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s>
  <definedNames>
    <definedName name="_cur1">#REF!</definedName>
    <definedName name="_cur2">#REF!</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62913"/>
</workbook>
</file>

<file path=xl/calcChain.xml><?xml version="1.0" encoding="utf-8"?>
<calcChain xmlns="http://schemas.openxmlformats.org/spreadsheetml/2006/main">
  <c r="H7" i="96" l="1"/>
  <c r="H21" i="95"/>
  <c r="C8" i="80" l="1"/>
  <c r="C15" i="100" l="1"/>
  <c r="D15" i="100"/>
  <c r="E15" i="100"/>
  <c r="F15" i="100"/>
  <c r="G15" i="100"/>
  <c r="T22" i="100"/>
  <c r="L22" i="100"/>
  <c r="H22" i="100"/>
  <c r="D22" i="100"/>
  <c r="C22" i="100"/>
  <c r="AA15" i="100"/>
  <c r="Z15" i="100"/>
  <c r="Y15" i="100"/>
  <c r="X15" i="100"/>
  <c r="W15" i="100"/>
  <c r="V15" i="100"/>
  <c r="U15" i="100"/>
  <c r="T15" i="100"/>
  <c r="S15" i="100"/>
  <c r="R15" i="100"/>
  <c r="Q15" i="100"/>
  <c r="P15" i="100"/>
  <c r="O15" i="100"/>
  <c r="N15" i="100"/>
  <c r="M15" i="100"/>
  <c r="L15" i="100"/>
  <c r="K15" i="100"/>
  <c r="J15" i="100"/>
  <c r="I15" i="100"/>
  <c r="H15" i="100"/>
  <c r="AA8" i="100"/>
  <c r="Z8" i="100"/>
  <c r="Y8" i="100"/>
  <c r="X8" i="100"/>
  <c r="W8" i="100"/>
  <c r="V8" i="100"/>
  <c r="U8" i="100"/>
  <c r="T8" i="100"/>
  <c r="S8" i="100"/>
  <c r="R8" i="100"/>
  <c r="Q8" i="100"/>
  <c r="P8" i="100"/>
  <c r="O8" i="100"/>
  <c r="N8" i="100"/>
  <c r="M8" i="100"/>
  <c r="L8" i="100"/>
  <c r="K8" i="100"/>
  <c r="J8" i="100"/>
  <c r="I8" i="100"/>
  <c r="H8" i="100"/>
  <c r="G8" i="100"/>
  <c r="F8" i="100"/>
  <c r="E8" i="100"/>
  <c r="D8" i="100"/>
  <c r="C8" i="100"/>
  <c r="E18" i="72" l="1"/>
  <c r="C22" i="74" l="1"/>
  <c r="H9" i="74"/>
  <c r="C25" i="72" l="1"/>
  <c r="C62" i="69" l="1"/>
  <c r="C32" i="28"/>
  <c r="E36" i="72"/>
  <c r="E35" i="72"/>
  <c r="E34" i="72"/>
  <c r="E33" i="72"/>
  <c r="E32" i="72"/>
  <c r="E30" i="72"/>
  <c r="E29" i="72"/>
  <c r="E27" i="72"/>
  <c r="E26" i="72"/>
  <c r="E24" i="72"/>
  <c r="E23" i="72"/>
  <c r="E22" i="72"/>
  <c r="E21" i="72"/>
  <c r="E19" i="72"/>
  <c r="E17" i="72"/>
  <c r="E13" i="72"/>
  <c r="E12" i="72"/>
  <c r="E11" i="72"/>
  <c r="E10" i="72"/>
  <c r="E9" i="72"/>
  <c r="E8" i="72" l="1"/>
  <c r="G63" i="92"/>
  <c r="F64" i="92"/>
  <c r="F63" i="92" s="1"/>
  <c r="F68" i="92" s="1"/>
  <c r="F69" i="92" l="1"/>
  <c r="G7" i="92"/>
  <c r="F7" i="92"/>
  <c r="C47" i="92" l="1"/>
  <c r="C7" i="92"/>
  <c r="B2" i="104" l="1"/>
  <c r="B1" i="104"/>
  <c r="B2" i="103"/>
  <c r="B1" i="103"/>
  <c r="B2" i="102"/>
  <c r="B1" i="102"/>
  <c r="B2" i="101"/>
  <c r="B1" i="101"/>
  <c r="B2" i="100"/>
  <c r="B1" i="100"/>
  <c r="C10" i="99"/>
  <c r="C18" i="99" s="1"/>
  <c r="B2" i="99"/>
  <c r="B1" i="99"/>
  <c r="D10" i="98"/>
  <c r="C10" i="98"/>
  <c r="D7" i="98"/>
  <c r="D15" i="98" s="1"/>
  <c r="C7" i="98"/>
  <c r="C15" i="98" s="1"/>
  <c r="B2" i="98"/>
  <c r="B1" i="98"/>
  <c r="G34" i="97"/>
  <c r="F34" i="97"/>
  <c r="E34" i="97"/>
  <c r="D34" i="97"/>
  <c r="C34" i="97"/>
  <c r="H34" i="97" s="1"/>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H23" i="96"/>
  <c r="H22" i="96"/>
  <c r="H20" i="96"/>
  <c r="H19" i="96"/>
  <c r="H18" i="96"/>
  <c r="H17" i="96"/>
  <c r="H16" i="96"/>
  <c r="H15" i="96"/>
  <c r="H14" i="96"/>
  <c r="H13" i="96"/>
  <c r="H12" i="96"/>
  <c r="H11" i="96"/>
  <c r="H10" i="96"/>
  <c r="H9" i="96"/>
  <c r="H8" i="96"/>
  <c r="B2" i="96"/>
  <c r="B1" i="96"/>
  <c r="G22" i="95"/>
  <c r="F22" i="95"/>
  <c r="E22" i="95"/>
  <c r="D22" i="95"/>
  <c r="C22" i="95"/>
  <c r="H20" i="95"/>
  <c r="H19" i="95"/>
  <c r="H18" i="95"/>
  <c r="H17" i="95"/>
  <c r="H16" i="95"/>
  <c r="H15" i="95"/>
  <c r="H14" i="95"/>
  <c r="H13" i="95"/>
  <c r="H12" i="95"/>
  <c r="H11" i="95"/>
  <c r="H10" i="95"/>
  <c r="H9" i="95"/>
  <c r="H8" i="95"/>
  <c r="B2" i="95"/>
  <c r="B1" i="95"/>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B2" i="80"/>
  <c r="B1" i="80"/>
  <c r="C35" i="79"/>
  <c r="C30" i="79"/>
  <c r="C26" i="79"/>
  <c r="C8" i="79"/>
  <c r="B2" i="79"/>
  <c r="B1" i="79"/>
  <c r="N20" i="37"/>
  <c r="N19" i="37"/>
  <c r="E19" i="37"/>
  <c r="N18" i="37"/>
  <c r="E18" i="37"/>
  <c r="N17" i="37"/>
  <c r="E17" i="37"/>
  <c r="N16" i="37"/>
  <c r="N14" i="37" s="1"/>
  <c r="E16" i="37"/>
  <c r="E14" i="37" s="1"/>
  <c r="N15" i="37"/>
  <c r="E15" i="37"/>
  <c r="M14" i="37"/>
  <c r="L14" i="37"/>
  <c r="K14" i="37"/>
  <c r="J14" i="37"/>
  <c r="I14" i="37"/>
  <c r="I21" i="37" s="1"/>
  <c r="H14" i="37"/>
  <c r="G14" i="37"/>
  <c r="F14" i="37"/>
  <c r="C14" i="37"/>
  <c r="N13" i="37"/>
  <c r="N12" i="37"/>
  <c r="E12" i="37"/>
  <c r="N11" i="37"/>
  <c r="E11" i="37"/>
  <c r="N10" i="37"/>
  <c r="E10" i="37"/>
  <c r="N9" i="37"/>
  <c r="E9" i="37"/>
  <c r="N8" i="37"/>
  <c r="E8" i="37"/>
  <c r="M7" i="37"/>
  <c r="M21" i="37" s="1"/>
  <c r="L7" i="37"/>
  <c r="L21" i="37" s="1"/>
  <c r="K7" i="37"/>
  <c r="K21" i="37" s="1"/>
  <c r="J7" i="37"/>
  <c r="J21" i="37" s="1"/>
  <c r="I7" i="37"/>
  <c r="H7" i="37"/>
  <c r="H21" i="37" s="1"/>
  <c r="G7" i="37"/>
  <c r="G21" i="37" s="1"/>
  <c r="F7" i="37"/>
  <c r="F21" i="37" s="1"/>
  <c r="C7" i="37"/>
  <c r="C21" i="37" s="1"/>
  <c r="B2" i="37"/>
  <c r="B1" i="37"/>
  <c r="B2" i="36"/>
  <c r="B1" i="36"/>
  <c r="G22" i="74"/>
  <c r="F22" i="74"/>
  <c r="E22" i="74"/>
  <c r="H22" i="74" s="1"/>
  <c r="D22" i="74"/>
  <c r="H21" i="74"/>
  <c r="H20" i="74"/>
  <c r="H19" i="74"/>
  <c r="H18" i="74"/>
  <c r="H17" i="74"/>
  <c r="H16" i="74"/>
  <c r="H15" i="74"/>
  <c r="H14" i="74"/>
  <c r="H13" i="74"/>
  <c r="H12" i="74"/>
  <c r="H11" i="74"/>
  <c r="H10"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B1"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B2" i="35"/>
  <c r="B1" i="35"/>
  <c r="C58" i="69"/>
  <c r="C67" i="69" s="1"/>
  <c r="C46" i="69"/>
  <c r="C40" i="69"/>
  <c r="C29" i="69"/>
  <c r="C26" i="69"/>
  <c r="C23" i="69"/>
  <c r="C18" i="69"/>
  <c r="C14" i="69"/>
  <c r="C6" i="69"/>
  <c r="B2" i="69"/>
  <c r="B1" i="69"/>
  <c r="C21" i="77"/>
  <c r="C20" i="77"/>
  <c r="C19" i="77"/>
  <c r="B2" i="77"/>
  <c r="B1" i="77"/>
  <c r="C48" i="28"/>
  <c r="C44" i="28"/>
  <c r="C53" i="28" s="1"/>
  <c r="C36" i="28"/>
  <c r="C31" i="28"/>
  <c r="C42" i="28" s="1"/>
  <c r="C12" i="28"/>
  <c r="C6" i="28"/>
  <c r="B2" i="28"/>
  <c r="B1" i="28"/>
  <c r="B2" i="73"/>
  <c r="B1" i="73"/>
  <c r="E31" i="72"/>
  <c r="D31" i="72"/>
  <c r="C31" i="72"/>
  <c r="E28" i="72"/>
  <c r="D28" i="72"/>
  <c r="C28" i="72"/>
  <c r="E25" i="72"/>
  <c r="D25" i="72"/>
  <c r="E20" i="72"/>
  <c r="D20" i="72"/>
  <c r="C20" i="72"/>
  <c r="E16" i="72"/>
  <c r="D16" i="72"/>
  <c r="C16" i="72"/>
  <c r="D8" i="72"/>
  <c r="C8" i="72"/>
  <c r="B2" i="72"/>
  <c r="B1" i="72"/>
  <c r="B2" i="52"/>
  <c r="B1" i="52"/>
  <c r="G6" i="71"/>
  <c r="G13" i="71" s="1"/>
  <c r="F6" i="71"/>
  <c r="F13" i="71" s="1"/>
  <c r="E6" i="71"/>
  <c r="E13" i="71" s="1"/>
  <c r="D6" i="71"/>
  <c r="D13" i="71" s="1"/>
  <c r="C6" i="71"/>
  <c r="C13" i="71" s="1"/>
  <c r="B2" i="71"/>
  <c r="F5" i="71" s="1"/>
  <c r="B1" i="71"/>
  <c r="H43" i="94"/>
  <c r="E43" i="94"/>
  <c r="H42" i="94"/>
  <c r="E42" i="94"/>
  <c r="H41" i="94"/>
  <c r="E41" i="94"/>
  <c r="H40" i="94"/>
  <c r="E40" i="94"/>
  <c r="H39" i="94"/>
  <c r="E39" i="94"/>
  <c r="H38" i="94"/>
  <c r="D38" i="94"/>
  <c r="C38" i="94"/>
  <c r="H37" i="94"/>
  <c r="E37" i="94"/>
  <c r="H36" i="94"/>
  <c r="E36" i="94"/>
  <c r="H35" i="94"/>
  <c r="E35" i="94"/>
  <c r="H34" i="94"/>
  <c r="E34" i="94"/>
  <c r="H33" i="94"/>
  <c r="E33" i="94"/>
  <c r="H32" i="94"/>
  <c r="E32" i="94"/>
  <c r="H31" i="94"/>
  <c r="E31" i="94"/>
  <c r="H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H14" i="94"/>
  <c r="H13" i="94"/>
  <c r="E13" i="94"/>
  <c r="H12" i="94"/>
  <c r="E12" i="94"/>
  <c r="H11" i="94"/>
  <c r="D11" i="94"/>
  <c r="C11" i="94"/>
  <c r="H10" i="94"/>
  <c r="E10" i="94"/>
  <c r="H9" i="94"/>
  <c r="E9" i="94"/>
  <c r="H8" i="94"/>
  <c r="D8" i="94"/>
  <c r="C8" i="94"/>
  <c r="E8" i="94" s="1"/>
  <c r="H7" i="94"/>
  <c r="E7" i="94"/>
  <c r="H6" i="94"/>
  <c r="E6" i="94"/>
  <c r="B2" i="94"/>
  <c r="B1" i="94"/>
  <c r="H44" i="93"/>
  <c r="E44" i="93"/>
  <c r="G43" i="93"/>
  <c r="G45" i="93" s="1"/>
  <c r="H42" i="93"/>
  <c r="E42" i="93"/>
  <c r="H41" i="93"/>
  <c r="E41" i="93"/>
  <c r="H40" i="93"/>
  <c r="E40" i="93"/>
  <c r="H39" i="93"/>
  <c r="E39" i="93"/>
  <c r="H38" i="93"/>
  <c r="E38" i="93"/>
  <c r="H37" i="93"/>
  <c r="D37" i="93"/>
  <c r="C37" i="93"/>
  <c r="H36" i="93"/>
  <c r="E36" i="93"/>
  <c r="H35" i="93"/>
  <c r="E35" i="93"/>
  <c r="H34" i="93"/>
  <c r="D34" i="93"/>
  <c r="C34" i="93"/>
  <c r="H33" i="93"/>
  <c r="E33" i="93"/>
  <c r="H32" i="93"/>
  <c r="E32" i="93"/>
  <c r="H31" i="93"/>
  <c r="E31" i="93"/>
  <c r="H30" i="93"/>
  <c r="E30" i="93"/>
  <c r="H29" i="93"/>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F43" i="93"/>
  <c r="F45" i="93" s="1"/>
  <c r="D13" i="93"/>
  <c r="C13" i="93"/>
  <c r="H12" i="93"/>
  <c r="E12" i="93"/>
  <c r="H11" i="93"/>
  <c r="E11" i="93"/>
  <c r="H10" i="93"/>
  <c r="E10" i="93"/>
  <c r="H9" i="93"/>
  <c r="E9" i="93"/>
  <c r="H8" i="93"/>
  <c r="E8" i="93"/>
  <c r="H7" i="93"/>
  <c r="E7" i="93"/>
  <c r="H6" i="93"/>
  <c r="D6" i="93"/>
  <c r="C6" i="93"/>
  <c r="E6" i="93" s="1"/>
  <c r="B2" i="93"/>
  <c r="B1" i="93"/>
  <c r="G68" i="92"/>
  <c r="G69" i="92" s="1"/>
  <c r="H67" i="92"/>
  <c r="E67" i="92"/>
  <c r="H66" i="92"/>
  <c r="E66" i="92"/>
  <c r="H65" i="92"/>
  <c r="E65" i="92"/>
  <c r="H64" i="92"/>
  <c r="E64" i="92"/>
  <c r="H63" i="92"/>
  <c r="D63" i="92"/>
  <c r="D68" i="92" s="1"/>
  <c r="C63" i="92"/>
  <c r="H62" i="92"/>
  <c r="E62" i="92"/>
  <c r="H61" i="92"/>
  <c r="E61" i="92"/>
  <c r="H60" i="92"/>
  <c r="E60" i="92"/>
  <c r="H59" i="92"/>
  <c r="D59" i="92"/>
  <c r="C59" i="92"/>
  <c r="H58" i="92"/>
  <c r="E58" i="92"/>
  <c r="H57" i="92"/>
  <c r="E57" i="92"/>
  <c r="H56" i="92"/>
  <c r="E56" i="92"/>
  <c r="H55" i="92"/>
  <c r="E55" i="92"/>
  <c r="H53" i="92"/>
  <c r="H52" i="92"/>
  <c r="E52" i="92"/>
  <c r="H51" i="92"/>
  <c r="E51" i="92"/>
  <c r="H50" i="92"/>
  <c r="E50" i="92"/>
  <c r="H49" i="92"/>
  <c r="E49" i="92"/>
  <c r="H48" i="92"/>
  <c r="E48" i="92"/>
  <c r="H47" i="92"/>
  <c r="D47" i="92"/>
  <c r="D53" i="92" s="1"/>
  <c r="C53" i="92"/>
  <c r="H46" i="92"/>
  <c r="E46" i="92"/>
  <c r="H45" i="92"/>
  <c r="E45" i="92"/>
  <c r="H44" i="92"/>
  <c r="E44" i="92"/>
  <c r="H43" i="92"/>
  <c r="E43" i="92"/>
  <c r="H42" i="92"/>
  <c r="E42" i="92"/>
  <c r="H41" i="92"/>
  <c r="D41" i="92"/>
  <c r="C41" i="92"/>
  <c r="E41" i="92" s="1"/>
  <c r="H40" i="92"/>
  <c r="E40" i="92"/>
  <c r="H39" i="92"/>
  <c r="E39" i="92"/>
  <c r="H38" i="92"/>
  <c r="E38" i="92"/>
  <c r="H36" i="92"/>
  <c r="H35" i="92"/>
  <c r="E35" i="92"/>
  <c r="H34" i="92"/>
  <c r="E34" i="92"/>
  <c r="H33" i="92"/>
  <c r="E33" i="92"/>
  <c r="H32" i="92"/>
  <c r="E32" i="92"/>
  <c r="H31" i="92"/>
  <c r="E31" i="92"/>
  <c r="H30" i="92"/>
  <c r="D30" i="92"/>
  <c r="C30" i="92"/>
  <c r="E30" i="92" s="1"/>
  <c r="H29" i="92"/>
  <c r="E29" i="92"/>
  <c r="H28" i="92"/>
  <c r="E28" i="92"/>
  <c r="H27" i="92"/>
  <c r="D27" i="92"/>
  <c r="C27" i="92"/>
  <c r="E27" i="92" s="1"/>
  <c r="H26" i="92"/>
  <c r="E26" i="92"/>
  <c r="H25" i="92"/>
  <c r="E25" i="92"/>
  <c r="H24" i="92"/>
  <c r="D24" i="92"/>
  <c r="E24" i="92" s="1"/>
  <c r="C24" i="92"/>
  <c r="H23" i="92"/>
  <c r="E23" i="92"/>
  <c r="H22" i="92"/>
  <c r="E22" i="92"/>
  <c r="H21" i="92"/>
  <c r="E21" i="92"/>
  <c r="H20" i="92"/>
  <c r="E20" i="92"/>
  <c r="H19" i="92"/>
  <c r="D19" i="92"/>
  <c r="C19" i="92"/>
  <c r="E19" i="92" s="1"/>
  <c r="H18" i="92"/>
  <c r="E18" i="92"/>
  <c r="H17" i="92"/>
  <c r="E17" i="92"/>
  <c r="H16" i="92"/>
  <c r="E16" i="92"/>
  <c r="H15" i="92"/>
  <c r="D15" i="92"/>
  <c r="C15" i="92"/>
  <c r="H14" i="92"/>
  <c r="E14" i="92"/>
  <c r="H13" i="92"/>
  <c r="E13" i="92"/>
  <c r="H12" i="92"/>
  <c r="E12" i="92"/>
  <c r="H11" i="92"/>
  <c r="E11" i="92"/>
  <c r="H10" i="92"/>
  <c r="E10" i="92"/>
  <c r="H9" i="92"/>
  <c r="E9" i="92"/>
  <c r="H8" i="92"/>
  <c r="E8" i="92"/>
  <c r="H7" i="92"/>
  <c r="D7" i="92"/>
  <c r="B2" i="92"/>
  <c r="B1" i="92"/>
  <c r="G5" i="6"/>
  <c r="L5" i="6" s="1"/>
  <c r="F5" i="6"/>
  <c r="K5" i="6" s="1"/>
  <c r="E5" i="6"/>
  <c r="J5" i="6" s="1"/>
  <c r="D5" i="6"/>
  <c r="I5" i="6" s="1"/>
  <c r="C5" i="6"/>
  <c r="B1" i="6"/>
  <c r="E13" i="93" l="1"/>
  <c r="E59" i="92"/>
  <c r="V21" i="64"/>
  <c r="E7" i="37"/>
  <c r="E21" i="37" s="1"/>
  <c r="C12" i="79" s="1"/>
  <c r="C18" i="79" s="1"/>
  <c r="C36" i="79" s="1"/>
  <c r="D36" i="92"/>
  <c r="N7" i="37"/>
  <c r="N21" i="37" s="1"/>
  <c r="D37" i="72"/>
  <c r="G5" i="71"/>
  <c r="D43" i="93"/>
  <c r="D45" i="93" s="1"/>
  <c r="E15" i="92"/>
  <c r="E37" i="72"/>
  <c r="C5" i="73" s="1"/>
  <c r="C8" i="73" s="1"/>
  <c r="C13" i="73" s="1"/>
  <c r="S22" i="35"/>
  <c r="H21" i="96"/>
  <c r="H22" i="95"/>
  <c r="G21" i="80"/>
  <c r="G39" i="80" s="1"/>
  <c r="C38" i="79"/>
  <c r="C52" i="69"/>
  <c r="C68" i="69" s="1"/>
  <c r="C35" i="69"/>
  <c r="C29" i="28"/>
  <c r="C37" i="72"/>
  <c r="D21" i="77"/>
  <c r="D17" i="77"/>
  <c r="D9" i="77"/>
  <c r="D16" i="77"/>
  <c r="D8" i="77"/>
  <c r="D20" i="77"/>
  <c r="D15" i="77"/>
  <c r="D7" i="77"/>
  <c r="D13" i="77"/>
  <c r="D19" i="77"/>
  <c r="D12" i="77"/>
  <c r="D11" i="77"/>
  <c r="E38" i="94"/>
  <c r="H68" i="92"/>
  <c r="H43" i="93"/>
  <c r="H45" i="93"/>
  <c r="H69" i="92"/>
  <c r="E30" i="94"/>
  <c r="E17" i="94"/>
  <c r="E14" i="94"/>
  <c r="E11" i="94"/>
  <c r="E37" i="93"/>
  <c r="E34" i="93"/>
  <c r="C43" i="93"/>
  <c r="C45" i="93" s="1"/>
  <c r="C68" i="92"/>
  <c r="E68" i="92" s="1"/>
  <c r="E63" i="92"/>
  <c r="D69" i="92"/>
  <c r="E53" i="92"/>
  <c r="E47" i="92"/>
  <c r="C69" i="92"/>
  <c r="C36" i="92"/>
  <c r="E36" i="92" s="1"/>
  <c r="E7" i="92"/>
  <c r="C5" i="71"/>
  <c r="D5" i="71"/>
  <c r="E5" i="71"/>
  <c r="E43" i="93" l="1"/>
  <c r="E45" i="93"/>
  <c r="E69" i="92"/>
</calcChain>
</file>

<file path=xl/sharedStrings.xml><?xml version="1.0" encoding="utf-8"?>
<sst xmlns="http://schemas.openxmlformats.org/spreadsheetml/2006/main" count="1206" uniqueCount="738">
  <si>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</si>
  <si>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</si>
  <si>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</si>
  <si>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</si>
  <si>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</si>
  <si>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</si>
  <si>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</si>
  <si>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</si>
  <si>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</si>
  <si>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</si>
  <si>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</si>
  <si>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</si>
  <si>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</si>
  <si>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</si>
  <si>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</si>
  <si>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</si>
  <si>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</si>
  <si>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</si>
  <si>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</si>
  <si>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</si>
  <si>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</si>
  <si>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</si>
  <si>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</si>
  <si>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</si>
  <si>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</si>
  <si>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</si>
  <si>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</si>
  <si>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</si>
  <si>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</si>
  <si>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</si>
  <si>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</si>
  <si>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</si>
  <si>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</si>
  <si>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</si>
  <si>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</si>
  <si>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</si>
  <si>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</si>
  <si>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</si>
  <si>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</si>
  <si>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</si>
  <si>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</si>
  <si>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</si>
  <si>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</si>
  <si>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</si>
  <si>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</si>
  <si>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</si>
  <si>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</si>
  <si>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</si>
  <si>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</si>
  <si>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</si>
  <si>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</si>
  <si>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</si>
  <si>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</si>
  <si>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</si>
  <si>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</si>
  <si>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</si>
  <si>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</si>
  <si>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</si>
  <si>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</si>
  <si>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</si>
  <si>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</si>
  <si>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</si>
  <si>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</si>
  <si>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</si>
  <si>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</si>
  <si>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</si>
  <si>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</si>
  <si>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</si>
  <si>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</si>
  <si>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</si>
  <si>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</si>
  <si>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</si>
  <si>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</si>
  <si>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</si>
  <si>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</si>
  <si>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</si>
  <si>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</si>
  <si>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</si>
  <si>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</si>
  <si>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</si>
  <si>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</si>
  <si>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</si>
  <si>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</si>
  <si>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</si>
  <si>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</si>
  <si>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</si>
  <si>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</si>
  <si>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</si>
  <si>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</si>
  <si>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</si>
  <si>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</si>
  <si>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</si>
  <si>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</si>
  <si>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</si>
  <si>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</si>
  <si>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</si>
  <si>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</si>
  <si>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</si>
  <si>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</si>
  <si>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</si>
  <si>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</si>
  <si>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</si>
  <si>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</si>
  <si>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</si>
  <si>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</si>
  <si>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</si>
  <si>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</si>
  <si>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</si>
  <si>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</si>
  <si>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</si>
  <si>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</si>
  <si>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</si>
  <si>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</si>
  <si>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</si>
  <si>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</si>
  <si>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</si>
  <si>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</si>
  <si>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</si>
  <si>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</si>
  <si>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</si>
  <si>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</si>
  <si>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</si>
  <si>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</si>
  <si>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</si>
  <si>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</si>
  <si>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</si>
  <si>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</si>
  <si>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</si>
  <si>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</si>
  <si>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</si>
  <si>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</si>
  <si>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</si>
  <si>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</si>
  <si>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</si>
  <si>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</si>
  <si>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</si>
  <si>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</si>
  <si>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</si>
  <si>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</si>
  <si>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</si>
  <si>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</si>
  <si>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</si>
  <si>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</si>
  <si>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</si>
  <si>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</si>
  <si>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</si>
  <si>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</si>
  <si>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</si>
  <si>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</si>
  <si>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</si>
  <si>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</si>
  <si>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</si>
  <si>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</si>
  <si>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</si>
  <si>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</si>
  <si>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</si>
  <si>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</si>
  <si>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</si>
  <si>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</si>
  <si>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</si>
  <si>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</si>
  <si>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</si>
  <si>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</si>
  <si>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</si>
  <si>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</si>
  <si>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</si>
  <si>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</si>
  <si>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</si>
  <si>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</si>
  <si>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</si>
  <si>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</si>
  <si>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</si>
  <si>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</si>
  <si>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</si>
  <si>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</si>
  <si>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</si>
  <si>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</si>
  <si>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</si>
  <si>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</si>
  <si>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</si>
  <si>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</si>
  <si>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</si>
  <si>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</si>
  <si>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</si>
  <si>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</si>
  <si>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</si>
  <si>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</si>
  <si>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</si>
  <si>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</si>
  <si>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</si>
  <si>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</si>
  <si>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</si>
  <si>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</si>
  <si>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</si>
  <si>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</si>
  <si>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</si>
  <si>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</si>
  <si>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</si>
  <si>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</si>
  <si>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</si>
  <si>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</si>
  <si>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</si>
  <si>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</si>
  <si>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</si>
  <si>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</si>
  <si>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</si>
  <si>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</si>
  <si>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</si>
  <si>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</si>
  <si>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</si>
  <si>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</si>
  <si>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</si>
  <si>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</si>
  <si>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</si>
  <si>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</si>
  <si>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</si>
  <si>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</si>
  <si>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</si>
  <si>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</si>
  <si>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</si>
  <si>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</si>
  <si>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</si>
  <si>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</si>
  <si>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</si>
  <si>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</si>
  <si>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</si>
  <si>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</si>
  <si>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</si>
  <si>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</si>
  <si>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</si>
  <si>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</si>
  <si>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</si>
  <si>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</si>
  <si>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</si>
  <si>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</si>
  <si>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</si>
  <si>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</si>
  <si>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</si>
  <si>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</si>
  <si>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</si>
  <si>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</si>
  <si>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</si>
  <si>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</si>
  <si>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</si>
  <si>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</si>
  <si>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</si>
  <si>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</si>
  <si>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</si>
  <si>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</si>
  <si>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</si>
  <si>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</si>
  <si>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</si>
  <si>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</si>
  <si>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</si>
  <si>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</si>
  <si>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</si>
  <si>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</si>
  <si>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</si>
  <si>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</si>
  <si>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</si>
  <si>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</si>
  <si>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</si>
  <si>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</si>
  <si>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</si>
  <si>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</si>
  <si>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</si>
  <si>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</si>
  <si>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</si>
  <si>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</si>
  <si>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</si>
  <si>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</si>
  <si>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</si>
  <si>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</si>
  <si>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</si>
  <si>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</si>
  <si>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</si>
  <si>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</si>
  <si>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</si>
  <si>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</si>
  <si>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</si>
  <si>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</si>
  <si>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</si>
  <si>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</si>
  <si>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</si>
  <si>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</si>
  <si>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</si>
  <si>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</si>
  <si>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</si>
  <si>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</si>
  <si>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</si>
  <si>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</si>
  <si>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</si>
  <si>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</si>
  <si>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</si>
  <si>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</si>
  <si>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</si>
  <si>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</si>
  <si>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</si>
  <si>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</si>
  <si>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</si>
  <si>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</si>
  <si>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</si>
  <si>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</si>
  <si>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</si>
  <si>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</si>
  <si>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</si>
  <si>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</si>
  <si>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</si>
  <si>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</si>
  <si>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</si>
  <si>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</si>
  <si>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</si>
  <si>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</si>
  <si>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</si>
  <si>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</si>
  <si>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</si>
  <si>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</si>
  <si>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</si>
  <si>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</si>
  <si>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</si>
  <si>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</si>
  <si>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</si>
  <si>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</si>
  <si>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</si>
  <si>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</si>
  <si>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</si>
  <si>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</si>
  <si>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</si>
  <si>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</si>
  <si>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</si>
  <si>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</si>
  <si>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</si>
  <si>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</si>
  <si>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</si>
  <si>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</si>
  <si>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</si>
  <si>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</si>
  <si>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</si>
  <si>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</si>
  <si>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</si>
  <si>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</si>
  <si>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</si>
  <si>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</si>
  <si>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</si>
  <si>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</si>
  <si>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</si>
  <si>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</si>
  <si>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</si>
  <si>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</si>
  <si>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</si>
  <si>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</si>
  <si>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</si>
  <si>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</si>
  <si>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</si>
  <si>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</si>
  <si>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</si>
  <si>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</si>
  <si>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</si>
  <si>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</si>
  <si>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</si>
  <si>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</si>
  <si>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</si>
  <si>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</si>
  <si>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</si>
  <si>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</si>
  <si>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</si>
  <si>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</si>
  <si>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</si>
  <si>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</si>
  <si>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</si>
  <si>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</si>
  <si>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</si>
  <si>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</si>
  <si>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</si>
  <si>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</si>
  <si>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</si>
  <si>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</si>
  <si>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</si>
  <si>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</si>
  <si>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</si>
  <si>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</si>
  <si>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</si>
  <si>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</si>
  <si>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</si>
  <si>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</si>
  <si>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</si>
  <si>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</si>
  <si>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</si>
  <si>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</si>
  <si>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</si>
  <si>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</si>
  <si>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</si>
  <si>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</si>
  <si>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</si>
  <si>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</si>
  <si>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</si>
  <si>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</si>
  <si>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</si>
  <si>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</si>
  <si>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</si>
  <si>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</si>
  <si>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</si>
  <si>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</si>
  <si>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</si>
  <si>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</si>
  <si>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</si>
  <si>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</si>
  <si>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</si>
  <si>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</si>
  <si>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</si>
  <si>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</si>
  <si>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</si>
  <si>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</si>
  <si>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</si>
  <si>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</si>
  <si>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</si>
  <si>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</si>
  <si>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</si>
  <si>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</si>
  <si>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</si>
  <si>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</si>
  <si>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</si>
  <si>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</si>
  <si>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</si>
  <si>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</si>
  <si>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</si>
  <si>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</si>
  <si>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</si>
  <si>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</si>
  <si>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</si>
  <si>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</si>
  <si>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</si>
  <si>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</si>
  <si>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</si>
  <si>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</si>
  <si>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</si>
  <si>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</si>
  <si>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</si>
  <si>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</si>
  <si>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</si>
  <si>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</si>
  <si>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</si>
  <si>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</si>
  <si>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</si>
  <si>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</si>
  <si>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</si>
  <si>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</si>
  <si>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</si>
  <si>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</si>
  <si>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</si>
  <si>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</si>
  <si>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</si>
  <si>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</si>
  <si>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</si>
  <si>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</si>
  <si>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</si>
  <si>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</si>
  <si>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</si>
  <si>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</si>
  <si>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</si>
  <si>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</si>
  <si>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</si>
  <si>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</si>
  <si>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</si>
  <si>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</si>
  <si>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</si>
  <si>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</si>
  <si>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</si>
  <si>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</si>
  <si>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</si>
  <si>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</si>
  <si>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</si>
  <si>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</si>
  <si>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</si>
  <si>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</si>
  <si>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</si>
  <si>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</si>
  <si>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</si>
  <si>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</si>
  <si>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</si>
  <si>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</si>
  <si>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</si>
  <si>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</si>
  <si>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</si>
  <si>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</si>
  <si>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</si>
  <si>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</si>
  <si>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</si>
  <si>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</si>
  <si>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</si>
  <si>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</si>
  <si>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</si>
  <si>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</si>
  <si>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</si>
  <si>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</si>
  <si>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</si>
  <si>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</si>
  <si>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</si>
  <si>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</si>
  <si>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</si>
  <si>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</si>
  <si>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</si>
  <si>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</si>
  <si>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</si>
  <si>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</si>
  <si>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</si>
  <si>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</si>
  <si>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</si>
  <si>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</si>
  <si>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</si>
  <si>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</si>
  <si>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</si>
  <si>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</si>
  <si>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</si>
  <si>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</si>
  <si>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</si>
  <si>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</si>
  <si>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ზოგადი და ხარისხობრივი ინფორმაცია საცალო პროდუქტებზე</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</si>
  <si>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</si>
  <si>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</si>
  <si>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</si>
  <si>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</si>
  <si>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</si>
  <si>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</si>
  <si>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</si>
  <si>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</si>
  <si>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</si>
  <si>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</si>
  <si>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</si>
  <si>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</si>
  <si>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</si>
  <si>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</si>
  <si>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</si>
  <si>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</si>
  <si>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</si>
  <si>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</si>
  <si>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</si>
  <si>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</si>
  <si>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</si>
  <si>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</si>
  <si>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</si>
  <si>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</si>
  <si>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</si>
  <si>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</si>
  <si>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</si>
  <si>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</si>
  <si>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</si>
  <si>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</si>
  <si>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</si>
  <si>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</si>
  <si>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</si>
  <si>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</si>
  <si>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</si>
  <si>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</si>
  <si>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</si>
  <si>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</si>
  <si>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</si>
  <si>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</si>
  <si>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</si>
  <si>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</si>
  <si>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</si>
  <si>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</si>
  <si>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</si>
  <si>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</si>
  <si>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</si>
  <si>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</si>
  <si>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</si>
  <si>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</si>
  <si>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</si>
  <si>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</si>
  <si>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</si>
  <si>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</si>
  <si>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</si>
  <si>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</si>
  <si>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</si>
  <si>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</si>
  <si>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</si>
  <si>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</si>
  <si>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</si>
  <si>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</si>
  <si>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</si>
  <si>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</si>
  <si>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</si>
  <si>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</si>
  <si>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</si>
  <si>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</si>
  <si>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</si>
  <si>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</si>
  <si>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</si>
  <si>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</si>
  <si>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</si>
  <si>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</si>
  <si>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</si>
  <si>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</si>
  <si>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</si>
  <si>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</si>
  <si>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</si>
  <si>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</si>
  <si>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</si>
  <si>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</si>
  <si>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</si>
  <si>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</si>
  <si>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</si>
  <si>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</si>
  <si>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</si>
  <si>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</si>
  <si>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</si>
  <si>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</si>
  <si>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</si>
  <si>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</si>
  <si>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</si>
  <si>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</si>
  <si>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</si>
  <si>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</si>
  <si>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</si>
  <si>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</si>
  <si>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</si>
  <si>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</si>
  <si>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</si>
  <si>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</si>
  <si>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</si>
  <si>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</si>
  <si>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</si>
  <si>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</si>
  <si>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</si>
  <si>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</si>
  <si>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</si>
  <si>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</si>
  <si>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</si>
  <si>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</si>
  <si>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</si>
  <si>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</si>
  <si>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</si>
  <si>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</si>
  <si>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</si>
  <si>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</si>
  <si>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</si>
  <si>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</si>
  <si>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</si>
  <si>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</si>
  <si>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</si>
  <si>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</si>
  <si>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</si>
  <si>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</si>
  <si>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</si>
  <si>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</si>
  <si>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</si>
  <si>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</si>
  <si>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</si>
  <si>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</si>
  <si>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</si>
  <si>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</si>
  <si>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</si>
  <si>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</si>
  <si>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</si>
  <si>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</si>
  <si>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</si>
  <si>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</si>
  <si>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</si>
  <si>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</si>
  <si>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</si>
  <si>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</si>
  <si>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</si>
  <si>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</si>
  <si>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</si>
  <si>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</si>
  <si>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</si>
  <si>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</si>
  <si>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</si>
  <si>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</si>
  <si>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</si>
  <si>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</si>
  <si>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</si>
  <si>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</si>
  <si>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</si>
  <si>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</si>
  <si>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</si>
  <si>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</si>
  <si>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</si>
  <si>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</si>
  <si>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</si>
  <si>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</si>
  <si>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</si>
  <si>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</si>
  <si>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</si>
  <si>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</si>
  <si>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</si>
  <si>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</si>
  <si>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</si>
  <si>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</si>
  <si>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</si>
  <si>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</si>
  <si>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</si>
  <si>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</si>
  <si>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</si>
  <si>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</si>
  <si>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</si>
  <si>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</si>
  <si>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</si>
  <si>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</si>
  <si>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</si>
  <si>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</si>
  <si>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</si>
  <si>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სს "ბაზისბანკი"</t>
  </si>
  <si>
    <t>ჯანგ ძუნი</t>
  </si>
  <si>
    <t>დავით ცაავა</t>
  </si>
  <si>
    <t>www.BB.ge</t>
  </si>
  <si>
    <t>ზაიქი მი</t>
  </si>
  <si>
    <t>არადამოუკიდებელ წევრი</t>
  </si>
  <si>
    <t>არადამოუკიდებელი თავმჯდომარე</t>
  </si>
  <si>
    <t>ჟუ ნინგი</t>
  </si>
  <si>
    <t>ზაზა რობაქიძე</t>
  </si>
  <si>
    <t>დამოუკიდებელი წევრი</t>
  </si>
  <si>
    <t>მი მია ენხვა</t>
  </si>
  <si>
    <t>ნიკოლოზ ენუქიძე</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</si>
  <si>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</si>
  <si>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</si>
  <si>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</si>
  <si>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</si>
  <si>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</si>
  <si>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</si>
  <si>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</si>
  <si>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</si>
  <si>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</si>
  <si>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</si>
  <si>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</si>
  <si>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</si>
  <si>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</si>
  <si>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</si>
  <si>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</si>
  <si>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მი ენხვა</t>
  </si>
  <si>
    <t xml:space="preserve"> ცხრილი 9 (Capital), N17 </t>
  </si>
  <si>
    <t xml:space="preserve"> ცხრილი 9 (Capital), N38</t>
  </si>
  <si>
    <t xml:space="preserve"> ცხრილი 9 (Capital), N2 </t>
  </si>
  <si>
    <t xml:space="preserve"> ცხრილი 9 (Capital), N3</t>
  </si>
  <si>
    <t xml:space="preserve"> ცხრილი 9 (Capital), N5</t>
  </si>
  <si>
    <t xml:space="preserve"> ცხრილი 9 (Capital), N4; N8</t>
  </si>
  <si>
    <t xml:space="preserve"> ცხრილი 9 (Capital), N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</si>
</sst>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0.000%"/>
  </numFmts>
  <fonts count="125">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9"/>
      <color theme="1"/>
      <name val="Calibri"/>
      <family val="2"/>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b/>
      <i/>
      <sz val="10"/>
      <color theme="1"/>
      <name val="Calibri"/>
      <family val="2"/>
      <scheme val="minor"/>
    </font>
    <font>
      <b/>
      <i/>
      <sz val="11"/>
      <color theme="1"/>
      <name val="Calibri"/>
      <family val="2"/>
      <scheme val="minor"/>
    </font>
    <font>
      <sz val="11"/>
      <color theme="1"/>
      <name val="Calibri"/>
      <family val="2"/>
      <scheme val="minor"/>
    </font>
  </fonts>
  <fills count="78">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5F5F5F"/>
        <bgColor indexed="64"/>
      </patternFill>
    </fill>
    <fill>
      <patternFill patternType="solid">
        <fgColor rgb="FFFFFFF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0" tint="-0.14996795556505021"/>
        <bgColor indexed="64"/>
      </patternFill>
    </fill>
    <fill>
      <patternFill patternType="solid">
        <fgColor theme="1" tint="0.49995422223578601"/>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style="thin">
        <color auto="1"/>
      </right>
      <top style="thin">
        <color auto="1"/>
      </top>
      <bottom/>
      <diagonal/>
    </border>
    <border>
      <left/>
      <right/>
      <top/>
      <bottom style="thin">
        <color auto="1"/>
      </bottom>
      <diagonal/>
    </border>
    <border>
      <left style="thin">
        <color auto="1"/>
      </left>
      <right/>
      <top/>
      <bottom/>
      <diagonal/>
    </border>
    <border>
      <left/>
      <right style="medium">
        <color auto="1"/>
      </right>
      <top/>
      <bottom style="thin">
        <color auto="1"/>
      </bottom>
      <diagonal/>
    </border>
    <border>
      <left style="medium">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style="medium">
        <color auto="1"/>
      </right>
      <top/>
      <bottom style="medium">
        <color auto="1"/>
      </bottom>
      <diagonal/>
    </border>
  </borders>
  <cellStyleXfs count="21415">
    <xf numFmtId="0" fontId="0" fillId="0" borderId="0"/>
    <xf numFmtId="9"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0" fontId="124"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24" fillId="0" borderId="0"/>
    <xf numFmtId="9" fontId="124" fillId="0" borderId="0" applyFont="0" applyFill="0" applyBorder="0" applyAlignment="0" applyProtection="0"/>
    <xf numFmtId="0" fontId="1" fillId="0" borderId="0"/>
    <xf numFmtId="0" fontId="1" fillId="0" borderId="0"/>
    <xf numFmtId="0" fontId="9" fillId="0" borderId="0" applyNumberFormat="0" applyFill="0" applyBorder="0">
      <protection locked="0"/>
    </xf>
    <xf numFmtId="0" fontId="23" fillId="0" borderId="0"/>
    <xf numFmtId="168" fontId="24" fillId="2" borderId="0"/>
    <xf numFmtId="169" fontId="24" fillId="2" borderId="0"/>
    <xf numFmtId="168" fontId="24" fillId="2" borderId="0"/>
    <xf numFmtId="0" fontId="25" fillId="3"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7" fillId="40"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5" fillId="35" borderId="0" applyNumberFormat="0" applyBorder="0" applyAlignment="0" applyProtection="0"/>
    <xf numFmtId="0" fontId="25" fillId="40" borderId="0" applyNumberFormat="0" applyBorder="0" applyAlignment="0" applyProtection="0"/>
    <xf numFmtId="0" fontId="27" fillId="40"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5" fillId="48"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9" borderId="0" applyNumberFormat="0" applyBorder="0" applyAlignment="0" applyProtection="0"/>
    <xf numFmtId="0" fontId="25"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1" fontId="34" fillId="0" borderId="0" applyFill="0" applyBorder="0" applyAlignment="0"/>
    <xf numFmtId="171" fontId="34"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2" fontId="34" fillId="0" borderId="0" applyFill="0" applyBorder="0" applyAlignment="0"/>
    <xf numFmtId="173" fontId="34" fillId="0" borderId="0" applyFill="0" applyBorder="0" applyAlignment="0"/>
    <xf numFmtId="174" fontId="34" fillId="0" borderId="0" applyFill="0" applyBorder="0" applyAlignment="0"/>
    <xf numFmtId="175"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8"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177" fontId="124" fillId="0" borderId="0" applyFont="0" applyFill="0" applyBorder="0" applyAlignment="0" applyProtection="0"/>
    <xf numFmtId="177"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66"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66"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4" fontId="1"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4" fontId="1"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4" fontId="1"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65"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178"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8" fontId="1" fillId="0" borderId="0" applyFont="0" applyFill="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xf numFmtId="172"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24" fillId="0" borderId="0" applyFont="0" applyFill="0" applyBorder="0" applyAlignment="0" applyProtection="0"/>
    <xf numFmtId="44" fontId="124" fillId="0" borderId="0" applyFont="0" applyFill="0" applyBorder="0" applyAlignment="0" applyProtection="0"/>
    <xf numFmtId="44" fontId="124" fillId="0" borderId="0" applyFont="0" applyFill="0" applyBorder="0" applyAlignment="0" applyProtection="0"/>
    <xf numFmtId="44" fontId="1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24" fillId="0" borderId="0" applyFont="0" applyFill="0" applyBorder="0" applyAlignment="0" applyProtection="0"/>
    <xf numFmtId="44" fontId="124" fillId="0" borderId="0" applyFont="0" applyFill="0" applyBorder="0" applyAlignment="0" applyProtection="0"/>
    <xf numFmtId="44" fontId="124" fillId="0" borderId="0" applyFont="0" applyFill="0" applyBorder="0" applyAlignment="0" applyProtection="0"/>
    <xf numFmtId="44" fontId="124"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xf numFmtId="14" fontId="43" fillId="0" borderId="0" applyFill="0" applyBorder="0" applyAlignment="0"/>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0" applyFont="0" applyFill="0" applyBorder="0" applyAlignment="0" applyProtection="0"/>
    <xf numFmtId="180" fontId="1" fillId="0" borderId="0" applyFont="0" applyFill="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168" fontId="1" fillId="0" borderId="0"/>
    <xf numFmtId="0" fontId="1" fillId="0" borderId="0"/>
    <xf numFmtId="168" fontId="1" fillId="0" borderId="0"/>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48" fillId="7"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1" fillId="54" borderId="6" applyNumberFormat="0" applyFont="0" applyBorder="0" applyProtection="0">
      <alignment horizontal="center" vertical="center"/>
    </xf>
    <xf numFmtId="0" fontId="51" fillId="0" borderId="7" applyNumberFormat="0" applyProtection="0"/>
    <xf numFmtId="0" fontId="51" fillId="0" borderId="7" applyNumberFormat="0" applyProtection="0"/>
    <xf numFmtId="0" fontId="51" fillId="0" borderId="7" applyNumberFormat="0" applyProtection="0"/>
    <xf numFmtId="0" fontId="51" fillId="0" borderId="8">
      <alignment horizontal="left" vertical="center"/>
    </xf>
    <xf numFmtId="0" fontId="51" fillId="0" borderId="8">
      <alignment horizontal="left" vertical="center"/>
    </xf>
    <xf numFmtId="168" fontId="51" fillId="0" borderId="8">
      <alignment horizontal="left" vertical="center"/>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37" fontId="55" fillId="0" borderId="0"/>
    <xf numFmtId="168" fontId="56" fillId="0" borderId="0"/>
    <xf numFmtId="0" fontId="56" fillId="0" borderId="0"/>
    <xf numFmtId="168" fontId="56" fillId="0" borderId="0"/>
    <xf numFmtId="168" fontId="51" fillId="0" borderId="0"/>
    <xf numFmtId="0" fontId="51" fillId="0" borderId="0"/>
    <xf numFmtId="168" fontId="51" fillId="0" borderId="0"/>
    <xf numFmtId="168" fontId="57" fillId="0" borderId="0"/>
    <xf numFmtId="0" fontId="57" fillId="0" borderId="0"/>
    <xf numFmtId="168" fontId="57"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0" fontId="59" fillId="62" borderId="12" applyFont="0" applyBorder="0">
      <alignment horizontal="center" wrapText="1"/>
    </xf>
    <xf numFmtId="3" fontId="1" fillId="13" borderId="6" applyFont="0" applyProtection="0">
      <alignment horizontal="right" vertical="center"/>
    </xf>
    <xf numFmtId="9" fontId="1" fillId="13" borderId="6" applyFont="0" applyProtection="0">
      <alignment horizontal="right" vertical="center"/>
    </xf>
    <xf numFmtId="0" fontId="1" fillId="13" borderId="12" applyNumberFormat="0" applyFont="0" applyBorder="0" applyProtection="0">
      <alignment horizontal="left" vertical="center"/>
    </xf>
    <xf numFmtId="168" fontId="1" fillId="0" borderId="0">
      <alignment horizontal="center"/>
    </xf>
    <xf numFmtId="0" fontId="1" fillId="0" borderId="0">
      <alignment horizontal="center"/>
    </xf>
    <xf numFmtId="168" fontId="1" fillId="0" borderId="0">
      <alignment horizontal="center"/>
    </xf>
    <xf numFmtId="0" fontId="61" fillId="0" borderId="0" applyNumberFormat="0" applyFill="0" applyBorder="0">
      <protection locked="0"/>
    </xf>
    <xf numFmtId="0" fontId="61" fillId="0" borderId="0" applyNumberFormat="0" applyFill="0" applyBorder="0">
      <protection locked="0"/>
    </xf>
    <xf numFmtId="0" fontId="61" fillId="0" borderId="0" applyNumberFormat="0" applyFill="0" applyBorder="0">
      <protection locked="0"/>
    </xf>
    <xf numFmtId="168" fontId="62" fillId="0" borderId="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3" fontId="1" fillId="64" borderId="6" applyFont="0">
      <alignment horizontal="right" vertical="center"/>
      <protection locked="0"/>
    </xf>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66" fillId="0" borderId="13"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168" fontId="1" fillId="0" borderId="0">
      <alignment horizontal="center"/>
    </xf>
    <xf numFmtId="0" fontId="1" fillId="0" borderId="0">
      <alignment horizontal="center"/>
    </xf>
    <xf numFmtId="168" fontId="1" fillId="0" borderId="0">
      <alignment horizont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1" fontId="72" fillId="0" borderId="0" applyProtection="0"/>
    <xf numFmtId="168" fontId="24" fillId="0" borderId="15"/>
    <xf numFmtId="169" fontId="24" fillId="0" borderId="15"/>
    <xf numFmtId="168" fontId="24" fillId="0" borderId="15"/>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0" fontId="124" fillId="0" borderId="0"/>
    <xf numFmtId="0" fontId="124" fillId="0" borderId="0"/>
    <xf numFmtId="0" fontId="124" fillId="0" borderId="0"/>
    <xf numFmtId="0"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0" fontId="124" fillId="0" borderId="0"/>
    <xf numFmtId="0" fontId="124" fillId="0" borderId="0"/>
    <xf numFmtId="0" fontId="124" fillId="0" borderId="0"/>
    <xf numFmtId="0"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0" fontId="124" fillId="0" borderId="0"/>
    <xf numFmtId="0" fontId="124" fillId="0" borderId="0"/>
    <xf numFmtId="0" fontId="124" fillId="0" borderId="0"/>
    <xf numFmtId="0"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24" fillId="0" borderId="0"/>
    <xf numFmtId="179" fontId="124" fillId="0" borderId="0"/>
    <xf numFmtId="179" fontId="124" fillId="0" borderId="0"/>
    <xf numFmtId="179"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3"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 fillId="0" borderId="0"/>
    <xf numFmtId="0" fontId="3"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0" fontId="1"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0" fontId="1" fillId="0" borderId="0"/>
    <xf numFmtId="0" fontId="1" fillId="0" borderId="0"/>
    <xf numFmtId="0" fontId="1" fillId="0" borderId="0"/>
    <xf numFmtId="0" fontId="73" fillId="0" borderId="0"/>
    <xf numFmtId="181" fontId="1" fillId="0" borderId="0"/>
    <xf numFmtId="179" fontId="26" fillId="0" borderId="0"/>
    <xf numFmtId="0" fontId="73"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74" fillId="0" borderId="0"/>
    <xf numFmtId="0" fontId="74" fillId="0" borderId="0"/>
    <xf numFmtId="0" fontId="73" fillId="0" borderId="0"/>
    <xf numFmtId="179" fontId="26" fillId="0" borderId="0"/>
    <xf numFmtId="179" fontId="1" fillId="0" borderId="0"/>
    <xf numFmtId="179" fontId="1" fillId="0" borderId="0"/>
    <xf numFmtId="0" fontId="1" fillId="0" borderId="0"/>
    <xf numFmtId="0" fontId="1" fillId="0" borderId="0"/>
    <xf numFmtId="179" fontId="26"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179" fontId="124" fillId="0" borderId="0"/>
    <xf numFmtId="179" fontId="124"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4" fillId="0" borderId="0"/>
    <xf numFmtId="179" fontId="124"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26" fillId="0" borderId="0"/>
    <xf numFmtId="0" fontId="1" fillId="0" borderId="0"/>
    <xf numFmtId="179" fontId="124" fillId="0" borderId="0"/>
    <xf numFmtId="179" fontId="124"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26" fillId="0" borderId="0"/>
    <xf numFmtId="0" fontId="1" fillId="0" borderId="0"/>
    <xf numFmtId="168" fontId="1" fillId="0" borderId="0"/>
    <xf numFmtId="179"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68" fontId="1" fillId="0" borderId="0"/>
    <xf numFmtId="179" fontId="124" fillId="0" borderId="0"/>
    <xf numFmtId="179" fontId="124" fillId="0" borderId="0"/>
    <xf numFmtId="179" fontId="124" fillId="0" borderId="0"/>
    <xf numFmtId="179"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62"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79" fontId="124" fillId="0" borderId="0"/>
    <xf numFmtId="179" fontId="124" fillId="0" borderId="0"/>
    <xf numFmtId="179" fontId="124" fillId="0" borderId="0"/>
    <xf numFmtId="179" fontId="124" fillId="0" borderId="0"/>
    <xf numFmtId="168" fontId="1" fillId="0" borderId="0"/>
    <xf numFmtId="179" fontId="1" fillId="0" borderId="0"/>
    <xf numFmtId="179" fontId="1" fillId="0" borderId="0"/>
    <xf numFmtId="168" fontId="1" fillId="0" borderId="0"/>
    <xf numFmtId="179" fontId="1" fillId="0" borderId="0"/>
    <xf numFmtId="179" fontId="1" fillId="0" borderId="0"/>
    <xf numFmtId="179" fontId="1" fillId="0" borderId="0"/>
    <xf numFmtId="179"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 fillId="0" borderId="0"/>
    <xf numFmtId="179" fontId="124" fillId="0" borderId="0"/>
    <xf numFmtId="179"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 fillId="0" borderId="0"/>
    <xf numFmtId="179"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68" fontId="25"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6"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 fillId="0" borderId="0"/>
    <xf numFmtId="0" fontId="1" fillId="0" borderId="0"/>
    <xf numFmtId="0" fontId="124" fillId="0" borderId="0"/>
    <xf numFmtId="0" fontId="124" fillId="0" borderId="0"/>
    <xf numFmtId="0" fontId="124" fillId="0" borderId="0"/>
    <xf numFmtId="0" fontId="124"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26"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26"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168" fontId="26" fillId="0" borderId="0"/>
    <xf numFmtId="0" fontId="26" fillId="0" borderId="0"/>
    <xf numFmtId="168" fontId="26" fillId="0" borderId="0"/>
    <xf numFmtId="0" fontId="26"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6"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68" fontId="26" fillId="0" borderId="0"/>
    <xf numFmtId="0" fontId="26" fillId="0" borderId="0"/>
    <xf numFmtId="0" fontId="26"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26"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68" fontId="25" fillId="0" borderId="0"/>
    <xf numFmtId="179" fontId="26" fillId="0" borderId="0"/>
    <xf numFmtId="179" fontId="26" fillId="0" borderId="0"/>
    <xf numFmtId="0" fontId="1" fillId="0" borderId="0"/>
    <xf numFmtId="179" fontId="124" fillId="0" borderId="0"/>
    <xf numFmtId="179" fontId="124" fillId="0" borderId="0"/>
    <xf numFmtId="179" fontId="124" fillId="0" borderId="0"/>
    <xf numFmtId="179"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26"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26"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26"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79" fontId="1" fillId="0" borderId="0"/>
    <xf numFmtId="0" fontId="26"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6"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0" fontId="26"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0" fontId="1"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6"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23" fillId="0" borderId="0"/>
    <xf numFmtId="0" fontId="26" fillId="0" borderId="0"/>
    <xf numFmtId="0" fontId="1" fillId="0" borderId="0"/>
    <xf numFmtId="0" fontId="25" fillId="0" borderId="0"/>
    <xf numFmtId="168" fontId="23" fillId="0" borderId="0"/>
    <xf numFmtId="0" fontId="1" fillId="0" borderId="0"/>
    <xf numFmtId="0" fontId="124" fillId="0" borderId="0"/>
    <xf numFmtId="0" fontId="124" fillId="0" borderId="0"/>
    <xf numFmtId="179" fontId="26"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26" fillId="0" borderId="0"/>
    <xf numFmtId="0" fontId="26" fillId="0" borderId="0"/>
    <xf numFmtId="168" fontId="23" fillId="0" borderId="0"/>
    <xf numFmtId="0" fontId="62" fillId="0" borderId="0"/>
    <xf numFmtId="0" fontId="1" fillId="0" borderId="0"/>
    <xf numFmtId="168" fontId="23" fillId="0" borderId="0"/>
    <xf numFmtId="0" fontId="124"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23" fillId="0" borderId="0"/>
    <xf numFmtId="168" fontId="23" fillId="0" borderId="0"/>
    <xf numFmtId="0" fontId="124" fillId="0" borderId="0"/>
    <xf numFmtId="179" fontId="26" fillId="0" borderId="0"/>
    <xf numFmtId="179" fontId="26" fillId="0" borderId="0"/>
    <xf numFmtId="179" fontId="1" fillId="0" borderId="0"/>
    <xf numFmtId="0" fontId="1" fillId="0" borderId="0"/>
    <xf numFmtId="179" fontId="1" fillId="0" borderId="0"/>
    <xf numFmtId="0" fontId="1" fillId="0" borderId="0"/>
    <xf numFmtId="179"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6" fillId="0" borderId="0"/>
    <xf numFmtId="168" fontId="23" fillId="0" borderId="0"/>
    <xf numFmtId="168" fontId="23" fillId="0" borderId="0"/>
    <xf numFmtId="0" fontId="124" fillId="0" borderId="0"/>
    <xf numFmtId="179" fontId="26" fillId="0" borderId="0"/>
    <xf numFmtId="179" fontId="2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6" fillId="0" borderId="0"/>
    <xf numFmtId="179" fontId="2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179" fontId="26" fillId="0" borderId="0"/>
    <xf numFmtId="0" fontId="73"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73"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0" fontId="1"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179" fontId="124" fillId="0" borderId="0"/>
    <xf numFmtId="179" fontId="124" fillId="0" borderId="0"/>
    <xf numFmtId="179" fontId="124" fillId="0" borderId="0"/>
    <xf numFmtId="179" fontId="124" fillId="0" borderId="0"/>
    <xf numFmtId="0" fontId="1" fillId="0" borderId="0"/>
    <xf numFmtId="0" fontId="1" fillId="0" borderId="0"/>
    <xf numFmtId="179" fontId="124" fillId="0" borderId="0"/>
    <xf numFmtId="179" fontId="124" fillId="0" borderId="0"/>
    <xf numFmtId="179" fontId="124" fillId="0" borderId="0"/>
    <xf numFmtId="179"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24" fillId="0" borderId="0"/>
    <xf numFmtId="0" fontId="24" fillId="0" borderId="0"/>
    <xf numFmtId="0" fontId="24" fillId="0" borderId="0"/>
    <xf numFmtId="0" fontId="24" fillId="0" borderId="0"/>
    <xf numFmtId="179" fontId="1" fillId="0" borderId="0"/>
    <xf numFmtId="0" fontId="24" fillId="0" borderId="0"/>
    <xf numFmtId="179" fontId="24" fillId="0" borderId="0"/>
    <xf numFmtId="0" fontId="24" fillId="0" borderId="0"/>
    <xf numFmtId="0" fontId="1" fillId="0" borderId="0"/>
    <xf numFmtId="0" fontId="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179" fontId="24" fillId="0" borderId="0"/>
    <xf numFmtId="179" fontId="1"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73"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 fillId="0" borderId="0"/>
    <xf numFmtId="0" fontId="124"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24" fillId="0" borderId="0"/>
    <xf numFmtId="0" fontId="24" fillId="0" borderId="0"/>
    <xf numFmtId="168" fontId="24" fillId="0" borderId="0"/>
    <xf numFmtId="0" fontId="73" fillId="0" borderId="0"/>
    <xf numFmtId="168"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73" fillId="0" borderId="0"/>
    <xf numFmtId="0" fontId="1" fillId="0" borderId="0"/>
    <xf numFmtId="0" fontId="73" fillId="0" borderId="0"/>
    <xf numFmtId="168" fontId="1" fillId="0" borderId="0"/>
    <xf numFmtId="0" fontId="73" fillId="0" borderId="0"/>
    <xf numFmtId="168" fontId="1" fillId="0" borderId="0"/>
    <xf numFmtId="0" fontId="73"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179" fontId="1"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179" fontId="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24" fillId="0" borderId="0"/>
    <xf numFmtId="179" fontId="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24" fillId="0" borderId="0"/>
    <xf numFmtId="179" fontId="24" fillId="0" borderId="0"/>
    <xf numFmtId="179" fontId="24" fillId="0" borderId="0"/>
    <xf numFmtId="179" fontId="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82"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179" fontId="124" fillId="0" borderId="0"/>
    <xf numFmtId="179" fontId="124" fillId="0" borderId="0"/>
    <xf numFmtId="179" fontId="124" fillId="0" borderId="0"/>
    <xf numFmtId="179" fontId="124" fillId="0" borderId="0"/>
    <xf numFmtId="179" fontId="1" fillId="0" borderId="0"/>
    <xf numFmtId="179" fontId="1" fillId="0" borderId="0"/>
    <xf numFmtId="179" fontId="1" fillId="0" borderId="0"/>
    <xf numFmtId="179" fontId="1" fillId="0" borderId="0"/>
    <xf numFmtId="168" fontId="1"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179" fontId="124" fillId="0" borderId="0"/>
    <xf numFmtId="179" fontId="124" fillId="0" borderId="0"/>
    <xf numFmtId="179"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168" fontId="41" fillId="0" borderId="0"/>
    <xf numFmtId="0" fontId="1" fillId="0" borderId="0"/>
    <xf numFmtId="0" fontId="73" fillId="0" borderId="0"/>
    <xf numFmtId="168" fontId="4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73"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9" fontId="124" fillId="0" borderId="0"/>
    <xf numFmtId="0" fontId="1"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79" fontId="1"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169"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5"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73"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79" fontId="124" fillId="0" borderId="0"/>
    <xf numFmtId="179" fontId="124" fillId="0" borderId="0"/>
    <xf numFmtId="179" fontId="124" fillId="0" borderId="0"/>
    <xf numFmtId="179" fontId="124" fillId="0" borderId="0"/>
    <xf numFmtId="0" fontId="1"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73" fillId="0" borderId="0"/>
    <xf numFmtId="0" fontId="1" fillId="0" borderId="0"/>
    <xf numFmtId="0" fontId="73"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79" fontId="124" fillId="0" borderId="0"/>
    <xf numFmtId="179" fontId="124" fillId="0" borderId="0"/>
    <xf numFmtId="179" fontId="124" fillId="0" borderId="0"/>
    <xf numFmtId="179"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168" fontId="124"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79" fontId="1" fillId="0" borderId="0"/>
    <xf numFmtId="0" fontId="1"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168" fontId="1"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69"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168" fontId="1" fillId="0" borderId="0"/>
    <xf numFmtId="0" fontId="73"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179" fontId="124" fillId="0" borderId="0"/>
    <xf numFmtId="0" fontId="1" fillId="0" borderId="0"/>
    <xf numFmtId="0" fontId="1" fillId="0" borderId="0"/>
    <xf numFmtId="179" fontId="124" fillId="0" borderId="0"/>
    <xf numFmtId="179" fontId="124" fillId="0" borderId="0"/>
    <xf numFmtId="179" fontId="124" fillId="0" borderId="0"/>
    <xf numFmtId="179" fontId="124" fillId="0" borderId="0"/>
    <xf numFmtId="0" fontId="124" fillId="0" borderId="0"/>
    <xf numFmtId="0" fontId="124" fillId="0" borderId="0"/>
    <xf numFmtId="0" fontId="124" fillId="0" borderId="0"/>
    <xf numFmtId="0"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0" fontId="124" fillId="0" borderId="0"/>
    <xf numFmtId="0" fontId="124" fillId="0" borderId="0"/>
    <xf numFmtId="0" fontId="124" fillId="0" borderId="0"/>
    <xf numFmtId="0"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181"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68" fontId="76" fillId="0" borderId="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9"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168" fontId="1" fillId="0" borderId="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83" fontId="1" fillId="0" borderId="0" applyFont="0" applyFill="0" applyBorder="0" applyAlignment="0" applyProtection="0"/>
    <xf numFmtId="184" fontId="1" fillId="0" borderId="0" applyFont="0" applyFill="0" applyBorder="0" applyAlignment="0" applyProtection="0"/>
    <xf numFmtId="185" fontId="77" fillId="0" borderId="0">
      <alignment horizontal="left"/>
    </xf>
    <xf numFmtId="0" fontId="1" fillId="0" borderId="0"/>
    <xf numFmtId="0" fontId="1" fillId="0" borderId="0"/>
    <xf numFmtId="168" fontId="1" fillId="0" borderId="0"/>
    <xf numFmtId="3" fontId="1" fillId="7" borderId="6" applyFont="0">
      <alignment horizontal="right" vertical="center"/>
      <protection locked="0"/>
    </xf>
    <xf numFmtId="168" fontId="78" fillId="0" borderId="0"/>
    <xf numFmtId="0" fontId="78" fillId="0" borderId="0"/>
    <xf numFmtId="168" fontId="78" fillId="0" borderId="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23" fillId="0" borderId="0"/>
    <xf numFmtId="175" fontId="34" fillId="0" borderId="0" applyFont="0" applyFill="0" applyBorder="0" applyAlignment="0" applyProtection="0"/>
    <xf numFmtId="186" fontId="3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xf numFmtId="0" fontId="1" fillId="0" borderId="0"/>
    <xf numFmtId="168" fontId="1" fillId="0" borderId="0"/>
    <xf numFmtId="0" fontId="62" fillId="0" borderId="6" applyNumberFormat="0">
      <alignment horizontal="center" vertical="top" wrapText="1"/>
    </xf>
    <xf numFmtId="0" fontId="83" fillId="0" borderId="0" applyNumberFormat="0" applyFill="0" applyBorder="0" applyAlignment="0" applyProtection="0"/>
    <xf numFmtId="3" fontId="1" fillId="62" borderId="6" applyFont="0">
      <alignment horizontal="right" vertical="center"/>
    </xf>
    <xf numFmtId="187" fontId="1" fillId="62" borderId="6" applyFont="0">
      <alignment horizontal="right" vertical="center"/>
    </xf>
    <xf numFmtId="0" fontId="84" fillId="0" borderId="0"/>
    <xf numFmtId="0" fontId="23" fillId="0" borderId="0"/>
    <xf numFmtId="0" fontId="23" fillId="0" borderId="0"/>
    <xf numFmtId="0" fontId="23" fillId="0" borderId="0"/>
    <xf numFmtId="168" fontId="23" fillId="0" borderId="0"/>
    <xf numFmtId="168" fontId="2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49" fontId="43" fillId="0" borderId="0" applyFill="0" applyBorder="0" applyAlignment="0"/>
    <xf numFmtId="188" fontId="34" fillId="0" borderId="0" applyFill="0" applyBorder="0" applyAlignment="0"/>
    <xf numFmtId="189" fontId="34" fillId="0" borderId="0" applyFill="0" applyBorder="0" applyAlignment="0"/>
    <xf numFmtId="0" fontId="86" fillId="0" borderId="0">
      <alignment horizontal="center" vertical="top"/>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23" fillId="0" borderId="23"/>
    <xf numFmtId="185" fontId="77" fillId="0" borderId="0">
      <alignment horizontal="left"/>
    </xf>
    <xf numFmtId="0" fontId="1" fillId="0" borderId="0"/>
    <xf numFmtId="0" fontId="1" fillId="0" borderId="0"/>
    <xf numFmtId="168" fontId="1" fillId="0" borderId="0"/>
    <xf numFmtId="168" fontId="1" fillId="0" borderId="0">
      <alignment horizontal="center" textRotation="90"/>
    </xf>
    <xf numFmtId="0" fontId="1" fillId="0" borderId="0">
      <alignment horizontal="center" textRotation="90"/>
    </xf>
    <xf numFmtId="168" fontId="1" fillId="0" borderId="0">
      <alignment horizontal="center" textRotation="90"/>
    </xf>
    <xf numFmtId="190" fontId="24" fillId="0" borderId="0" applyFont="0" applyFill="0" applyBorder="0" applyAlignment="0" applyProtection="0"/>
    <xf numFmtId="191" fontId="1" fillId="0" borderId="0" applyFon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1" fontId="91" fillId="0" borderId="0" applyFill="0" applyProtection="0">
      <alignment horizontal="right"/>
    </xf>
    <xf numFmtId="42" fontId="92" fillId="0" borderId="0" applyFont="0" applyFill="0" applyBorder="0" applyAlignment="0" applyProtection="0"/>
    <xf numFmtId="44" fontId="92" fillId="0" borderId="0" applyFont="0" applyFill="0" applyBorder="0" applyAlignment="0" applyProtection="0"/>
    <xf numFmtId="0" fontId="62" fillId="0" borderId="0"/>
    <xf numFmtId="0" fontId="93" fillId="0" borderId="0"/>
    <xf numFmtId="38" fontId="24" fillId="0" borderId="0" applyFont="0" applyFill="0" applyBorder="0" applyAlignment="0" applyProtection="0"/>
    <xf numFmtId="40" fontId="24" fillId="0" borderId="0" applyFont="0" applyFill="0" applyBorder="0" applyAlignment="0" applyProtection="0"/>
    <xf numFmtId="41" fontId="92" fillId="0" borderId="0" applyFont="0" applyFill="0" applyBorder="0" applyAlignment="0" applyProtection="0"/>
    <xf numFmtId="43" fontId="92" fillId="0" borderId="0" applyFont="0" applyFill="0" applyBorder="0" applyAlignment="0" applyProtection="0"/>
    <xf numFmtId="0" fontId="1" fillId="0" borderId="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187" fontId="1" fillId="62" borderId="6" applyFont="0">
      <alignment horizontal="right" vertical="center"/>
    </xf>
    <xf numFmtId="3" fontId="1" fillId="62" borderId="6" applyFont="0">
      <alignment horizontal="right" vertical="center"/>
    </xf>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3" fontId="1" fillId="7" borderId="6" applyFont="0">
      <alignment horizontal="right" vertical="center"/>
      <protection locked="0"/>
    </xf>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3" fontId="1" fillId="64" borderId="6" applyFont="0">
      <alignment horizontal="right" vertical="center"/>
      <protection locked="0"/>
    </xf>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1" fillId="13" borderId="12" applyNumberFormat="0" applyFont="0" applyBorder="0" applyProtection="0">
      <alignment horizontal="left" vertical="center"/>
    </xf>
    <xf numFmtId="9" fontId="1" fillId="13" borderId="6" applyFont="0" applyProtection="0">
      <alignment horizontal="right" vertical="center"/>
    </xf>
    <xf numFmtId="3" fontId="1" fillId="13" borderId="6" applyFont="0" applyProtection="0">
      <alignment horizontal="right" vertical="center"/>
    </xf>
    <xf numFmtId="0" fontId="59" fillId="62" borderId="12" applyFont="0" applyBorder="0">
      <alignment horizontal="center" wrapText="1"/>
    </xf>
    <xf numFmtId="168" fontId="51" fillId="0" borderId="8">
      <alignment horizontal="left" vertical="center"/>
    </xf>
    <xf numFmtId="0" fontId="51" fillId="0" borderId="8">
      <alignment horizontal="left" vertical="center"/>
    </xf>
    <xf numFmtId="0" fontId="51" fillId="0" borderId="8">
      <alignment horizontal="left" vertical="center"/>
    </xf>
    <xf numFmtId="0" fontId="1" fillId="54" borderId="6" applyNumberFormat="0" applyFont="0" applyBorder="0" applyProtection="0">
      <alignment horizontal="center" vertical="center"/>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124" fillId="0" borderId="0"/>
    <xf numFmtId="169" fontId="24" fillId="2" borderId="0"/>
    <xf numFmtId="0" fontId="1" fillId="0" borderId="0">
      <alignment vertical="center"/>
    </xf>
    <xf numFmtId="166" fontId="124" fillId="0" borderId="0" applyFont="0" applyFill="0" applyBorder="0" applyAlignment="0" applyProtection="0"/>
    <xf numFmtId="0" fontId="1" fillId="0" borderId="0"/>
  </cellStyleXfs>
  <cellXfs count="829">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2" fillId="0" borderId="0" xfId="0" applyNumberFormat="1" applyFont="1" applyFill="1" applyBorder="1" applyAlignment="1">
      <alignment horizontal="center"/>
    </xf>
    <xf numFmtId="167" fontId="0" fillId="0" borderId="0" xfId="0" applyNumberFormat="1" applyBorder="1" applyAlignment="1">
      <alignment horizontal="center"/>
    </xf>
    <xf numFmtId="167" fontId="4" fillId="0" borderId="0" xfId="0" applyNumberFormat="1" applyFont="1" applyBorder="1" applyAlignment="1">
      <alignment horizontal="center"/>
    </xf>
    <xf numFmtId="0" fontId="3" fillId="0" borderId="6" xfId="0" applyFont="1" applyBorder="1"/>
    <xf numFmtId="0" fontId="7" fillId="0" borderId="24"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5" xfId="0" applyFont="1" applyBorder="1" applyAlignment="1">
      <alignment vertical="center"/>
    </xf>
    <xf numFmtId="0" fontId="7" fillId="0" borderId="26" xfId="0" applyFont="1" applyBorder="1"/>
    <xf numFmtId="0" fontId="6" fillId="0" borderId="0" xfId="0" applyFont="1"/>
    <xf numFmtId="0" fontId="7" fillId="0" borderId="0" xfId="12"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2" applyFont="1" applyFill="1" applyBorder="1" applyAlignment="1" applyProtection="1"/>
    <xf numFmtId="0" fontId="3" fillId="0" borderId="16"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2" applyFont="1" applyFill="1" applyBorder="1" applyAlignment="1" applyProtection="1"/>
    <xf numFmtId="0" fontId="7" fillId="0" borderId="12" xfId="0" applyFont="1" applyBorder="1" applyAlignment="1">
      <alignment wrapText="1"/>
    </xf>
    <xf numFmtId="0" fontId="6" fillId="0" borderId="0" xfId="0" applyFont="1" applyBorder="1"/>
    <xf numFmtId="0" fontId="5" fillId="0" borderId="0" xfId="0" applyFont="1" applyAlignment="1">
      <alignment horizontal="center"/>
    </xf>
    <xf numFmtId="0" fontId="8" fillId="0" borderId="0" xfId="0" applyFont="1" applyFill="1" applyBorder="1" applyAlignment="1">
      <alignment horizontal="center" wrapText="1"/>
    </xf>
    <xf numFmtId="0" fontId="11" fillId="0" borderId="12"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1" fillId="0" borderId="0" xfId="0" applyFont="1"/>
    <xf numFmtId="0" fontId="7" fillId="0" borderId="29" xfId="0" applyFont="1" applyBorder="1"/>
    <xf numFmtId="0" fontId="3" fillId="0" borderId="0" xfId="0" applyFont="1" applyBorder="1" applyAlignment="1">
      <alignment horizontal="center" vertical="center" wrapText="1"/>
    </xf>
    <xf numFmtId="0" fontId="6" fillId="69" borderId="6" xfId="14" applyFont="1" applyFill="1" applyBorder="1" applyAlignment="1" applyProtection="1">
      <alignment vertical="center" wrapText="1"/>
      <protection locked="0"/>
    </xf>
    <xf numFmtId="0" fontId="6" fillId="69" borderId="6" xfId="14" applyFont="1" applyFill="1" applyBorder="1" applyAlignment="1" applyProtection="1">
      <alignment horizontal="left" vertical="center" wrapText="1"/>
      <protection locked="0"/>
    </xf>
    <xf numFmtId="0" fontId="6" fillId="69" borderId="6" xfId="10" applyFont="1" applyFill="1" applyBorder="1" applyAlignment="1" applyProtection="1">
      <alignment horizontal="left" vertical="center" wrapText="1"/>
      <protection locked="0"/>
    </xf>
    <xf numFmtId="0" fontId="6" fillId="0" borderId="6" xfId="14" applyFont="1" applyBorder="1" applyAlignment="1" applyProtection="1">
      <alignment horizontal="left" vertical="center" wrapText="1"/>
      <protection locked="0"/>
    </xf>
    <xf numFmtId="0" fontId="6" fillId="0" borderId="6" xfId="14" applyFont="1" applyFill="1" applyBorder="1" applyAlignment="1" applyProtection="1">
      <alignment horizontal="left" vertical="center" wrapText="1"/>
      <protection locked="0"/>
    </xf>
    <xf numFmtId="0" fontId="13" fillId="69" borderId="6" xfId="14" applyFont="1" applyFill="1" applyBorder="1" applyAlignment="1" applyProtection="1">
      <alignment vertical="center" wrapText="1"/>
      <protection locked="0"/>
    </xf>
    <xf numFmtId="0" fontId="6" fillId="69" borderId="16" xfId="14" applyFont="1" applyFill="1" applyBorder="1" applyAlignment="1" applyProtection="1">
      <alignment vertical="center" wrapText="1"/>
      <protection locked="0"/>
    </xf>
    <xf numFmtId="0" fontId="6" fillId="69" borderId="30" xfId="14" applyFont="1" applyFill="1" applyBorder="1" applyAlignment="1" applyProtection="1">
      <alignment vertical="center" wrapText="1"/>
      <protection locked="0"/>
    </xf>
    <xf numFmtId="0" fontId="6" fillId="69" borderId="16" xfId="14" applyFont="1" applyFill="1" applyBorder="1" applyAlignment="1" applyProtection="1">
      <alignment horizontal="left" vertical="center" wrapText="1"/>
      <protection locked="0"/>
    </xf>
    <xf numFmtId="0" fontId="5" fillId="70" borderId="6" xfId="0" applyFont="1" applyFill="1" applyBorder="1" applyAlignment="1">
      <alignment horizontal="left" vertical="top" wrapText="1"/>
    </xf>
    <xf numFmtId="1" fontId="13" fillId="70" borderId="6" xfId="4" applyNumberFormat="1" applyFont="1" applyFill="1" applyBorder="1" applyAlignment="1" applyProtection="1">
      <alignment horizontal="left" vertical="top" wrapText="1"/>
    </xf>
    <xf numFmtId="0" fontId="13" fillId="70" borderId="6" xfId="14" applyFont="1" applyFill="1" applyBorder="1" applyAlignment="1" applyProtection="1">
      <alignment vertical="center" wrapText="1"/>
      <protection locked="0"/>
    </xf>
    <xf numFmtId="0" fontId="3" fillId="0" borderId="25" xfId="0" applyFont="1" applyBorder="1"/>
    <xf numFmtId="0" fontId="21" fillId="0" borderId="6" xfId="0" applyFont="1" applyBorder="1"/>
    <xf numFmtId="0" fontId="20" fillId="0" borderId="0" xfId="0" applyFont="1"/>
    <xf numFmtId="0" fontId="6" fillId="0" borderId="6" xfId="14"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6" fillId="69" borderId="6" xfId="3" applyNumberFormat="1" applyFont="1" applyFill="1" applyBorder="1" applyAlignment="1" applyProtection="1">
      <alignment horizontal="center" vertical="center" wrapText="1"/>
      <protection locked="0"/>
    </xf>
    <xf numFmtId="164" fontId="6" fillId="69" borderId="25" xfId="3" applyNumberFormat="1" applyFont="1" applyFill="1" applyBorder="1" applyAlignment="1" applyProtection="1">
      <alignment horizontal="center" vertical="center" wrapText="1"/>
      <protection locked="0"/>
    </xf>
    <xf numFmtId="164" fontId="6" fillId="69" borderId="31" xfId="3" applyNumberFormat="1" applyFont="1" applyFill="1" applyBorder="1" applyAlignment="1" applyProtection="1">
      <alignment horizontal="center" vertical="center" wrapText="1"/>
      <protection locked="0"/>
    </xf>
    <xf numFmtId="0" fontId="3" fillId="0" borderId="24" xfId="0" applyFont="1" applyBorder="1"/>
    <xf numFmtId="0" fontId="3" fillId="0" borderId="32" xfId="0" applyFont="1" applyBorder="1"/>
    <xf numFmtId="0" fontId="6" fillId="69" borderId="26" xfId="10" applyFont="1" applyFill="1" applyBorder="1" applyAlignment="1" applyProtection="1">
      <alignment horizontal="left" vertical="center"/>
      <protection locked="0"/>
    </xf>
    <xf numFmtId="0" fontId="13" fillId="69" borderId="33" xfId="17" applyFont="1" applyFill="1" applyBorder="1" applyAlignment="1" applyProtection="1">
      <protection locked="0"/>
    </xf>
    <xf numFmtId="0" fontId="3" fillId="0" borderId="0" xfId="0" applyFont="1" applyFill="1" applyBorder="1" applyAlignment="1">
      <alignment wrapText="1"/>
    </xf>
    <xf numFmtId="0" fontId="7" fillId="69" borderId="6" xfId="7" applyFont="1" applyFill="1" applyBorder="1" applyProtection="1">
      <protection locked="0"/>
    </xf>
    <xf numFmtId="0" fontId="7" fillId="0" borderId="6" xfId="14" applyFont="1" applyFill="1" applyBorder="1" applyAlignment="1" applyProtection="1">
      <alignment horizontal="center" vertical="center" wrapText="1"/>
      <protection locked="0"/>
    </xf>
    <xf numFmtId="0" fontId="7" fillId="69" borderId="6" xfId="14" applyFont="1" applyFill="1" applyBorder="1" applyAlignment="1" applyProtection="1">
      <alignment horizontal="center" vertical="center" wrapText="1"/>
      <protection locked="0"/>
    </xf>
    <xf numFmtId="3" fontId="7" fillId="69" borderId="6" xfId="3" applyNumberFormat="1" applyFont="1" applyFill="1" applyBorder="1" applyAlignment="1" applyProtection="1">
      <alignment horizontal="center" vertical="center" wrapText="1"/>
      <protection locked="0"/>
    </xf>
    <xf numFmtId="9" fontId="7" fillId="69" borderId="6" xfId="16" applyNumberFormat="1" applyFont="1" applyFill="1" applyBorder="1" applyAlignment="1" applyProtection="1">
      <alignment horizontal="center" vertical="center"/>
      <protection locked="0"/>
    </xf>
    <xf numFmtId="0" fontId="8" fillId="69" borderId="6" xfId="14" applyFont="1" applyFill="1" applyBorder="1" applyAlignment="1" applyProtection="1">
      <alignment wrapText="1"/>
      <protection locked="0"/>
    </xf>
    <xf numFmtId="0" fontId="7" fillId="69" borderId="6" xfId="14" applyFont="1" applyFill="1" applyBorder="1" applyAlignment="1" applyProtection="1">
      <alignment horizontal="left" vertical="center" wrapText="1"/>
      <protection locked="0"/>
    </xf>
    <xf numFmtId="165" fontId="7" fillId="69" borderId="6" xfId="9" applyNumberFormat="1" applyFont="1" applyFill="1" applyBorder="1" applyAlignment="1" applyProtection="1">
      <alignment horizontal="right" wrapText="1"/>
      <protection locked="0"/>
    </xf>
    <xf numFmtId="0" fontId="7" fillId="0" borderId="6" xfId="14" applyFont="1" applyFill="1" applyBorder="1" applyAlignment="1" applyProtection="1">
      <alignment horizontal="left" vertical="center" wrapText="1"/>
      <protection locked="0"/>
    </xf>
    <xf numFmtId="165" fontId="7" fillId="71" borderId="6" xfId="9" applyNumberFormat="1" applyFont="1" applyFill="1" applyBorder="1" applyAlignment="1" applyProtection="1">
      <alignment horizontal="right" wrapText="1"/>
      <protection locked="0"/>
    </xf>
    <xf numFmtId="0" fontId="8" fillId="0" borderId="6" xfId="14" applyFont="1" applyFill="1" applyBorder="1" applyAlignment="1" applyProtection="1">
      <alignment wrapText="1"/>
      <protection locked="0"/>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6" fillId="0" borderId="0" xfId="12" applyFont="1" applyFill="1" applyBorder="1" applyAlignment="1" applyProtection="1">
      <alignment vertical="center"/>
    </xf>
    <xf numFmtId="0" fontId="3" fillId="0" borderId="25" xfId="0" applyFont="1" applyBorder="1" applyAlignment="1">
      <alignment vertical="center"/>
    </xf>
    <xf numFmtId="0" fontId="7" fillId="72" borderId="26" xfId="0" applyFont="1" applyFill="1" applyBorder="1" applyAlignment="1">
      <alignment horizontal="right" vertical="center"/>
    </xf>
    <xf numFmtId="0" fontId="3" fillId="0" borderId="35" xfId="0" applyFont="1" applyBorder="1"/>
    <xf numFmtId="0" fontId="18" fillId="0" borderId="26" xfId="0" applyFont="1" applyBorder="1" applyAlignment="1">
      <alignment horizontal="center" vertical="center" wrapText="1"/>
    </xf>
    <xf numFmtId="0" fontId="3" fillId="0" borderId="36" xfId="0" applyFont="1" applyBorder="1"/>
    <xf numFmtId="0" fontId="6" fillId="0" borderId="24" xfId="10" applyFont="1" applyFill="1" applyBorder="1" applyAlignment="1" applyProtection="1">
      <alignment horizontal="center" vertical="center"/>
      <protection locked="0"/>
    </xf>
    <xf numFmtId="0" fontId="13" fillId="69" borderId="37" xfId="10" applyFont="1" applyFill="1" applyBorder="1" applyAlignment="1" applyProtection="1">
      <alignment horizontal="center" vertical="center" wrapText="1"/>
      <protection locked="0"/>
    </xf>
    <xf numFmtId="164" fontId="6" fillId="69" borderId="32" xfId="4" applyNumberFormat="1" applyFont="1" applyFill="1" applyBorder="1" applyAlignment="1" applyProtection="1">
      <alignment horizontal="center" vertical="center"/>
      <protection locked="0"/>
    </xf>
    <xf numFmtId="0" fontId="6" fillId="0" borderId="25" xfId="10" applyFont="1" applyFill="1" applyBorder="1" applyAlignment="1" applyProtection="1">
      <alignment horizontal="center" vertical="center"/>
      <protection locked="0"/>
    </xf>
    <xf numFmtId="0" fontId="6" fillId="0" borderId="25" xfId="10" applyFont="1" applyFill="1" applyBorder="1" applyAlignment="1" applyProtection="1">
      <alignment horizontal="center" vertical="center" wrapText="1"/>
      <protection locked="0"/>
    </xf>
    <xf numFmtId="0" fontId="13" fillId="70" borderId="38" xfId="14" applyFont="1" applyFill="1" applyBorder="1" applyAlignment="1" applyProtection="1">
      <alignment vertical="center" wrapText="1"/>
      <protection locked="0"/>
    </xf>
    <xf numFmtId="0" fontId="3" fillId="0" borderId="39"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0" fillId="0" borderId="0" xfId="0" applyFont="1" applyFill="1"/>
    <xf numFmtId="0" fontId="3" fillId="0" borderId="41" xfId="0" applyFont="1" applyBorder="1"/>
    <xf numFmtId="0" fontId="3" fillId="0" borderId="34" xfId="0" applyFont="1" applyBorder="1"/>
    <xf numFmtId="0" fontId="3" fillId="0" borderId="26" xfId="0" applyFont="1" applyBorder="1"/>
    <xf numFmtId="0" fontId="10" fillId="0" borderId="0" xfId="0" applyFont="1" applyAlignment="1"/>
    <xf numFmtId="0" fontId="6" fillId="69" borderId="25" xfId="7" applyFont="1" applyFill="1" applyBorder="1" applyAlignment="1" applyProtection="1">
      <alignment horizontal="right" vertical="center"/>
      <protection locked="0"/>
    </xf>
    <xf numFmtId="0" fontId="13" fillId="69" borderId="38" xfId="17" applyFont="1" applyFill="1" applyBorder="1" applyAlignment="1" applyProtection="1">
      <protection locked="0"/>
    </xf>
    <xf numFmtId="0" fontId="3" fillId="0" borderId="34" xfId="0" applyFont="1" applyBorder="1" applyAlignment="1">
      <alignment wrapText="1"/>
    </xf>
    <xf numFmtId="0" fontId="3" fillId="0" borderId="32" xfId="0" applyFont="1" applyBorder="1" applyAlignment="1">
      <alignment wrapText="1"/>
    </xf>
    <xf numFmtId="0" fontId="5" fillId="0" borderId="38" xfId="0" applyFont="1" applyBorder="1"/>
    <xf numFmtId="0" fontId="7" fillId="69" borderId="25" xfId="7" applyFont="1" applyFill="1" applyBorder="1" applyAlignment="1" applyProtection="1">
      <alignment horizontal="left" vertical="center"/>
      <protection locked="0"/>
    </xf>
    <xf numFmtId="0" fontId="7" fillId="69" borderId="31" xfId="14" applyFont="1" applyFill="1" applyBorder="1" applyAlignment="1" applyProtection="1">
      <alignment horizontal="center" vertical="center" wrapText="1"/>
      <protection locked="0"/>
    </xf>
    <xf numFmtId="0" fontId="7" fillId="69" borderId="25" xfId="7" applyFont="1" applyFill="1" applyBorder="1" applyAlignment="1" applyProtection="1">
      <alignment horizontal="right" vertical="center"/>
      <protection locked="0"/>
    </xf>
    <xf numFmtId="3" fontId="7" fillId="70" borderId="31" xfId="7" applyNumberFormat="1" applyFont="1" applyFill="1" applyBorder="1" applyProtection="1">
      <protection locked="0"/>
    </xf>
    <xf numFmtId="0" fontId="7" fillId="69" borderId="26" xfId="10" applyFont="1" applyFill="1" applyBorder="1" applyAlignment="1" applyProtection="1">
      <alignment horizontal="right" vertical="center"/>
      <protection locked="0"/>
    </xf>
    <xf numFmtId="0" fontId="8" fillId="69" borderId="38" xfId="17" applyFont="1" applyFill="1" applyBorder="1" applyAlignment="1" applyProtection="1">
      <protection locked="0"/>
    </xf>
    <xf numFmtId="3" fontId="8" fillId="70" borderId="38" xfId="17" applyNumberFormat="1" applyFont="1" applyFill="1" applyBorder="1" applyAlignment="1" applyProtection="1">
      <protection locked="0"/>
    </xf>
    <xf numFmtId="164" fontId="8" fillId="70" borderId="33" xfId="3" applyNumberFormat="1" applyFont="1" applyFill="1" applyBorder="1" applyAlignment="1" applyProtection="1">
      <protection locked="0"/>
    </xf>
    <xf numFmtId="0" fontId="3" fillId="0" borderId="35" xfId="0" applyFont="1" applyBorder="1" applyAlignment="1">
      <alignment horizontal="center"/>
    </xf>
    <xf numFmtId="0" fontId="3" fillId="0" borderId="36" xfId="0" applyFont="1" applyBorder="1" applyAlignment="1">
      <alignment horizontal="center"/>
    </xf>
    <xf numFmtId="0" fontId="3" fillId="0" borderId="34" xfId="0" applyFont="1" applyBorder="1" applyAlignment="1">
      <alignment horizontal="center"/>
    </xf>
    <xf numFmtId="0" fontId="3" fillId="0" borderId="32" xfId="0" applyFont="1" applyBorder="1" applyAlignment="1">
      <alignment horizontal="center"/>
    </xf>
    <xf numFmtId="0" fontId="6" fillId="69" borderId="6" xfId="14" applyFont="1" applyFill="1" applyBorder="1" applyAlignment="1" applyProtection="1">
      <alignment horizontal="left" vertical="center"/>
      <protection locked="0"/>
    </xf>
    <xf numFmtId="0" fontId="6" fillId="69" borderId="6" xfId="14" applyFont="1" applyFill="1" applyBorder="1" applyAlignment="1" applyProtection="1">
      <alignment horizontal="left" vertical="center" wrapText="1" indent="3"/>
      <protection locked="0"/>
    </xf>
    <xf numFmtId="0" fontId="3" fillId="0" borderId="31" xfId="0" applyFont="1" applyBorder="1" applyAlignment="1">
      <alignment horizontal="center" vertical="center"/>
    </xf>
    <xf numFmtId="0" fontId="95" fillId="0" borderId="6" xfId="0" applyFont="1" applyBorder="1"/>
    <xf numFmtId="0" fontId="0" fillId="0" borderId="0" xfId="0" applyAlignment="1"/>
    <xf numFmtId="0" fontId="0" fillId="0" borderId="0" xfId="0" applyFont="1"/>
    <xf numFmtId="0" fontId="7" fillId="69" borderId="6" xfId="20961" applyFont="1" applyFill="1" applyBorder="1" applyAlignment="1" applyProtection="1">
      <alignment horizontal="left" wrapText="1" indent="1"/>
    </xf>
    <xf numFmtId="0" fontId="7" fillId="0" borderId="6" xfId="20961" applyFont="1" applyFill="1" applyBorder="1" applyAlignment="1" applyProtection="1">
      <alignment horizontal="left" wrapText="1" indent="1"/>
    </xf>
    <xf numFmtId="0" fontId="96" fillId="0" borderId="6" xfId="20961" applyFont="1" applyFill="1" applyBorder="1" applyAlignment="1" applyProtection="1">
      <alignment horizontal="center" vertical="center"/>
    </xf>
    <xf numFmtId="0" fontId="97" fillId="0" borderId="0" xfId="0" applyFont="1" applyBorder="1" applyAlignment="1">
      <alignment wrapText="1"/>
    </xf>
    <xf numFmtId="0" fontId="7" fillId="0" borderId="30" xfId="20961" applyFont="1" applyFill="1" applyBorder="1" applyAlignment="1" applyProtection="1">
      <alignment horizontal="left" wrapText="1" indent="1"/>
    </xf>
    <xf numFmtId="0" fontId="13" fillId="0" borderId="34" xfId="12" applyFont="1" applyFill="1" applyBorder="1" applyAlignment="1" applyProtection="1">
      <alignment horizontal="center" vertical="center"/>
    </xf>
    <xf numFmtId="0" fontId="7" fillId="0" borderId="0" xfId="12" applyFont="1" applyFill="1" applyBorder="1" applyAlignment="1" applyProtection="1">
      <alignment horizontal="left"/>
    </xf>
    <xf numFmtId="0" fontId="16" fillId="0" borderId="0" xfId="12" applyFont="1" applyFill="1" applyBorder="1" applyAlignment="1" applyProtection="1">
      <alignment horizontal="right"/>
    </xf>
    <xf numFmtId="0" fontId="0" fillId="0" borderId="24" xfId="0" applyBorder="1" applyAlignment="1">
      <alignment horizontal="center" vertical="center"/>
    </xf>
    <xf numFmtId="0" fontId="5" fillId="70" borderId="42" xfId="0" applyFont="1" applyFill="1" applyBorder="1" applyAlignment="1">
      <alignment wrapText="1"/>
    </xf>
    <xf numFmtId="0" fontId="3" fillId="0" borderId="8" xfId="0" applyFont="1" applyFill="1" applyBorder="1" applyAlignment="1">
      <alignment vertical="center" wrapText="1"/>
    </xf>
    <xf numFmtId="0" fontId="5" fillId="70" borderId="8" xfId="0" applyFont="1" applyFill="1" applyBorder="1" applyAlignment="1">
      <alignment wrapText="1"/>
    </xf>
    <xf numFmtId="0" fontId="5" fillId="70" borderId="43" xfId="0" applyFont="1" applyFill="1" applyBorder="1" applyAlignment="1">
      <alignment wrapText="1"/>
    </xf>
    <xf numFmtId="0" fontId="13" fillId="0" borderId="0" xfId="12" applyFont="1" applyFill="1" applyBorder="1" applyAlignment="1" applyProtection="1">
      <alignment horizontal="center" vertical="center" wrapText="1"/>
    </xf>
    <xf numFmtId="0" fontId="3" fillId="0" borderId="25" xfId="0" applyFont="1" applyBorder="1" applyAlignment="1">
      <alignment horizontal="center" vertical="center" wrapText="1"/>
    </xf>
    <xf numFmtId="0" fontId="3" fillId="0" borderId="8" xfId="0" applyFont="1" applyFill="1" applyBorder="1" applyAlignment="1"/>
    <xf numFmtId="0" fontId="3" fillId="0" borderId="8" xfId="0" applyFont="1" applyBorder="1" applyAlignment="1">
      <alignment wrapText="1"/>
    </xf>
    <xf numFmtId="0" fontId="3" fillId="0" borderId="26" xfId="0" applyFont="1" applyBorder="1" applyAlignment="1">
      <alignment horizontal="center" vertical="center" wrapText="1"/>
    </xf>
    <xf numFmtId="0" fontId="3" fillId="0" borderId="8" xfId="0" applyFont="1" applyFill="1" applyBorder="1" applyAlignment="1">
      <alignment vertical="center"/>
    </xf>
    <xf numFmtId="0" fontId="8" fillId="0" borderId="0" xfId="12" applyFont="1" applyFill="1" applyBorder="1" applyAlignment="1" applyProtection="1">
      <alignment horizontal="center"/>
    </xf>
    <xf numFmtId="0" fontId="3" fillId="0" borderId="44"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8" fillId="0" borderId="29" xfId="0" applyFont="1" applyBorder="1" applyAlignment="1">
      <alignment horizontal="center"/>
    </xf>
    <xf numFmtId="0" fontId="3" fillId="0" borderId="45" xfId="0" applyFont="1" applyBorder="1" applyAlignment="1">
      <alignment vertical="center" wrapText="1"/>
    </xf>
    <xf numFmtId="0" fontId="5" fillId="0" borderId="16" xfId="0" applyFont="1" applyBorder="1" applyAlignment="1">
      <alignment vertical="center" wrapText="1"/>
    </xf>
    <xf numFmtId="0" fontId="3" fillId="0" borderId="29" xfId="0" applyFont="1" applyBorder="1"/>
    <xf numFmtId="0" fontId="5" fillId="0" borderId="29" xfId="0" applyFont="1" applyBorder="1" applyAlignment="1">
      <alignment horizontal="center"/>
    </xf>
    <xf numFmtId="0" fontId="16" fillId="0" borderId="29" xfId="0" applyFont="1" applyFill="1" applyBorder="1" applyAlignment="1">
      <alignment horizontal="center"/>
    </xf>
    <xf numFmtId="0" fontId="3" fillId="0" borderId="26" xfId="0" applyFont="1" applyFill="1" applyBorder="1" applyAlignment="1">
      <alignment horizontal="center" vertical="center"/>
    </xf>
    <xf numFmtId="0" fontId="7" fillId="0" borderId="0" xfId="0" applyFont="1" applyBorder="1" applyAlignment="1">
      <alignment horizontal="left" wrapText="1"/>
    </xf>
    <xf numFmtId="0" fontId="7" fillId="0" borderId="29" xfId="12" applyFont="1" applyFill="1" applyBorder="1" applyAlignment="1" applyProtection="1"/>
    <xf numFmtId="0" fontId="13" fillId="0" borderId="29" xfId="12" applyFont="1" applyFill="1" applyBorder="1" applyAlignment="1" applyProtection="1">
      <alignment horizontal="left" vertical="center"/>
    </xf>
    <xf numFmtId="0" fontId="6" fillId="69" borderId="6" xfId="20961" applyFont="1" applyFill="1" applyBorder="1" applyAlignment="1" applyProtection="1">
      <alignment horizontal="right" indent="1"/>
    </xf>
    <xf numFmtId="0" fontId="6" fillId="69" borderId="30" xfId="20961" applyFont="1" applyFill="1" applyBorder="1" applyAlignment="1" applyProtection="1">
      <alignment horizontal="right" indent="1"/>
    </xf>
    <xf numFmtId="192" fontId="7" fillId="72" borderId="38" xfId="0" applyNumberFormat="1" applyFont="1" applyFill="1" applyBorder="1" applyAlignment="1" applyProtection="1">
      <alignment vertical="center"/>
      <protection locked="0"/>
    </xf>
    <xf numFmtId="192" fontId="15" fillId="72" borderId="38" xfId="0" applyNumberFormat="1" applyFont="1" applyFill="1" applyBorder="1" applyAlignment="1" applyProtection="1">
      <alignment vertical="center"/>
      <protection locked="0"/>
    </xf>
    <xf numFmtId="192" fontId="15" fillId="72" borderId="33" xfId="0" applyNumberFormat="1" applyFont="1" applyFill="1" applyBorder="1" applyAlignment="1" applyProtection="1">
      <alignment vertical="center"/>
      <protection locked="0"/>
    </xf>
    <xf numFmtId="3" fontId="19" fillId="70" borderId="38" xfId="0" applyNumberFormat="1" applyFont="1" applyFill="1" applyBorder="1" applyAlignment="1">
      <alignment vertical="center" wrapText="1"/>
    </xf>
    <xf numFmtId="3" fontId="19" fillId="70" borderId="33" xfId="0" applyNumberFormat="1" applyFont="1" applyFill="1" applyBorder="1" applyAlignment="1">
      <alignment vertical="center" wrapText="1"/>
    </xf>
    <xf numFmtId="192" fontId="0" fillId="70" borderId="32" xfId="0" applyNumberFormat="1" applyFill="1" applyBorder="1" applyAlignment="1">
      <alignment horizontal="center" vertical="center"/>
    </xf>
    <xf numFmtId="192" fontId="0" fillId="0" borderId="31" xfId="0" applyNumberFormat="1" applyBorder="1" applyAlignment="1"/>
    <xf numFmtId="192" fontId="0" fillId="0" borderId="31" xfId="0" applyNumberFormat="1" applyBorder="1" applyAlignment="1">
      <alignment wrapText="1"/>
    </xf>
    <xf numFmtId="192" fontId="0" fillId="70" borderId="31" xfId="0" applyNumberFormat="1" applyFill="1" applyBorder="1" applyAlignment="1">
      <alignment horizontal="center" vertical="center" wrapText="1"/>
    </xf>
    <xf numFmtId="192" fontId="0" fillId="70" borderId="33" xfId="0" applyNumberFormat="1" applyFill="1" applyBorder="1" applyAlignment="1">
      <alignment horizontal="center" vertical="center" wrapText="1"/>
    </xf>
    <xf numFmtId="192" fontId="6" fillId="70" borderId="31" xfId="4" applyNumberFormat="1" applyFont="1" applyFill="1" applyBorder="1" applyAlignment="1" applyProtection="1">
      <alignment vertical="top"/>
    </xf>
    <xf numFmtId="192" fontId="6" fillId="69" borderId="31" xfId="4" applyNumberFormat="1" applyFont="1" applyFill="1" applyBorder="1" applyAlignment="1" applyProtection="1">
      <alignment vertical="top"/>
      <protection locked="0"/>
    </xf>
    <xf numFmtId="192" fontId="6" fillId="70" borderId="31" xfId="4" applyNumberFormat="1" applyFont="1" applyFill="1" applyBorder="1" applyAlignment="1" applyProtection="1">
      <alignment vertical="top" wrapText="1"/>
    </xf>
    <xf numFmtId="192" fontId="6" fillId="69" borderId="31" xfId="4" applyNumberFormat="1" applyFont="1" applyFill="1" applyBorder="1" applyAlignment="1" applyProtection="1">
      <alignment vertical="top" wrapText="1"/>
      <protection locked="0"/>
    </xf>
    <xf numFmtId="192" fontId="6" fillId="70" borderId="31" xfId="4" applyNumberFormat="1" applyFont="1" applyFill="1" applyBorder="1" applyAlignment="1" applyProtection="1">
      <alignment vertical="top" wrapText="1"/>
      <protection locked="0"/>
    </xf>
    <xf numFmtId="192" fontId="6" fillId="70" borderId="33" xfId="4" applyNumberFormat="1" applyFont="1" applyFill="1" applyBorder="1" applyAlignment="1" applyProtection="1">
      <alignment vertical="top" wrapText="1"/>
    </xf>
    <xf numFmtId="192" fontId="3" fillId="0" borderId="6" xfId="0" applyNumberFormat="1" applyFont="1" applyBorder="1" applyAlignment="1"/>
    <xf numFmtId="192" fontId="3" fillId="70" borderId="38" xfId="0" applyNumberFormat="1" applyFont="1" applyFill="1" applyBorder="1"/>
    <xf numFmtId="192" fontId="3" fillId="0" borderId="25" xfId="0" applyNumberFormat="1" applyFont="1" applyBorder="1" applyAlignment="1"/>
    <xf numFmtId="192" fontId="3" fillId="0" borderId="31" xfId="0" applyNumberFormat="1" applyFont="1" applyBorder="1" applyAlignment="1"/>
    <xf numFmtId="192" fontId="3" fillId="70" borderId="46" xfId="0" applyNumberFormat="1" applyFont="1" applyFill="1" applyBorder="1" applyAlignment="1"/>
    <xf numFmtId="192" fontId="3" fillId="70" borderId="26" xfId="0" applyNumberFormat="1" applyFont="1" applyFill="1" applyBorder="1"/>
    <xf numFmtId="192" fontId="3" fillId="70" borderId="33" xfId="0" applyNumberFormat="1" applyFont="1" applyFill="1" applyBorder="1"/>
    <xf numFmtId="192" fontId="3" fillId="70" borderId="47" xfId="0" applyNumberFormat="1" applyFont="1" applyFill="1" applyBorder="1"/>
    <xf numFmtId="192" fontId="3" fillId="0" borderId="6" xfId="0" applyNumberFormat="1" applyFont="1" applyBorder="1"/>
    <xf numFmtId="192" fontId="3" fillId="0" borderId="6" xfId="0" applyNumberFormat="1" applyFont="1" applyFill="1" applyBorder="1"/>
    <xf numFmtId="192" fontId="7" fillId="70" borderId="6" xfId="7" applyNumberFormat="1" applyFont="1" applyFill="1" applyBorder="1" applyProtection="1">
      <protection locked="0"/>
    </xf>
    <xf numFmtId="192" fontId="7" fillId="69" borderId="6" xfId="7" applyNumberFormat="1" applyFont="1" applyFill="1" applyBorder="1" applyProtection="1">
      <protection locked="0"/>
    </xf>
    <xf numFmtId="192" fontId="8" fillId="70" borderId="38" xfId="17" applyNumberFormat="1" applyFont="1" applyFill="1" applyBorder="1" applyAlignment="1" applyProtection="1">
      <protection locked="0"/>
    </xf>
    <xf numFmtId="192" fontId="7" fillId="70" borderId="6" xfId="3" applyNumberFormat="1" applyFont="1" applyFill="1" applyBorder="1" applyProtection="1">
      <protection locked="0"/>
    </xf>
    <xf numFmtId="192" fontId="7" fillId="0" borderId="6" xfId="3" applyNumberFormat="1" applyFont="1" applyFill="1" applyBorder="1" applyProtection="1">
      <protection locked="0"/>
    </xf>
    <xf numFmtId="192" fontId="8" fillId="70" borderId="38" xfId="3" applyNumberFormat="1" applyFont="1" applyFill="1" applyBorder="1" applyAlignment="1" applyProtection="1">
      <protection locked="0"/>
    </xf>
    <xf numFmtId="192" fontId="7" fillId="69" borderId="38" xfId="7" applyNumberFormat="1" applyFont="1" applyFill="1" applyBorder="1" applyProtection="1">
      <protection locked="0"/>
    </xf>
    <xf numFmtId="192" fontId="21" fillId="0" borderId="0" xfId="0" applyNumberFormat="1" applyFont="1"/>
    <xf numFmtId="0" fontId="3" fillId="0" borderId="48" xfId="0" applyFont="1" applyBorder="1" applyAlignment="1">
      <alignment horizontal="center" vertical="center"/>
    </xf>
    <xf numFmtId="0" fontId="3" fillId="0" borderId="48" xfId="0" applyFont="1" applyBorder="1" applyAlignment="1">
      <alignment wrapText="1"/>
    </xf>
    <xf numFmtId="192" fontId="3" fillId="0" borderId="12" xfId="0" applyNumberFormat="1" applyFont="1" applyBorder="1"/>
    <xf numFmtId="192" fontId="3" fillId="0" borderId="27" xfId="0" applyNumberFormat="1" applyFont="1" applyBorder="1" applyAlignment="1"/>
    <xf numFmtId="192" fontId="3" fillId="0" borderId="27" xfId="0" applyNumberFormat="1" applyFont="1" applyBorder="1" applyAlignment="1">
      <alignment wrapText="1"/>
    </xf>
    <xf numFmtId="0" fontId="3" fillId="0" borderId="6" xfId="0" applyFont="1" applyFill="1" applyBorder="1" applyAlignment="1">
      <alignment horizontal="center" vertical="center" wrapText="1"/>
    </xf>
    <xf numFmtId="0" fontId="5" fillId="0" borderId="0" xfId="0" applyFont="1" applyFill="1" applyAlignment="1">
      <alignment horizontal="center"/>
    </xf>
    <xf numFmtId="9" fontId="99" fillId="0" borderId="6"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6" xfId="14" applyFont="1" applyFill="1" applyBorder="1" applyAlignment="1" applyProtection="1">
      <alignment horizontal="center" vertical="center" wrapText="1"/>
      <protection locked="0"/>
    </xf>
    <xf numFmtId="167" fontId="5" fillId="70" borderId="38" xfId="0" applyNumberFormat="1" applyFont="1" applyFill="1" applyBorder="1" applyAlignment="1">
      <alignment horizontal="center" vertical="center"/>
    </xf>
    <xf numFmtId="0" fontId="7" fillId="0" borderId="24" xfId="0" applyFont="1" applyFill="1" applyBorder="1" applyAlignment="1">
      <alignment horizontal="right" vertical="center" wrapText="1"/>
    </xf>
    <xf numFmtId="0" fontId="6" fillId="0" borderId="34" xfId="0" applyFont="1" applyFill="1" applyBorder="1" applyAlignment="1">
      <alignment vertical="center" wrapText="1"/>
    </xf>
    <xf numFmtId="169" fontId="24" fillId="2" borderId="0" xfId="21" applyBorder="1"/>
    <xf numFmtId="169" fontId="24" fillId="2" borderId="49" xfId="21" applyBorder="1"/>
    <xf numFmtId="0" fontId="3" fillId="0" borderId="16" xfId="0" applyFont="1" applyFill="1" applyBorder="1" applyAlignment="1">
      <alignment vertical="center"/>
    </xf>
    <xf numFmtId="0" fontId="3" fillId="0" borderId="6" xfId="0" applyFont="1" applyFill="1" applyBorder="1" applyAlignment="1">
      <alignment vertical="center"/>
    </xf>
    <xf numFmtId="0" fontId="5" fillId="0" borderId="6" xfId="0" applyFont="1" applyFill="1" applyBorder="1" applyAlignment="1">
      <alignment vertical="center"/>
    </xf>
    <xf numFmtId="0" fontId="3" fillId="0" borderId="34" xfId="0" applyFont="1" applyFill="1" applyBorder="1" applyAlignment="1">
      <alignment vertical="center"/>
    </xf>
    <xf numFmtId="0" fontId="3" fillId="0" borderId="30" xfId="0" applyFont="1" applyFill="1" applyBorder="1" applyAlignment="1">
      <alignment vertical="center"/>
    </xf>
    <xf numFmtId="0" fontId="3" fillId="0" borderId="52" xfId="0" applyFont="1" applyFill="1" applyBorder="1" applyAlignment="1">
      <alignment vertical="center"/>
    </xf>
    <xf numFmtId="0" fontId="3" fillId="0" borderId="2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7" xfId="0" applyFont="1" applyFill="1" applyBorder="1" applyAlignment="1">
      <alignment horizontal="center" vertical="center"/>
    </xf>
    <xf numFmtId="169" fontId="24" fillId="2" borderId="7" xfId="21" applyBorder="1"/>
    <xf numFmtId="169" fontId="24" fillId="2" borderId="43" xfId="21" applyBorder="1"/>
    <xf numFmtId="169" fontId="24" fillId="2" borderId="59" xfId="21" applyBorder="1"/>
    <xf numFmtId="169" fontId="24" fillId="2" borderId="36" xfId="21" applyBorder="1"/>
    <xf numFmtId="0" fontId="3" fillId="69" borderId="41" xfId="0" applyFont="1" applyFill="1" applyBorder="1" applyAlignment="1">
      <alignment horizontal="center" vertical="center"/>
    </xf>
    <xf numFmtId="0" fontId="3" fillId="69" borderId="0" xfId="0" applyFont="1" applyFill="1" applyBorder="1" applyAlignment="1">
      <alignment vertical="center"/>
    </xf>
    <xf numFmtId="0" fontId="3" fillId="0" borderId="45" xfId="0" applyFont="1" applyFill="1" applyBorder="1" applyAlignment="1">
      <alignment horizontal="center" vertical="center"/>
    </xf>
    <xf numFmtId="0" fontId="3" fillId="69" borderId="8" xfId="0" applyFont="1" applyFill="1" applyBorder="1" applyAlignment="1">
      <alignment vertical="center"/>
    </xf>
    <xf numFmtId="0" fontId="12" fillId="69" borderId="60" xfId="0" applyFont="1" applyFill="1" applyBorder="1" applyAlignment="1">
      <alignment horizontal="left"/>
    </xf>
    <xf numFmtId="0" fontId="12" fillId="69" borderId="61" xfId="0" applyFont="1" applyFill="1" applyBorder="1" applyAlignment="1">
      <alignment horizontal="left"/>
    </xf>
    <xf numFmtId="0" fontId="3" fillId="0" borderId="0" xfId="0" applyFont="1"/>
    <xf numFmtId="0" fontId="3" fillId="0" borderId="0" xfId="0" applyFont="1" applyFill="1"/>
    <xf numFmtId="0" fontId="3" fillId="0" borderId="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5" fillId="69" borderId="62" xfId="0" applyFont="1" applyFill="1" applyBorder="1" applyAlignment="1">
      <alignment vertical="center"/>
    </xf>
    <xf numFmtId="0" fontId="3" fillId="69" borderId="27" xfId="0" applyFont="1" applyFill="1" applyBorder="1" applyAlignment="1">
      <alignment vertical="center"/>
    </xf>
    <xf numFmtId="0" fontId="3" fillId="0" borderId="25" xfId="0" applyFont="1" applyFill="1" applyBorder="1" applyAlignment="1">
      <alignment horizontal="center" vertical="center"/>
    </xf>
    <xf numFmtId="0" fontId="5" fillId="0" borderId="38" xfId="0" applyFont="1" applyFill="1" applyBorder="1" applyAlignment="1">
      <alignment vertical="center"/>
    </xf>
    <xf numFmtId="169" fontId="24" fillId="2" borderId="28" xfId="21" applyBorder="1"/>
    <xf numFmtId="0" fontId="3" fillId="0" borderId="16" xfId="0" applyFont="1" applyFill="1" applyBorder="1" applyAlignment="1">
      <alignment horizontal="center" vertical="center" wrapText="1"/>
    </xf>
    <xf numFmtId="0" fontId="3" fillId="0" borderId="54" xfId="0" applyFont="1" applyFill="1" applyBorder="1" applyAlignment="1">
      <alignment horizontal="center" vertical="center" wrapText="1"/>
    </xf>
    <xf numFmtId="192" fontId="3" fillId="0" borderId="12" xfId="0" applyNumberFormat="1" applyFont="1" applyFill="1" applyBorder="1"/>
    <xf numFmtId="0" fontId="6" fillId="0" borderId="24" xfId="12" applyFont="1" applyFill="1" applyBorder="1" applyAlignment="1" applyProtection="1">
      <alignment vertical="center"/>
    </xf>
    <xf numFmtId="0" fontId="6" fillId="0" borderId="34" xfId="12" applyFont="1" applyFill="1" applyBorder="1" applyAlignment="1" applyProtection="1">
      <alignment vertical="center"/>
    </xf>
    <xf numFmtId="0" fontId="13" fillId="0" borderId="32" xfId="12" applyFont="1" applyFill="1" applyBorder="1" applyAlignment="1" applyProtection="1">
      <alignment horizontal="center" vertical="center"/>
    </xf>
    <xf numFmtId="0" fontId="0" fillId="0" borderId="25" xfId="0" applyBorder="1"/>
    <xf numFmtId="0" fontId="0" fillId="0" borderId="26" xfId="0" applyBorder="1"/>
    <xf numFmtId="0" fontId="5" fillId="70" borderId="59" xfId="0" applyFont="1" applyFill="1" applyBorder="1" applyAlignment="1">
      <alignment vertical="center" wrapText="1"/>
    </xf>
    <xf numFmtId="192" fontId="0" fillId="0" borderId="31" xfId="0" applyNumberFormat="1" applyFill="1" applyBorder="1" applyAlignment="1">
      <alignment wrapText="1"/>
    </xf>
    <xf numFmtId="0" fontId="6" fillId="0" borderId="0" xfId="0" applyFont="1" applyFill="1" applyAlignment="1">
      <alignment wrapText="1"/>
    </xf>
    <xf numFmtId="0" fontId="5" fillId="70" borderId="34" xfId="0" applyFont="1" applyFill="1" applyBorder="1" applyAlignment="1">
      <alignment horizontal="center" vertical="center" wrapText="1"/>
    </xf>
    <xf numFmtId="0" fontId="5" fillId="70" borderId="32" xfId="0" applyFont="1" applyFill="1" applyBorder="1" applyAlignment="1">
      <alignment horizontal="center" vertical="center" wrapText="1"/>
    </xf>
    <xf numFmtId="0" fontId="5" fillId="70" borderId="25" xfId="0" applyFont="1" applyFill="1" applyBorder="1" applyAlignment="1">
      <alignment horizontal="left" vertical="center" wrapText="1"/>
    </xf>
    <xf numFmtId="0" fontId="5" fillId="70" borderId="6" xfId="0" applyFont="1" applyFill="1" applyBorder="1" applyAlignment="1">
      <alignment horizontal="left" vertical="center" wrapText="1"/>
    </xf>
    <xf numFmtId="0" fontId="5" fillId="70" borderId="31"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13" fillId="0" borderId="26" xfId="7" applyNumberFormat="1" applyFont="1" applyFill="1" applyBorder="1" applyAlignment="1" applyProtection="1">
      <alignment horizontal="left" vertical="center"/>
      <protection locked="0"/>
    </xf>
    <xf numFmtId="0" fontId="6" fillId="0" borderId="38" xfId="10" applyFont="1" applyFill="1" applyBorder="1" applyAlignment="1" applyProtection="1">
      <alignment horizontal="left" vertical="center" wrapText="1"/>
      <protection locked="0"/>
    </xf>
    <xf numFmtId="0" fontId="18" fillId="0" borderId="25" xfId="0" applyFont="1" applyBorder="1" applyAlignment="1">
      <alignment horizontal="center" vertical="center" wrapText="1"/>
    </xf>
    <xf numFmtId="3" fontId="19" fillId="70" borderId="6" xfId="0" applyNumberFormat="1" applyFont="1" applyFill="1" applyBorder="1" applyAlignment="1">
      <alignment vertical="center" wrapText="1"/>
    </xf>
    <xf numFmtId="3" fontId="19" fillId="70" borderId="31" xfId="0" applyNumberFormat="1" applyFont="1" applyFill="1" applyBorder="1" applyAlignment="1">
      <alignment vertical="center" wrapText="1"/>
    </xf>
    <xf numFmtId="14" fontId="6" fillId="69" borderId="6" xfId="9" quotePrefix="1" applyNumberFormat="1" applyFont="1" applyFill="1" applyBorder="1" applyAlignment="1" applyProtection="1">
      <alignment horizontal="left" vertical="center" wrapText="1" indent="2"/>
      <protection locked="0"/>
    </xf>
    <xf numFmtId="3" fontId="19" fillId="0" borderId="6" xfId="0" applyNumberFormat="1" applyFont="1" applyBorder="1" applyAlignment="1">
      <alignment vertical="center" wrapText="1"/>
    </xf>
    <xf numFmtId="14" fontId="6" fillId="69" borderId="6" xfId="9" quotePrefix="1" applyNumberFormat="1" applyFont="1" applyFill="1" applyBorder="1" applyAlignment="1" applyProtection="1">
      <alignment horizontal="left" vertical="center" wrapText="1" indent="3"/>
      <protection locked="0"/>
    </xf>
    <xf numFmtId="3" fontId="19" fillId="0" borderId="6" xfId="0" applyNumberFormat="1" applyFont="1" applyFill="1" applyBorder="1" applyAlignment="1">
      <alignment vertical="center" wrapText="1"/>
    </xf>
    <xf numFmtId="0" fontId="9" fillId="0" borderId="6" xfId="18" applyFill="1" applyBorder="1" applyAlignment="1" applyProtection="1"/>
    <xf numFmtId="49" fontId="3" fillId="0" borderId="25" xfId="0" applyNumberFormat="1" applyFont="1" applyFill="1" applyBorder="1" applyAlignment="1">
      <alignment horizontal="right" vertical="center" wrapText="1"/>
    </xf>
    <xf numFmtId="0" fontId="6" fillId="69" borderId="6" xfId="20961" applyFont="1" applyFill="1" applyBorder="1" applyAlignment="1" applyProtection="1"/>
    <xf numFmtId="0" fontId="96" fillId="0" borderId="6" xfId="20961" applyFont="1" applyFill="1" applyBorder="1" applyAlignment="1" applyProtection="1">
      <alignment horizontal="center" vertical="center"/>
    </xf>
    <xf numFmtId="0" fontId="3" fillId="0" borderId="6" xfId="0" applyFont="1" applyBorder="1"/>
    <xf numFmtId="0" fontId="9" fillId="0" borderId="6" xfId="18" applyFill="1" applyBorder="1" applyAlignment="1" applyProtection="1">
      <alignment horizontal="left" vertical="center" wrapText="1"/>
    </xf>
    <xf numFmtId="49" fontId="3" fillId="0" borderId="6" xfId="0" applyNumberFormat="1" applyFont="1" applyFill="1" applyBorder="1" applyAlignment="1">
      <alignment horizontal="right" vertical="center" wrapText="1"/>
    </xf>
    <xf numFmtId="0" fontId="9" fillId="0" borderId="6" xfId="18" applyFill="1" applyBorder="1" applyAlignment="1" applyProtection="1">
      <alignment horizontal="left" vertical="center"/>
    </xf>
    <xf numFmtId="0" fontId="3" fillId="0" borderId="6" xfId="0" applyFont="1" applyFill="1" applyBorder="1"/>
    <xf numFmtId="0" fontId="18" fillId="0" borderId="25" xfId="0" applyFont="1" applyFill="1" applyBorder="1" applyAlignment="1">
      <alignment horizontal="center" vertical="center" wrapText="1"/>
    </xf>
    <xf numFmtId="0" fontId="100" fillId="73" borderId="12" xfId="21412" applyFont="1" applyFill="1" applyBorder="1" applyAlignment="1" applyProtection="1">
      <alignment vertical="center" wrapText="1"/>
      <protection locked="0"/>
    </xf>
    <xf numFmtId="0" fontId="101" fillId="62" borderId="30" xfId="21412" applyFont="1" applyFill="1" applyBorder="1" applyAlignment="1" applyProtection="1">
      <alignment horizontal="center" vertical="center"/>
      <protection locked="0"/>
    </xf>
    <xf numFmtId="0" fontId="100" fillId="74" borderId="6" xfId="21412" applyFont="1" applyFill="1" applyBorder="1" applyAlignment="1" applyProtection="1">
      <alignment horizontal="center" vertical="center"/>
      <protection locked="0"/>
    </xf>
    <xf numFmtId="0" fontId="100" fillId="73" borderId="12" xfId="21412" applyFont="1" applyFill="1" applyBorder="1" applyAlignment="1" applyProtection="1">
      <alignment vertical="center"/>
      <protection locked="0"/>
    </xf>
    <xf numFmtId="0" fontId="102" fillId="62" borderId="30" xfId="21412" applyFont="1" applyFill="1" applyBorder="1" applyAlignment="1" applyProtection="1">
      <alignment horizontal="center" vertical="center"/>
      <protection locked="0"/>
    </xf>
    <xf numFmtId="0" fontId="102" fillId="69" borderId="30" xfId="21412" applyFont="1" applyFill="1" applyBorder="1" applyAlignment="1" applyProtection="1">
      <alignment horizontal="center" vertical="center"/>
      <protection locked="0"/>
    </xf>
    <xf numFmtId="0" fontId="102" fillId="0" borderId="30" xfId="21412" applyFont="1" applyFill="1" applyBorder="1" applyAlignment="1" applyProtection="1">
      <alignment horizontal="center" vertical="center"/>
      <protection locked="0"/>
    </xf>
    <xf numFmtId="0" fontId="103" fillId="74" borderId="6" xfId="21412" applyFont="1" applyFill="1" applyBorder="1" applyAlignment="1" applyProtection="1">
      <alignment horizontal="center" vertical="center"/>
      <protection locked="0"/>
    </xf>
    <xf numFmtId="0" fontId="100" fillId="73" borderId="12" xfId="21412" applyFont="1" applyFill="1" applyBorder="1" applyAlignment="1" applyProtection="1">
      <alignment horizontal="center" vertical="center"/>
      <protection locked="0"/>
    </xf>
    <xf numFmtId="0" fontId="59" fillId="73" borderId="12" xfId="21412" applyFont="1" applyFill="1" applyBorder="1" applyAlignment="1" applyProtection="1">
      <alignment vertical="center"/>
      <protection locked="0"/>
    </xf>
    <xf numFmtId="0" fontId="102" fillId="62" borderId="6" xfId="21412" applyFont="1" applyFill="1" applyBorder="1" applyAlignment="1" applyProtection="1">
      <alignment horizontal="center" vertical="center"/>
      <protection locked="0"/>
    </xf>
    <xf numFmtId="0" fontId="33" fillId="62" borderId="6" xfId="21412" applyFont="1" applyFill="1" applyBorder="1" applyAlignment="1" applyProtection="1">
      <alignment horizontal="center" vertical="center"/>
      <protection locked="0"/>
    </xf>
    <xf numFmtId="0" fontId="59" fillId="73" borderId="63" xfId="21412" applyFont="1" applyFill="1" applyBorder="1" applyAlignment="1" applyProtection="1">
      <alignment vertical="center"/>
      <protection locked="0"/>
    </xf>
    <xf numFmtId="0" fontId="101" fillId="0" borderId="63" xfId="21412" applyFont="1" applyFill="1" applyBorder="1" applyAlignment="1" applyProtection="1">
      <alignment horizontal="left" vertical="center" wrapText="1"/>
      <protection locked="0"/>
    </xf>
    <xf numFmtId="164" fontId="101" fillId="0" borderId="6" xfId="949" applyNumberFormat="1" applyFont="1" applyFill="1" applyBorder="1" applyAlignment="1" applyProtection="1">
      <alignment horizontal="right" vertical="center"/>
      <protection locked="0"/>
    </xf>
    <xf numFmtId="0" fontId="100" fillId="74" borderId="63" xfId="21412" applyFont="1" applyFill="1" applyBorder="1" applyAlignment="1" applyProtection="1">
      <alignment vertical="top" wrapText="1"/>
      <protection locked="0"/>
    </xf>
    <xf numFmtId="164" fontId="101" fillId="74" borderId="6" xfId="949" applyNumberFormat="1" applyFont="1" applyFill="1" applyBorder="1" applyAlignment="1" applyProtection="1">
      <alignment horizontal="right" vertical="center"/>
    </xf>
    <xf numFmtId="164" fontId="59" fillId="73" borderId="63" xfId="949" applyNumberFormat="1" applyFont="1" applyFill="1" applyBorder="1" applyAlignment="1" applyProtection="1">
      <alignment horizontal="right" vertical="center"/>
      <protection locked="0"/>
    </xf>
    <xf numFmtId="0" fontId="101" fillId="62" borderId="63" xfId="21412" applyFont="1" applyFill="1" applyBorder="1" applyAlignment="1" applyProtection="1">
      <alignment vertical="center" wrapText="1"/>
      <protection locked="0"/>
    </xf>
    <xf numFmtId="0" fontId="101" fillId="62" borderId="63" xfId="21412" applyFont="1" applyFill="1" applyBorder="1" applyAlignment="1" applyProtection="1">
      <alignment horizontal="left" vertical="center" wrapText="1"/>
      <protection locked="0"/>
    </xf>
    <xf numFmtId="0" fontId="101" fillId="0" borderId="63" xfId="21412" applyFont="1" applyFill="1" applyBorder="1" applyAlignment="1" applyProtection="1">
      <alignment vertical="center" wrapText="1"/>
      <protection locked="0"/>
    </xf>
    <xf numFmtId="0" fontId="101" fillId="69" borderId="63" xfId="21412" applyFont="1" applyFill="1" applyBorder="1" applyAlignment="1" applyProtection="1">
      <alignment horizontal="left" vertical="center" wrapText="1"/>
      <protection locked="0"/>
    </xf>
    <xf numFmtId="0" fontId="100" fillId="74" borderId="63" xfId="21412" applyFont="1" applyFill="1" applyBorder="1" applyAlignment="1" applyProtection="1">
      <alignment vertical="center" wrapText="1"/>
      <protection locked="0"/>
    </xf>
    <xf numFmtId="164" fontId="100" fillId="73" borderId="63" xfId="949" applyNumberFormat="1" applyFont="1" applyFill="1" applyBorder="1" applyAlignment="1" applyProtection="1">
      <alignment horizontal="right" vertical="center"/>
      <protection locked="0"/>
    </xf>
    <xf numFmtId="164" fontId="101" fillId="69" borderId="6" xfId="949" applyNumberFormat="1" applyFont="1" applyFill="1" applyBorder="1" applyAlignment="1" applyProtection="1">
      <alignment horizontal="right" vertical="center"/>
      <protection locked="0"/>
    </xf>
    <xf numFmtId="10" fontId="6"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1" applyNumberFormat="1" applyFont="1" applyFill="1" applyBorder="1" applyAlignment="1">
      <alignment horizontal="left" vertical="center" wrapText="1"/>
    </xf>
    <xf numFmtId="10" fontId="5" fillId="70" borderId="6" xfId="0" applyNumberFormat="1" applyFont="1" applyFill="1" applyBorder="1" applyAlignment="1">
      <alignment horizontal="center" vertical="center" wrapText="1"/>
    </xf>
    <xf numFmtId="10" fontId="6" fillId="0" borderId="38" xfId="1" applyNumberFormat="1" applyFont="1" applyFill="1" applyBorder="1" applyAlignment="1" applyProtection="1">
      <alignment horizontal="left" vertical="center"/>
    </xf>
    <xf numFmtId="43" fontId="6" fillId="0" borderId="0" xfId="2" applyFont="1"/>
    <xf numFmtId="0" fontId="99" fillId="0" borderId="0" xfId="0" applyFont="1" applyAlignment="1">
      <alignment wrapText="1"/>
    </xf>
    <xf numFmtId="0" fontId="8" fillId="0" borderId="48" xfId="0" applyFont="1" applyBorder="1" applyAlignment="1">
      <alignment horizontal="center" wrapText="1"/>
    </xf>
    <xf numFmtId="0" fontId="8" fillId="0" borderId="12" xfId="0" applyFont="1" applyBorder="1" applyAlignment="1">
      <alignment horizontal="center" vertical="center" wrapText="1"/>
    </xf>
    <xf numFmtId="0" fontId="7" fillId="0" borderId="25" xfId="0" applyFont="1" applyBorder="1" applyAlignment="1">
      <alignment horizontal="right" vertical="center" wrapText="1"/>
    </xf>
    <xf numFmtId="0" fontId="7" fillId="0" borderId="25" xfId="0" applyFont="1" applyFill="1" applyBorder="1" applyAlignment="1">
      <alignment horizontal="right" vertical="center" wrapText="1"/>
    </xf>
    <xf numFmtId="0" fontId="6" fillId="0" borderId="6"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Fill="1" applyBorder="1" applyAlignment="1">
      <alignment horizontal="left" vertical="center" wrapText="1" indent="2"/>
    </xf>
    <xf numFmtId="0" fontId="3" fillId="0" borderId="6" xfId="0" applyFont="1" applyFill="1" applyBorder="1" applyAlignment="1">
      <alignment vertical="center" wrapText="1"/>
    </xf>
    <xf numFmtId="3" fontId="19" fillId="70" borderId="12" xfId="0" applyNumberFormat="1" applyFont="1" applyFill="1" applyBorder="1" applyAlignment="1">
      <alignment vertical="center" wrapText="1"/>
    </xf>
    <xf numFmtId="3" fontId="19" fillId="70" borderId="27" xfId="0" applyNumberFormat="1" applyFont="1" applyFill="1" applyBorder="1" applyAlignment="1">
      <alignment vertical="center" wrapText="1"/>
    </xf>
    <xf numFmtId="3" fontId="19" fillId="0" borderId="12" xfId="0" applyNumberFormat="1" applyFont="1" applyBorder="1" applyAlignment="1">
      <alignment vertical="center" wrapText="1"/>
    </xf>
    <xf numFmtId="3" fontId="19" fillId="0" borderId="27" xfId="0" applyNumberFormat="1" applyFont="1" applyBorder="1" applyAlignment="1">
      <alignment vertical="center" wrapText="1"/>
    </xf>
    <xf numFmtId="3" fontId="19" fillId="0" borderId="27" xfId="0" applyNumberFormat="1" applyFont="1" applyFill="1" applyBorder="1" applyAlignment="1">
      <alignment vertical="center" wrapText="1"/>
    </xf>
    <xf numFmtId="3" fontId="19" fillId="70" borderId="28" xfId="0" applyNumberFormat="1" applyFont="1" applyFill="1" applyBorder="1" applyAlignment="1">
      <alignment vertical="center" wrapText="1"/>
    </xf>
    <xf numFmtId="3" fontId="19" fillId="70" borderId="64" xfId="0" applyNumberFormat="1" applyFont="1" applyFill="1" applyBorder="1" applyAlignment="1">
      <alignment vertical="center" wrapText="1"/>
    </xf>
    <xf numFmtId="0" fontId="5" fillId="0" borderId="38" xfId="0" applyFont="1" applyBorder="1" applyAlignment="1">
      <alignment vertical="center" wrapText="1"/>
    </xf>
    <xf numFmtId="0" fontId="3" fillId="0" borderId="31" xfId="0" applyFont="1" applyBorder="1" applyAlignment="1"/>
    <xf numFmtId="0" fontId="7" fillId="0" borderId="31" xfId="0" applyFont="1" applyBorder="1" applyAlignment="1"/>
    <xf numFmtId="0" fontId="8" fillId="0" borderId="32" xfId="0" applyFont="1" applyBorder="1" applyAlignment="1">
      <alignment horizontal="center"/>
    </xf>
    <xf numFmtId="0" fontId="8" fillId="0" borderId="31" xfId="0" applyFont="1" applyBorder="1" applyAlignment="1">
      <alignment horizontal="center" vertical="center" wrapText="1"/>
    </xf>
    <xf numFmtId="0" fontId="1" fillId="0" borderId="34" xfId="0" applyNumberFormat="1" applyFont="1" applyFill="1" applyBorder="1" applyAlignment="1">
      <alignment horizontal="left" vertical="center" wrapText="1" indent="1"/>
    </xf>
    <xf numFmtId="0" fontId="1" fillId="0" borderId="32" xfId="0" applyNumberFormat="1" applyFont="1" applyFill="1" applyBorder="1" applyAlignment="1">
      <alignment horizontal="left" vertical="center" wrapText="1" indent="1"/>
    </xf>
    <xf numFmtId="0" fontId="7" fillId="0" borderId="2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192" fontId="6" fillId="0" borderId="6"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31" xfId="0" applyNumberFormat="1" applyFont="1" applyFill="1" applyBorder="1" applyAlignment="1" applyProtection="1">
      <alignment vertical="center" wrapText="1"/>
      <protection locked="0"/>
    </xf>
    <xf numFmtId="192" fontId="6" fillId="0" borderId="6" xfId="0" applyNumberFormat="1" applyFont="1" applyFill="1" applyBorder="1" applyAlignment="1" applyProtection="1">
      <alignment horizontal="right" vertical="center" wrapText="1"/>
      <protection locked="0"/>
    </xf>
    <xf numFmtId="0" fontId="6" fillId="0" borderId="6" xfId="0" applyFont="1" applyBorder="1" applyAlignment="1">
      <alignment vertical="center" wrapText="1"/>
    </xf>
    <xf numFmtId="0" fontId="7" fillId="72" borderId="25" xfId="0" applyFont="1" applyFill="1" applyBorder="1" applyAlignment="1">
      <alignment horizontal="right" vertical="center"/>
    </xf>
    <xf numFmtId="0" fontId="7" fillId="72" borderId="6" xfId="0" applyFont="1" applyFill="1" applyBorder="1" applyAlignment="1">
      <alignment vertical="center"/>
    </xf>
    <xf numFmtId="192" fontId="7" fillId="72" borderId="6" xfId="0" applyNumberFormat="1" applyFont="1" applyFill="1" applyBorder="1" applyAlignment="1" applyProtection="1">
      <alignment vertical="center"/>
      <protection locked="0"/>
    </xf>
    <xf numFmtId="192" fontId="15" fillId="72" borderId="6" xfId="0" applyNumberFormat="1" applyFont="1" applyFill="1" applyBorder="1" applyAlignment="1" applyProtection="1">
      <alignment vertical="center"/>
      <protection locked="0"/>
    </xf>
    <xf numFmtId="192" fontId="15" fillId="72" borderId="31" xfId="0" applyNumberFormat="1" applyFont="1" applyFill="1" applyBorder="1" applyAlignment="1" applyProtection="1">
      <alignment vertical="center"/>
      <protection locked="0"/>
    </xf>
    <xf numFmtId="192" fontId="7" fillId="72" borderId="31" xfId="0" applyNumberFormat="1" applyFont="1" applyFill="1" applyBorder="1" applyAlignment="1" applyProtection="1">
      <alignment vertical="center"/>
      <protection locked="0"/>
    </xf>
    <xf numFmtId="0" fontId="13" fillId="0" borderId="25" xfId="0" applyFont="1" applyFill="1" applyBorder="1" applyAlignment="1">
      <alignment horizontal="center" vertical="center" wrapText="1"/>
    </xf>
    <xf numFmtId="14" fontId="3" fillId="0" borderId="0" xfId="0" applyNumberFormat="1" applyFont="1"/>
    <xf numFmtId="10" fontId="3" fillId="0" borderId="6" xfId="1" applyNumberFormat="1" applyFont="1" applyBorder="1" applyAlignment="1" applyProtection="1">
      <alignment vertical="center" wrapText="1"/>
      <protection locked="0"/>
    </xf>
    <xf numFmtId="10" fontId="3" fillId="0" borderId="31" xfId="1" applyNumberFormat="1" applyFont="1" applyBorder="1" applyAlignment="1" applyProtection="1">
      <alignment vertical="center" wrapText="1"/>
      <protection locked="0"/>
    </xf>
    <xf numFmtId="0" fontId="5" fillId="0" borderId="0" xfId="0" applyFont="1" applyAlignment="1">
      <alignment horizontal="center" wrapText="1"/>
    </xf>
    <xf numFmtId="0" fontId="3" fillId="69" borderId="35" xfId="0" applyFont="1" applyFill="1" applyBorder="1"/>
    <xf numFmtId="0" fontId="3" fillId="69" borderId="65" xfId="0" applyFont="1" applyFill="1" applyBorder="1" applyAlignment="1">
      <alignment wrapText="1"/>
    </xf>
    <xf numFmtId="0" fontId="3" fillId="69" borderId="66" xfId="0" applyFont="1" applyFill="1" applyBorder="1"/>
    <xf numFmtId="0" fontId="5" fillId="69" borderId="67"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41" xfId="0" applyFont="1" applyFill="1" applyBorder="1"/>
    <xf numFmtId="0" fontId="5"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49"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31" xfId="2" applyNumberFormat="1" applyFont="1" applyBorder="1"/>
    <xf numFmtId="0" fontId="12" fillId="0" borderId="6" xfId="0" applyFont="1" applyBorder="1" applyAlignment="1">
      <alignment horizontal="left" wrapText="1" indent="2"/>
    </xf>
    <xf numFmtId="169" fontId="24" fillId="2" borderId="6" xfId="21" applyBorder="1"/>
    <xf numFmtId="164" fontId="3" fillId="0" borderId="6" xfId="2" applyNumberFormat="1" applyFont="1" applyBorder="1" applyAlignment="1">
      <alignment vertical="center"/>
    </xf>
    <xf numFmtId="0" fontId="5" fillId="0" borderId="25" xfId="0" applyFont="1" applyBorder="1"/>
    <xf numFmtId="0" fontId="5" fillId="0" borderId="6" xfId="0" applyFont="1" applyBorder="1" applyAlignment="1">
      <alignment wrapText="1"/>
    </xf>
    <xf numFmtId="164" fontId="5" fillId="0" borderId="31" xfId="2" applyNumberFormat="1" applyFont="1" applyBorder="1"/>
    <xf numFmtId="0" fontId="2" fillId="69" borderId="41" xfId="0" applyFont="1" applyFill="1" applyBorder="1" applyAlignment="1">
      <alignment horizontal="left"/>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49"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12"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49" xfId="0" applyFont="1" applyFill="1" applyBorder="1"/>
    <xf numFmtId="0" fontId="5" fillId="0" borderId="26" xfId="0" applyFont="1" applyBorder="1"/>
    <xf numFmtId="0" fontId="5" fillId="0" borderId="38" xfId="0" applyFont="1" applyBorder="1" applyAlignment="1">
      <alignment wrapText="1"/>
    </xf>
    <xf numFmtId="169" fontId="24" fillId="2" borderId="59" xfId="21" applyBorder="1"/>
    <xf numFmtId="10" fontId="5" fillId="0" borderId="33" xfId="1" applyNumberFormat="1" applyFont="1" applyBorder="1"/>
    <xf numFmtId="0" fontId="7" fillId="72" borderId="55" xfId="0" applyFont="1" applyFill="1" applyBorder="1" applyAlignment="1">
      <alignment horizontal="right" vertical="center"/>
    </xf>
    <xf numFmtId="0" fontId="7" fillId="72" borderId="30" xfId="0" applyFont="1" applyFill="1" applyBorder="1" applyAlignment="1">
      <alignment vertical="center"/>
    </xf>
    <xf numFmtId="192" fontId="15" fillId="72" borderId="30" xfId="0" applyNumberFormat="1" applyFont="1" applyFill="1" applyBorder="1" applyAlignment="1" applyProtection="1">
      <alignment vertical="center"/>
      <protection locked="0"/>
    </xf>
    <xf numFmtId="192" fontId="15" fillId="72" borderId="56" xfId="0" applyNumberFormat="1" applyFont="1" applyFill="1" applyBorder="1" applyAlignment="1" applyProtection="1">
      <alignment vertical="center"/>
      <protection locked="0"/>
    </xf>
    <xf numFmtId="0" fontId="7" fillId="0" borderId="6" xfId="0" applyFont="1" applyFill="1" applyBorder="1" applyAlignment="1">
      <alignment horizontal="left" vertical="center" wrapText="1"/>
    </xf>
    <xf numFmtId="0" fontId="5" fillId="69" borderId="0" xfId="0" applyFont="1" applyFill="1" applyBorder="1" applyAlignment="1">
      <alignment horizontal="center"/>
    </xf>
    <xf numFmtId="0" fontId="104" fillId="0" borderId="0" xfId="12" applyFont="1" applyFill="1" applyBorder="1" applyProtection="1"/>
    <xf numFmtId="0" fontId="105" fillId="0" borderId="0" xfId="0" applyFont="1"/>
    <xf numFmtId="0" fontId="104" fillId="0" borderId="0" xfId="12" applyFont="1" applyFill="1" applyBorder="1" applyAlignment="1" applyProtection="1"/>
    <xf numFmtId="0" fontId="106" fillId="0" borderId="0" xfId="12" applyFont="1" applyFill="1" applyBorder="1" applyAlignment="1" applyProtection="1"/>
    <xf numFmtId="14" fontId="105" fillId="0" borderId="0" xfId="0" applyNumberFormat="1" applyFont="1"/>
    <xf numFmtId="0" fontId="105" fillId="0" borderId="0" xfId="0" applyFont="1" applyAlignment="1">
      <alignment wrapText="1"/>
    </xf>
    <xf numFmtId="0" fontId="108" fillId="0" borderId="0" xfId="0" applyFont="1"/>
    <xf numFmtId="0" fontId="105" fillId="0" borderId="0" xfId="0" applyFont="1" applyFill="1"/>
    <xf numFmtId="0" fontId="105" fillId="0" borderId="0" xfId="0" applyFont="1" applyBorder="1"/>
    <xf numFmtId="0" fontId="105" fillId="0" borderId="0" xfId="0" applyFont="1" applyBorder="1" applyAlignment="1">
      <alignment horizontal="left"/>
    </xf>
    <xf numFmtId="0" fontId="107" fillId="0" borderId="68" xfId="0" applyNumberFormat="1" applyFont="1" applyFill="1" applyBorder="1" applyAlignment="1">
      <alignment horizontal="left" vertical="center" wrapText="1"/>
    </xf>
    <xf numFmtId="0" fontId="99" fillId="0" borderId="0" xfId="0" applyFont="1"/>
    <xf numFmtId="0" fontId="105" fillId="0" borderId="0" xfId="0" applyFont="1" applyFill="1" applyAlignment="1">
      <alignment horizontal="left" vertical="top" wrapText="1"/>
    </xf>
    <xf numFmtId="192" fontId="6" fillId="69" borderId="31" xfId="4" applyNumberFormat="1" applyFont="1" applyFill="1" applyBorder="1" applyAlignment="1" applyProtection="1">
      <alignment vertical="top" wrapText="1"/>
      <protection locked="0"/>
    </xf>
    <xf numFmtId="0" fontId="2" fillId="0" borderId="6" xfId="0" applyFont="1" applyBorder="1" applyAlignment="1">
      <alignment horizontal="center" vertical="center"/>
    </xf>
    <xf numFmtId="0" fontId="114" fillId="69" borderId="6" xfId="21414" applyFont="1" applyFill="1" applyBorder="1" applyAlignment="1">
      <alignment horizontal="left" vertical="center" wrapText="1"/>
    </xf>
    <xf numFmtId="0" fontId="117" fillId="0" borderId="6" xfId="21414" applyFont="1" applyFill="1" applyBorder="1" applyAlignment="1">
      <alignment horizontal="left" vertical="center" wrapText="1" indent="1"/>
    </xf>
    <xf numFmtId="0" fontId="115" fillId="69" borderId="6" xfId="21414" applyFont="1" applyFill="1" applyBorder="1" applyAlignment="1">
      <alignment horizontal="left" vertical="center" wrapText="1" indent="1"/>
    </xf>
    <xf numFmtId="0" fontId="115" fillId="0" borderId="6" xfId="21414" applyFont="1" applyFill="1" applyBorder="1" applyAlignment="1">
      <alignment horizontal="left" vertical="center" wrapText="1" indent="1"/>
    </xf>
    <xf numFmtId="0" fontId="116" fillId="0" borderId="6" xfId="21414" applyFont="1" applyFill="1" applyBorder="1" applyAlignment="1">
      <alignment horizontal="left" vertical="center" wrapText="1"/>
    </xf>
    <xf numFmtId="0" fontId="116" fillId="69" borderId="6" xfId="21414" applyFont="1" applyFill="1" applyBorder="1" applyAlignment="1">
      <alignment horizontal="left" vertical="center" wrapText="1"/>
    </xf>
    <xf numFmtId="0" fontId="118" fillId="0" borderId="6" xfId="21414" applyFont="1" applyFill="1" applyBorder="1" applyAlignment="1">
      <alignment horizontal="center" vertical="center" wrapText="1"/>
    </xf>
    <xf numFmtId="0" fontId="116" fillId="0" borderId="6" xfId="21414" applyFont="1" applyBorder="1" applyAlignment="1">
      <alignment horizontal="left" vertical="center" wrapText="1"/>
    </xf>
    <xf numFmtId="0" fontId="119" fillId="0" borderId="6" xfId="0" applyFont="1" applyBorder="1" applyAlignment="1">
      <alignment horizontal="left"/>
    </xf>
    <xf numFmtId="0" fontId="116" fillId="0" borderId="6" xfId="0" applyFont="1" applyFill="1" applyBorder="1" applyAlignment="1">
      <alignment horizontal="left" vertical="center" wrapText="1"/>
    </xf>
    <xf numFmtId="0" fontId="0" fillId="0" borderId="0" xfId="0" applyAlignment="1">
      <alignment horizontal="left" vertical="center"/>
    </xf>
    <xf numFmtId="0" fontId="7" fillId="0" borderId="6" xfId="0" applyFont="1" applyFill="1" applyBorder="1" applyAlignment="1" applyProtection="1">
      <alignment horizontal="center" vertical="center" wrapText="1"/>
    </xf>
    <xf numFmtId="0" fontId="116" fillId="0" borderId="6" xfId="21414" applyFont="1" applyFill="1" applyBorder="1" applyAlignment="1">
      <alignment horizontal="justify" vertical="center" wrapText="1"/>
    </xf>
    <xf numFmtId="0" fontId="116" fillId="0" borderId="6" xfId="21414" applyFont="1" applyFill="1" applyBorder="1" applyAlignment="1">
      <alignment vertical="center" wrapText="1"/>
    </xf>
    <xf numFmtId="0" fontId="7" fillId="0" borderId="31" xfId="0" applyFont="1" applyFill="1" applyBorder="1" applyAlignment="1" applyProtection="1">
      <alignment horizontal="center" vertical="center" wrapText="1"/>
    </xf>
    <xf numFmtId="0" fontId="0" fillId="0" borderId="6" xfId="0" applyBorder="1" applyAlignment="1">
      <alignment horizontal="center"/>
    </xf>
    <xf numFmtId="192" fontId="7" fillId="0" borderId="6" xfId="0" applyNumberFormat="1" applyFont="1" applyFill="1" applyBorder="1" applyAlignment="1" applyProtection="1">
      <alignment horizontal="right"/>
    </xf>
    <xf numFmtId="192" fontId="7" fillId="70" borderId="6" xfId="0" applyNumberFormat="1" applyFont="1" applyFill="1" applyBorder="1" applyAlignment="1" applyProtection="1">
      <alignment horizontal="right"/>
    </xf>
    <xf numFmtId="192" fontId="7" fillId="70" borderId="31" xfId="0" applyNumberFormat="1" applyFont="1" applyFill="1" applyBorder="1" applyAlignment="1" applyProtection="1">
      <alignment horizontal="right"/>
    </xf>
    <xf numFmtId="0" fontId="13" fillId="0" borderId="6" xfId="0" applyNumberFormat="1" applyFont="1" applyFill="1" applyBorder="1" applyAlignment="1">
      <alignment vertical="center" wrapText="1"/>
    </xf>
    <xf numFmtId="0" fontId="6" fillId="0" borderId="6" xfId="0" applyNumberFormat="1" applyFont="1" applyFill="1" applyBorder="1" applyAlignment="1">
      <alignment horizontal="left" vertical="center" wrapText="1" indent="1"/>
    </xf>
    <xf numFmtId="0" fontId="2" fillId="0" borderId="6" xfId="0" applyFont="1" applyBorder="1" applyAlignment="1">
      <alignment vertical="center"/>
    </xf>
    <xf numFmtId="0" fontId="120" fillId="0" borderId="6" xfId="0" applyFont="1" applyFill="1" applyBorder="1" applyAlignment="1" applyProtection="1">
      <alignment horizontal="left" vertical="center" indent="1"/>
      <protection locked="0"/>
    </xf>
    <xf numFmtId="0" fontId="121" fillId="0" borderId="6" xfId="0" applyFont="1" applyFill="1" applyBorder="1" applyAlignment="1" applyProtection="1">
      <alignment horizontal="left" vertical="center" indent="3"/>
      <protection locked="0"/>
    </xf>
    <xf numFmtId="0" fontId="121" fillId="0" borderId="6" xfId="0" applyFont="1" applyFill="1" applyBorder="1" applyAlignment="1" applyProtection="1">
      <alignment horizontal="left" vertical="center" indent="3"/>
      <protection locked="0"/>
    </xf>
    <xf numFmtId="0" fontId="2" fillId="0" borderId="6" xfId="0" applyFont="1" applyFill="1" applyBorder="1" applyAlignment="1">
      <alignment vertical="center"/>
    </xf>
    <xf numFmtId="0" fontId="2" fillId="0" borderId="6" xfId="0" applyFont="1" applyBorder="1"/>
    <xf numFmtId="0" fontId="0" fillId="0" borderId="0" xfId="0" applyAlignment="1">
      <alignment horizontal="center"/>
    </xf>
    <xf numFmtId="192" fontId="7" fillId="0" borderId="0" xfId="0" applyNumberFormat="1" applyFont="1" applyFill="1" applyBorder="1" applyAlignment="1" applyProtection="1">
      <alignment horizontal="right"/>
    </xf>
    <xf numFmtId="0" fontId="0" fillId="0" borderId="6" xfId="0" applyBorder="1" applyAlignment="1">
      <alignment horizontal="center" vertical="center"/>
    </xf>
    <xf numFmtId="43" fontId="3" fillId="0" borderId="6" xfId="2" applyFont="1" applyFill="1" applyBorder="1" applyAlignment="1">
      <alignment vertical="center" wrapText="1"/>
    </xf>
    <xf numFmtId="43" fontId="3" fillId="0" borderId="6" xfId="2" applyFont="1" applyBorder="1" applyAlignment="1">
      <alignment vertical="center"/>
    </xf>
    <xf numFmtId="0" fontId="115" fillId="69" borderId="6" xfId="0" applyFont="1" applyFill="1" applyBorder="1" applyAlignment="1">
      <alignment horizontal="left" vertical="center" wrapText="1" indent="1"/>
    </xf>
    <xf numFmtId="167" fontId="21" fillId="0" borderId="6" xfId="0" applyNumberFormat="1" applyFont="1" applyBorder="1" applyAlignment="1">
      <alignment horizontal="center"/>
    </xf>
    <xf numFmtId="0" fontId="116" fillId="0" borderId="6" xfId="0" applyFont="1" applyBorder="1" applyAlignment="1">
      <alignment horizontal="left" vertical="center" wrapText="1"/>
    </xf>
    <xf numFmtId="0" fontId="21" fillId="0" borderId="6" xfId="0" applyFont="1" applyBorder="1"/>
    <xf numFmtId="0" fontId="115" fillId="0" borderId="6" xfId="0" applyFont="1" applyBorder="1" applyAlignment="1">
      <alignment horizontal="left" vertical="center" wrapText="1" indent="1"/>
    </xf>
    <xf numFmtId="0" fontId="115" fillId="0" borderId="6" xfId="0" applyFont="1" applyFill="1" applyBorder="1" applyAlignment="1">
      <alignment horizontal="left" vertical="center" wrapText="1" indent="1"/>
    </xf>
    <xf numFmtId="0" fontId="117" fillId="69" borderId="6" xfId="0" applyFont="1" applyFill="1" applyBorder="1" applyAlignment="1">
      <alignment horizontal="left" vertical="center" wrapText="1" indent="1"/>
    </xf>
    <xf numFmtId="0" fontId="117" fillId="0" borderId="6" xfId="0" applyFont="1" applyFill="1" applyBorder="1" applyAlignment="1">
      <alignment horizontal="left" vertical="center" wrapText="1" indent="1"/>
    </xf>
    <xf numFmtId="167" fontId="21" fillId="0" borderId="6" xfId="0" applyNumberFormat="1" applyFont="1" applyFill="1" applyBorder="1" applyAlignment="1">
      <alignment horizontal="center"/>
    </xf>
    <xf numFmtId="0" fontId="108" fillId="0" borderId="6" xfId="0" applyFont="1" applyBorder="1"/>
    <xf numFmtId="49" fontId="110" fillId="0" borderId="6" xfId="7" applyNumberFormat="1" applyFont="1" applyFill="1" applyBorder="1" applyAlignment="1" applyProtection="1">
      <alignment horizontal="right" vertical="center"/>
      <protection locked="0"/>
    </xf>
    <xf numFmtId="0" fontId="109" fillId="69" borderId="6" xfId="14" applyFont="1" applyFill="1" applyBorder="1" applyAlignment="1" applyProtection="1">
      <alignment horizontal="left" vertical="center" wrapText="1"/>
      <protection locked="0"/>
    </xf>
    <xf numFmtId="49" fontId="109" fillId="69" borderId="6" xfId="7" applyNumberFormat="1" applyFont="1" applyFill="1" applyBorder="1" applyAlignment="1" applyProtection="1">
      <alignment horizontal="right" vertical="center"/>
      <protection locked="0"/>
    </xf>
    <xf numFmtId="0" fontId="109" fillId="0" borderId="6" xfId="14" applyFont="1" applyFill="1" applyBorder="1" applyAlignment="1" applyProtection="1">
      <alignment horizontal="left" vertical="center" wrapText="1"/>
      <protection locked="0"/>
    </xf>
    <xf numFmtId="49" fontId="109" fillId="0" borderId="6" xfId="7" applyNumberFormat="1" applyFont="1" applyFill="1" applyBorder="1" applyAlignment="1" applyProtection="1">
      <alignment horizontal="right" vertical="center"/>
      <protection locked="0"/>
    </xf>
    <xf numFmtId="0" fontId="111" fillId="0" borderId="6" xfId="14" applyFont="1" applyFill="1" applyBorder="1" applyAlignment="1" applyProtection="1">
      <alignment horizontal="left" vertical="center" wrapText="1"/>
      <protection locked="0"/>
    </xf>
    <xf numFmtId="0" fontId="104" fillId="0" borderId="6" xfId="0" applyFont="1" applyBorder="1"/>
    <xf numFmtId="0" fontId="104" fillId="0" borderId="6" xfId="0" applyFont="1" applyFill="1" applyBorder="1"/>
    <xf numFmtId="0" fontId="104" fillId="0" borderId="6" xfId="0" applyFont="1" applyBorder="1" applyAlignment="1">
      <alignment horizontal="left" indent="8"/>
    </xf>
    <xf numFmtId="0" fontId="104" fillId="0" borderId="6" xfId="0" applyFont="1" applyBorder="1" applyAlignment="1">
      <alignment wrapText="1"/>
    </xf>
    <xf numFmtId="0" fontId="107" fillId="0" borderId="6" xfId="0" applyFont="1" applyBorder="1"/>
    <xf numFmtId="49" fontId="110" fillId="0" borderId="6" xfId="7" applyNumberFormat="1" applyFont="1" applyFill="1" applyBorder="1" applyAlignment="1" applyProtection="1">
      <alignment horizontal="right" vertical="center" wrapText="1"/>
      <protection locked="0"/>
    </xf>
    <xf numFmtId="49" fontId="109" fillId="69" borderId="6" xfId="7" applyNumberFormat="1" applyFont="1" applyFill="1" applyBorder="1" applyAlignment="1" applyProtection="1">
      <alignment horizontal="right" vertical="center" wrapText="1"/>
      <protection locked="0"/>
    </xf>
    <xf numFmtId="49" fontId="109" fillId="0" borderId="6" xfId="7" applyNumberFormat="1" applyFont="1" applyFill="1" applyBorder="1" applyAlignment="1" applyProtection="1">
      <alignment horizontal="right" vertical="center" wrapText="1"/>
      <protection locked="0"/>
    </xf>
    <xf numFmtId="0" fontId="104" fillId="0" borderId="6" xfId="0" applyFont="1" applyBorder="1" applyAlignment="1">
      <alignment horizontal="center" vertical="center" wrapText="1"/>
    </xf>
    <xf numFmtId="0" fontId="104" fillId="0" borderId="30" xfId="0" applyFont="1" applyFill="1" applyBorder="1" applyAlignment="1">
      <alignment horizontal="center" vertical="center" wrapText="1"/>
    </xf>
    <xf numFmtId="0" fontId="104" fillId="0" borderId="6" xfId="0" applyFont="1" applyBorder="1" applyAlignment="1">
      <alignment horizontal="center" vertical="center"/>
    </xf>
    <xf numFmtId="0" fontId="104" fillId="0" borderId="0" xfId="0" applyFont="1"/>
    <xf numFmtId="0" fontId="104" fillId="0" borderId="0" xfId="0" applyFont="1" applyAlignment="1">
      <alignment wrapText="1"/>
    </xf>
    <xf numFmtId="14" fontId="104" fillId="0" borderId="0" xfId="0" applyNumberFormat="1" applyFont="1"/>
    <xf numFmtId="0" fontId="107" fillId="0" borderId="6" xfId="0" applyFont="1" applyFill="1" applyBorder="1"/>
    <xf numFmtId="0" fontId="104" fillId="0" borderId="6" xfId="0" applyNumberFormat="1" applyFont="1" applyFill="1" applyBorder="1" applyAlignment="1">
      <alignment horizontal="left" vertical="center" wrapText="1"/>
    </xf>
    <xf numFmtId="0" fontId="107" fillId="0" borderId="6" xfId="0" applyFont="1" applyFill="1" applyBorder="1" applyAlignment="1">
      <alignment horizontal="left" wrapText="1" indent="1"/>
    </xf>
    <xf numFmtId="0" fontId="107" fillId="0" borderId="6" xfId="0" applyFont="1" applyFill="1" applyBorder="1" applyAlignment="1">
      <alignment horizontal="left" vertical="center" indent="1"/>
    </xf>
    <xf numFmtId="0" fontId="104" fillId="0" borderId="6" xfId="0" applyFont="1" applyFill="1" applyBorder="1" applyAlignment="1">
      <alignment horizontal="left" wrapText="1" indent="1"/>
    </xf>
    <xf numFmtId="0" fontId="104" fillId="0" borderId="6" xfId="0" applyFont="1" applyFill="1" applyBorder="1" applyAlignment="1">
      <alignment horizontal="left" indent="1"/>
    </xf>
    <xf numFmtId="0" fontId="104" fillId="0" borderId="6" xfId="0" applyFont="1" applyFill="1" applyBorder="1" applyAlignment="1">
      <alignment horizontal="left" wrapText="1" indent="4"/>
    </xf>
    <xf numFmtId="0" fontId="104" fillId="0" borderId="6" xfId="0" applyNumberFormat="1" applyFont="1" applyFill="1" applyBorder="1" applyAlignment="1">
      <alignment horizontal="left" indent="3"/>
    </xf>
    <xf numFmtId="0" fontId="107" fillId="0" borderId="6" xfId="0" applyFont="1" applyFill="1" applyBorder="1" applyAlignment="1">
      <alignment horizontal="left" indent="1"/>
    </xf>
    <xf numFmtId="0" fontId="108" fillId="0" borderId="6" xfId="0" applyFont="1" applyFill="1" applyBorder="1" applyAlignment="1">
      <alignment horizontal="center" vertical="center" wrapText="1"/>
    </xf>
    <xf numFmtId="0" fontId="104" fillId="75" borderId="6" xfId="0" applyFont="1" applyFill="1" applyBorder="1"/>
    <xf numFmtId="0" fontId="107" fillId="0" borderId="16" xfId="0" applyFont="1" applyBorder="1"/>
    <xf numFmtId="0" fontId="104" fillId="0" borderId="6" xfId="0" applyFont="1" applyFill="1" applyBorder="1" applyAlignment="1">
      <alignment horizontal="left" wrapText="1" indent="2"/>
    </xf>
    <xf numFmtId="0" fontId="104" fillId="0" borderId="6" xfId="0" applyFont="1" applyFill="1" applyBorder="1" applyAlignment="1">
      <alignment horizontal="left" wrapText="1"/>
    </xf>
    <xf numFmtId="0" fontId="104" fillId="0" borderId="0" xfId="0" applyFont="1" applyBorder="1"/>
    <xf numFmtId="0" fontId="104" fillId="0" borderId="6" xfId="0" applyFont="1" applyBorder="1" applyAlignment="1">
      <alignment horizontal="left" indent="1"/>
    </xf>
    <xf numFmtId="0" fontId="104" fillId="0" borderId="6" xfId="0" applyFont="1" applyBorder="1" applyAlignment="1">
      <alignment horizontal="center"/>
    </xf>
    <xf numFmtId="0" fontId="104" fillId="0" borderId="0" xfId="0" applyFont="1" applyBorder="1" applyAlignment="1">
      <alignment horizontal="center" vertical="center"/>
    </xf>
    <xf numFmtId="0" fontId="104" fillId="0" borderId="6" xfId="0" applyFont="1" applyFill="1" applyBorder="1" applyAlignment="1">
      <alignment horizontal="center" vertical="center" wrapText="1"/>
    </xf>
    <xf numFmtId="0" fontId="104" fillId="0" borderId="16" xfId="0" applyFont="1" applyBorder="1" applyAlignment="1">
      <alignment horizontal="center" vertical="center" wrapText="1"/>
    </xf>
    <xf numFmtId="0" fontId="104" fillId="0" borderId="67" xfId="0" applyFont="1" applyBorder="1" applyAlignment="1">
      <alignment horizontal="center" vertical="center" wrapText="1"/>
    </xf>
    <xf numFmtId="0" fontId="104" fillId="0" borderId="50" xfId="0" applyFont="1" applyBorder="1" applyAlignment="1">
      <alignment wrapText="1"/>
    </xf>
    <xf numFmtId="0" fontId="104" fillId="0" borderId="16" xfId="0" applyFont="1" applyBorder="1" applyAlignment="1">
      <alignment wrapText="1"/>
    </xf>
    <xf numFmtId="0" fontId="104" fillId="0" borderId="0" xfId="0" applyFont="1" applyBorder="1" applyAlignment="1">
      <alignment horizontal="center" vertical="center" wrapText="1"/>
    </xf>
    <xf numFmtId="0" fontId="104" fillId="0" borderId="51"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63" xfId="0" applyFont="1" applyFill="1" applyBorder="1" applyAlignment="1">
      <alignment horizontal="center" vertical="center" wrapText="1"/>
    </xf>
    <xf numFmtId="0" fontId="104" fillId="0" borderId="61" xfId="0" applyFont="1" applyFill="1" applyBorder="1" applyAlignment="1">
      <alignment horizontal="center" vertical="center" wrapText="1"/>
    </xf>
    <xf numFmtId="0" fontId="104" fillId="0" borderId="0" xfId="0" applyFont="1" applyFill="1"/>
    <xf numFmtId="49" fontId="104" fillId="0" borderId="33" xfId="0" applyNumberFormat="1" applyFont="1" applyFill="1" applyBorder="1" applyAlignment="1">
      <alignment horizontal="left" wrapText="1" indent="1"/>
    </xf>
    <xf numFmtId="0" fontId="104" fillId="0" borderId="26" xfId="0" applyNumberFormat="1" applyFont="1" applyFill="1" applyBorder="1" applyAlignment="1">
      <alignment horizontal="left" wrapText="1" indent="1"/>
    </xf>
    <xf numFmtId="49" fontId="104" fillId="0" borderId="31" xfId="0" applyNumberFormat="1" applyFont="1" applyFill="1" applyBorder="1" applyAlignment="1">
      <alignment horizontal="left" wrapText="1" indent="1"/>
    </xf>
    <xf numFmtId="0" fontId="104" fillId="0" borderId="25" xfId="0" applyNumberFormat="1" applyFont="1" applyFill="1" applyBorder="1" applyAlignment="1">
      <alignment horizontal="left" wrapText="1" indent="1"/>
    </xf>
    <xf numFmtId="49" fontId="104" fillId="0" borderId="25" xfId="0" applyNumberFormat="1" applyFont="1" applyFill="1" applyBorder="1" applyAlignment="1">
      <alignment horizontal="left" wrapText="1" indent="3"/>
    </xf>
    <xf numFmtId="49" fontId="104" fillId="0" borderId="31" xfId="0" applyNumberFormat="1" applyFont="1" applyFill="1" applyBorder="1" applyAlignment="1">
      <alignment horizontal="left" wrapText="1" indent="3"/>
    </xf>
    <xf numFmtId="49" fontId="104" fillId="0" borderId="31" xfId="0" applyNumberFormat="1" applyFont="1" applyFill="1" applyBorder="1" applyAlignment="1">
      <alignment horizontal="left" wrapText="1" indent="2"/>
    </xf>
    <xf numFmtId="49" fontId="104" fillId="0" borderId="25" xfId="0" applyNumberFormat="1" applyFont="1" applyBorder="1" applyAlignment="1">
      <alignment horizontal="left" wrapText="1" indent="2"/>
    </xf>
    <xf numFmtId="49" fontId="104" fillId="0" borderId="31" xfId="0" applyNumberFormat="1" applyFont="1" applyFill="1" applyBorder="1" applyAlignment="1">
      <alignment horizontal="left" vertical="top" wrapText="1" indent="2"/>
    </xf>
    <xf numFmtId="0" fontId="104" fillId="77" borderId="31" xfId="0" applyFont="1" applyFill="1" applyBorder="1"/>
    <xf numFmtId="0" fontId="104" fillId="77" borderId="6" xfId="0" applyFont="1" applyFill="1" applyBorder="1"/>
    <xf numFmtId="0" fontId="104" fillId="77" borderId="25" xfId="0" applyFont="1" applyFill="1" applyBorder="1"/>
    <xf numFmtId="49" fontId="104" fillId="0" borderId="31" xfId="0" applyNumberFormat="1" applyFont="1" applyFill="1" applyBorder="1" applyAlignment="1">
      <alignment horizontal="left" indent="1"/>
    </xf>
    <xf numFmtId="0" fontId="104" fillId="0" borderId="25" xfId="0" applyNumberFormat="1" applyFont="1" applyBorder="1" applyAlignment="1">
      <alignment horizontal="left" indent="1"/>
    </xf>
    <xf numFmtId="49" fontId="104" fillId="0" borderId="25" xfId="0" applyNumberFormat="1" applyFont="1" applyBorder="1" applyAlignment="1">
      <alignment horizontal="left" indent="1"/>
    </xf>
    <xf numFmtId="49" fontId="104" fillId="0" borderId="31" xfId="0" applyNumberFormat="1" applyFont="1" applyFill="1" applyBorder="1" applyAlignment="1">
      <alignment horizontal="left" indent="3"/>
    </xf>
    <xf numFmtId="49" fontId="104" fillId="0" borderId="25" xfId="0" applyNumberFormat="1" applyFont="1" applyBorder="1" applyAlignment="1">
      <alignment horizontal="left" indent="3"/>
    </xf>
    <xf numFmtId="0" fontId="104" fillId="0" borderId="25" xfId="0" applyFont="1" applyBorder="1" applyAlignment="1">
      <alignment horizontal="left" indent="2"/>
    </xf>
    <xf numFmtId="0" fontId="104" fillId="0" borderId="31" xfId="0" applyFont="1" applyBorder="1" applyAlignment="1">
      <alignment horizontal="left" indent="2"/>
    </xf>
    <xf numFmtId="0" fontId="104" fillId="0" borderId="25" xfId="0" applyFont="1" applyBorder="1" applyAlignment="1">
      <alignment horizontal="left" indent="1"/>
    </xf>
    <xf numFmtId="0" fontId="104" fillId="0" borderId="31" xfId="0" applyFont="1" applyBorder="1" applyAlignment="1">
      <alignment horizontal="left" indent="1"/>
    </xf>
    <xf numFmtId="0" fontId="107" fillId="0" borderId="54" xfId="0" applyFont="1" applyBorder="1"/>
    <xf numFmtId="0" fontId="104" fillId="0" borderId="45" xfId="0" applyFont="1" applyBorder="1"/>
    <xf numFmtId="0" fontId="104" fillId="0" borderId="0" xfId="0" applyFont="1" applyBorder="1" applyAlignment="1">
      <alignment wrapText="1"/>
    </xf>
    <xf numFmtId="0" fontId="104" fillId="0" borderId="0" xfId="0" applyFont="1" applyAlignment="1">
      <alignment horizontal="center" vertical="center"/>
    </xf>
    <xf numFmtId="0" fontId="104" fillId="0" borderId="0" xfId="0" applyFont="1" applyBorder="1" applyAlignment="1">
      <alignment horizontal="left"/>
    </xf>
    <xf numFmtId="0" fontId="107" fillId="0" borderId="6" xfId="0" applyNumberFormat="1" applyFont="1" applyFill="1" applyBorder="1" applyAlignment="1">
      <alignment horizontal="left" vertical="center" wrapText="1"/>
    </xf>
    <xf numFmtId="0" fontId="104" fillId="0" borderId="16" xfId="0" applyFont="1" applyFill="1" applyBorder="1" applyAlignment="1">
      <alignment horizontal="center" vertical="center" wrapText="1"/>
    </xf>
    <xf numFmtId="0" fontId="7" fillId="0" borderId="0" xfId="0" applyFont="1" applyFill="1" applyBorder="1" applyAlignment="1">
      <alignment wrapText="1"/>
    </xf>
    <xf numFmtId="0" fontId="107" fillId="0" borderId="6" xfId="0" applyFont="1" applyBorder="1" applyAlignment="1">
      <alignment horizontal="center" vertical="center" wrapText="1"/>
    </xf>
    <xf numFmtId="0" fontId="109" fillId="0" borderId="0" xfId="0" applyFont="1" applyAlignment="1">
      <alignment horizontal="center" vertical="center"/>
    </xf>
    <xf numFmtId="0" fontId="109" fillId="0" borderId="0" xfId="0" applyFont="1"/>
    <xf numFmtId="0" fontId="120" fillId="0" borderId="0" xfId="0" applyFont="1"/>
    <xf numFmtId="0" fontId="104" fillId="0" borderId="70" xfId="0" applyNumberFormat="1" applyFont="1" applyFill="1" applyBorder="1" applyAlignment="1">
      <alignment horizontal="left" vertical="center" wrapText="1" indent="1" readingOrder="1"/>
    </xf>
    <xf numFmtId="0" fontId="109" fillId="0" borderId="6" xfId="0" applyFont="1" applyBorder="1" applyAlignment="1">
      <alignment horizontal="left" indent="3"/>
    </xf>
    <xf numFmtId="0" fontId="107" fillId="0" borderId="6" xfId="0" applyNumberFormat="1" applyFont="1" applyFill="1" applyBorder="1" applyAlignment="1">
      <alignment vertical="center" wrapText="1" readingOrder="1"/>
    </xf>
    <xf numFmtId="0" fontId="109" fillId="0" borderId="6" xfId="0" applyFont="1" applyFill="1" applyBorder="1" applyAlignment="1">
      <alignment horizontal="left" indent="2"/>
    </xf>
    <xf numFmtId="0" fontId="104" fillId="0" borderId="71" xfId="0" applyNumberFormat="1" applyFont="1" applyFill="1" applyBorder="1" applyAlignment="1">
      <alignment vertical="center" wrapText="1" readingOrder="1"/>
    </xf>
    <xf numFmtId="0" fontId="109" fillId="0" borderId="30" xfId="0" applyFont="1" applyBorder="1" applyAlignment="1">
      <alignment horizontal="left" indent="2"/>
    </xf>
    <xf numFmtId="0" fontId="104" fillId="0" borderId="70" xfId="0" applyNumberFormat="1" applyFont="1" applyFill="1" applyBorder="1" applyAlignment="1">
      <alignment vertical="center" wrapText="1" readingOrder="1"/>
    </xf>
    <xf numFmtId="0" fontId="109" fillId="0" borderId="6" xfId="0" applyFont="1" applyBorder="1" applyAlignment="1">
      <alignment horizontal="left" indent="2"/>
    </xf>
    <xf numFmtId="0" fontId="104" fillId="0" borderId="72" xfId="0" applyNumberFormat="1" applyFont="1" applyFill="1" applyBorder="1" applyAlignment="1">
      <alignment vertical="center" wrapText="1" readingOrder="1"/>
    </xf>
    <xf numFmtId="0" fontId="120" fillId="0" borderId="16" xfId="0" applyFont="1" applyBorder="1"/>
    <xf numFmtId="0" fontId="1" fillId="0" borderId="24" xfId="0" applyNumberFormat="1" applyFont="1" applyFill="1" applyBorder="1" applyAlignment="1">
      <alignment horizontal="left" vertical="center" wrapText="1" indent="1"/>
    </xf>
    <xf numFmtId="169" fontId="24" fillId="2" borderId="41" xfId="21" applyBorder="1"/>
    <xf numFmtId="192" fontId="3" fillId="0" borderId="25"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31" xfId="0" applyNumberFormat="1" applyFont="1" applyFill="1" applyBorder="1" applyAlignment="1" applyProtection="1">
      <alignment vertical="center" wrapText="1"/>
      <protection locked="0"/>
    </xf>
    <xf numFmtId="10" fontId="3" fillId="0" borderId="25" xfId="1" applyNumberFormat="1" applyFont="1" applyBorder="1" applyAlignment="1" applyProtection="1">
      <alignment vertical="center" wrapText="1"/>
      <protection locked="0"/>
    </xf>
    <xf numFmtId="10" fontId="3" fillId="0" borderId="6" xfId="1" applyNumberFormat="1" applyFont="1" applyBorder="1" applyAlignment="1" applyProtection="1">
      <alignment vertical="center" wrapText="1"/>
      <protection locked="0"/>
    </xf>
    <xf numFmtId="10" fontId="3" fillId="0" borderId="31" xfId="1" applyNumberFormat="1" applyFont="1" applyBorder="1" applyAlignment="1" applyProtection="1">
      <alignment vertical="center" wrapText="1"/>
      <protection locked="0"/>
    </xf>
    <xf numFmtId="192" fontId="15" fillId="72" borderId="25" xfId="0" applyNumberFormat="1" applyFont="1" applyFill="1" applyBorder="1" applyAlignment="1" applyProtection="1">
      <alignment vertical="center"/>
      <protection locked="0"/>
    </xf>
    <xf numFmtId="192" fontId="15" fillId="72" borderId="6" xfId="0" applyNumberFormat="1" applyFont="1" applyFill="1" applyBorder="1" applyAlignment="1" applyProtection="1">
      <alignment vertical="center"/>
      <protection locked="0"/>
    </xf>
    <xf numFmtId="192" fontId="15" fillId="72" borderId="31" xfId="0" applyNumberFormat="1" applyFont="1" applyFill="1" applyBorder="1" applyAlignment="1" applyProtection="1">
      <alignment vertical="center"/>
      <protection locked="0"/>
    </xf>
    <xf numFmtId="192" fontId="7" fillId="72" borderId="25" xfId="0" applyNumberFormat="1" applyFont="1" applyFill="1" applyBorder="1" applyAlignment="1" applyProtection="1">
      <alignment vertical="center"/>
      <protection locked="0"/>
    </xf>
    <xf numFmtId="192" fontId="7" fillId="72" borderId="6" xfId="0" applyNumberFormat="1" applyFont="1" applyFill="1" applyBorder="1" applyAlignment="1" applyProtection="1">
      <alignment vertical="center"/>
      <protection locked="0"/>
    </xf>
    <xf numFmtId="192" fontId="7" fillId="72" borderId="31" xfId="0" applyNumberFormat="1" applyFont="1" applyFill="1" applyBorder="1" applyAlignment="1" applyProtection="1">
      <alignment vertical="center"/>
      <protection locked="0"/>
    </xf>
    <xf numFmtId="192" fontId="15" fillId="72" borderId="55" xfId="0" applyNumberFormat="1" applyFont="1" applyFill="1" applyBorder="1" applyAlignment="1" applyProtection="1">
      <alignment vertical="center"/>
      <protection locked="0"/>
    </xf>
    <xf numFmtId="192" fontId="15" fillId="72" borderId="30" xfId="0" applyNumberFormat="1" applyFont="1" applyFill="1" applyBorder="1" applyAlignment="1" applyProtection="1">
      <alignment vertical="center"/>
      <protection locked="0"/>
    </xf>
    <xf numFmtId="192" fontId="15" fillId="72" borderId="26" xfId="0" applyNumberFormat="1" applyFont="1" applyFill="1" applyBorder="1" applyAlignment="1" applyProtection="1">
      <alignment vertical="center"/>
      <protection locked="0"/>
    </xf>
    <xf numFmtId="192" fontId="15" fillId="72" borderId="38" xfId="0" applyNumberFormat="1" applyFont="1" applyFill="1" applyBorder="1" applyAlignment="1" applyProtection="1">
      <alignment vertical="center"/>
      <protection locked="0"/>
    </xf>
    <xf numFmtId="0" fontId="9" fillId="0" borderId="6" xfId="18" applyFill="1" applyBorder="1" applyAlignment="1" applyProtection="1">
      <alignment horizontal="left" vertical="top" wrapText="1"/>
    </xf>
    <xf numFmtId="0" fontId="0" fillId="0" borderId="6" xfId="0" applyBorder="1" applyAlignment="1">
      <alignment horizontal="center" vertical="center"/>
    </xf>
    <xf numFmtId="165" fontId="3" fillId="0" borderId="6" xfId="1" applyNumberFormat="1" applyFont="1" applyFill="1" applyBorder="1" applyAlignment="1" applyProtection="1">
      <alignment horizontal="right" vertical="center" wrapText="1"/>
      <protection locked="0"/>
    </xf>
    <xf numFmtId="165" fontId="24" fillId="2" borderId="0" xfId="1" applyNumberFormat="1" applyFont="1" applyFill="1" applyBorder="1"/>
    <xf numFmtId="165" fontId="7" fillId="72" borderId="6" xfId="1" applyNumberFormat="1" applyFont="1" applyFill="1" applyBorder="1" applyAlignment="1" applyProtection="1">
      <alignment vertical="center"/>
      <protection locked="0"/>
    </xf>
    <xf numFmtId="0" fontId="9" fillId="0" borderId="6" xfId="18" applyBorder="1">
      <protection locked="0"/>
    </xf>
    <xf numFmtId="165" fontId="15" fillId="72" borderId="6" xfId="1" applyNumberFormat="1" applyFont="1" applyFill="1" applyBorder="1" applyAlignment="1" applyProtection="1">
      <alignment vertical="center"/>
      <protection locked="0"/>
    </xf>
    <xf numFmtId="165" fontId="3" fillId="0" borderId="6" xfId="1" applyNumberFormat="1" applyFont="1" applyBorder="1" applyAlignment="1" applyProtection="1">
      <alignment vertical="center" wrapText="1"/>
      <protection locked="0"/>
    </xf>
    <xf numFmtId="165" fontId="24" fillId="2" borderId="0" xfId="21" applyNumberFormat="1" applyBorder="1"/>
    <xf numFmtId="165" fontId="15" fillId="72" borderId="38" xfId="1" applyNumberFormat="1" applyFont="1" applyFill="1" applyBorder="1" applyAlignment="1" applyProtection="1">
      <alignment vertical="center"/>
      <protection locked="0"/>
    </xf>
    <xf numFmtId="165" fontId="15" fillId="72" borderId="31" xfId="1" applyNumberFormat="1" applyFont="1" applyFill="1" applyBorder="1" applyAlignment="1" applyProtection="1">
      <alignment vertical="center"/>
      <protection locked="0"/>
    </xf>
    <xf numFmtId="165" fontId="24" fillId="2" borderId="49" xfId="1" applyNumberFormat="1" applyFont="1" applyFill="1" applyBorder="1"/>
    <xf numFmtId="165" fontId="7" fillId="72" borderId="31" xfId="1" applyNumberFormat="1" applyFont="1" applyFill="1" applyBorder="1" applyAlignment="1" applyProtection="1">
      <alignment vertical="center"/>
      <protection locked="0"/>
    </xf>
    <xf numFmtId="164" fontId="15" fillId="72" borderId="30" xfId="2" applyNumberFormat="1" applyFont="1" applyFill="1" applyBorder="1" applyAlignment="1" applyProtection="1">
      <alignment vertical="center"/>
      <protection locked="0"/>
    </xf>
    <xf numFmtId="165" fontId="15" fillId="72" borderId="33" xfId="1" applyNumberFormat="1" applyFont="1" applyFill="1" applyBorder="1" applyAlignment="1" applyProtection="1">
      <alignment vertical="center"/>
      <protection locked="0"/>
    </xf>
    <xf numFmtId="164" fontId="6" fillId="0" borderId="0" xfId="2" applyNumberFormat="1" applyFont="1"/>
    <xf numFmtId="164" fontId="3" fillId="0" borderId="0" xfId="2" applyNumberFormat="1" applyFont="1"/>
    <xf numFmtId="164" fontId="0" fillId="0" borderId="0" xfId="2" applyNumberFormat="1" applyFont="1"/>
    <xf numFmtId="164" fontId="6" fillId="0" borderId="0" xfId="2" applyNumberFormat="1" applyFont="1" applyBorder="1"/>
    <xf numFmtId="164" fontId="3" fillId="0" borderId="0" xfId="2" applyNumberFormat="1" applyFont="1" applyBorder="1"/>
    <xf numFmtId="164" fontId="0" fillId="0" borderId="0" xfId="2" applyNumberFormat="1" applyFont="1" applyBorder="1"/>
    <xf numFmtId="164" fontId="7" fillId="0" borderId="6" xfId="2" applyNumberFormat="1" applyFont="1" applyFill="1" applyBorder="1" applyAlignment="1" applyProtection="1">
      <alignment horizontal="center" vertical="center" wrapText="1"/>
    </xf>
    <xf numFmtId="164" fontId="0" fillId="0" borderId="6" xfId="2" applyNumberFormat="1" applyFont="1" applyBorder="1"/>
    <xf numFmtId="164" fontId="0" fillId="70" borderId="6" xfId="2" applyNumberFormat="1" applyFont="1" applyFill="1" applyBorder="1"/>
    <xf numFmtId="164" fontId="0" fillId="0" borderId="6" xfId="2" applyNumberFormat="1" applyFont="1" applyBorder="1" applyAlignment="1">
      <alignment vertical="center"/>
    </xf>
    <xf numFmtId="164" fontId="0" fillId="70" borderId="6" xfId="2" applyNumberFormat="1" applyFont="1" applyFill="1" applyBorder="1" applyAlignment="1">
      <alignment vertical="center"/>
    </xf>
    <xf numFmtId="164" fontId="0" fillId="0" borderId="0" xfId="0" applyNumberFormat="1"/>
    <xf numFmtId="0" fontId="114" fillId="0" borderId="6" xfId="0" applyFont="1" applyFill="1" applyBorder="1" applyAlignment="1">
      <alignment horizontal="left" vertical="center" wrapText="1"/>
    </xf>
    <xf numFmtId="0" fontId="116" fillId="69" borderId="6" xfId="0" applyFont="1" applyFill="1" applyBorder="1" applyAlignment="1">
      <alignment horizontal="left" vertical="center" wrapText="1"/>
    </xf>
    <xf numFmtId="0" fontId="116" fillId="0" borderId="6" xfId="0" applyFont="1" applyFill="1" applyBorder="1" applyAlignment="1">
      <alignment horizontal="justify" vertical="center" wrapText="1"/>
    </xf>
    <xf numFmtId="0" fontId="114" fillId="0" borderId="6" xfId="0" applyFont="1" applyFill="1" applyBorder="1" applyAlignment="1">
      <alignment horizontal="justify" vertical="center" wrapText="1"/>
    </xf>
    <xf numFmtId="0" fontId="116" fillId="69" borderId="6" xfId="0" applyFont="1" applyFill="1" applyBorder="1" applyAlignment="1">
      <alignment horizontal="justify" vertical="center" wrapText="1"/>
    </xf>
    <xf numFmtId="0" fontId="114" fillId="0" borderId="6" xfId="0" applyFont="1" applyFill="1" applyBorder="1" applyAlignment="1">
      <alignment vertical="center" wrapText="1"/>
    </xf>
    <xf numFmtId="0" fontId="116" fillId="0" borderId="6" xfId="0" applyFont="1" applyFill="1" applyBorder="1" applyAlignment="1">
      <alignment vertical="center" wrapText="1"/>
    </xf>
    <xf numFmtId="164" fontId="0" fillId="0" borderId="6" xfId="2" applyNumberFormat="1" applyFont="1" applyBorder="1" applyProtection="1"/>
    <xf numFmtId="164" fontId="0" fillId="0" borderId="6" xfId="2" applyNumberFormat="1" applyFont="1" applyFill="1" applyBorder="1"/>
    <xf numFmtId="165" fontId="7" fillId="72" borderId="38" xfId="1" applyNumberFormat="1" applyFont="1" applyFill="1" applyBorder="1" applyAlignment="1" applyProtection="1">
      <alignment vertical="center"/>
      <protection locked="0"/>
    </xf>
    <xf numFmtId="164" fontId="7" fillId="72" borderId="30" xfId="2" applyNumberFormat="1" applyFont="1" applyFill="1" applyBorder="1" applyAlignment="1" applyProtection="1">
      <alignment vertical="center"/>
      <protection locked="0"/>
    </xf>
    <xf numFmtId="0" fontId="0" fillId="0" borderId="6" xfId="0" applyBorder="1" applyAlignment="1">
      <alignment horizontal="center" vertical="center"/>
    </xf>
    <xf numFmtId="164" fontId="3" fillId="0" borderId="6" xfId="2" applyNumberFormat="1" applyFont="1" applyFill="1" applyBorder="1" applyAlignment="1">
      <alignment vertical="center" wrapText="1"/>
    </xf>
    <xf numFmtId="3" fontId="3" fillId="0" borderId="31" xfId="0" applyNumberFormat="1" applyFont="1" applyFill="1" applyBorder="1" applyAlignment="1">
      <alignment horizontal="right" vertical="center" wrapText="1"/>
    </xf>
    <xf numFmtId="3" fontId="5" fillId="70" borderId="31" xfId="0" applyNumberFormat="1" applyFont="1" applyFill="1" applyBorder="1" applyAlignment="1">
      <alignment horizontal="right" vertical="center" wrapText="1"/>
    </xf>
    <xf numFmtId="3" fontId="5" fillId="70" borderId="31" xfId="0" applyNumberFormat="1" applyFont="1" applyFill="1" applyBorder="1" applyAlignment="1">
      <alignment horizontal="center" vertical="center" wrapText="1"/>
    </xf>
    <xf numFmtId="3" fontId="6" fillId="0" borderId="33" xfId="3" applyNumberFormat="1" applyFont="1" applyFill="1" applyBorder="1" applyAlignment="1" applyProtection="1">
      <alignment horizontal="right" vertical="center"/>
    </xf>
    <xf numFmtId="164" fontId="21" fillId="0" borderId="6" xfId="2" applyNumberFormat="1" applyFont="1" applyBorder="1" applyAlignment="1">
      <alignment horizontal="center" vertical="center"/>
    </xf>
    <xf numFmtId="164" fontId="20" fillId="0" borderId="6" xfId="2" applyNumberFormat="1" applyFont="1" applyFill="1" applyBorder="1" applyAlignment="1">
      <alignment horizontal="center" vertical="center"/>
    </xf>
    <xf numFmtId="164" fontId="20" fillId="0" borderId="6" xfId="2" applyNumberFormat="1" applyFont="1" applyBorder="1" applyAlignment="1">
      <alignment horizontal="center"/>
    </xf>
    <xf numFmtId="164" fontId="21" fillId="0" borderId="6" xfId="2" applyNumberFormat="1" applyFont="1" applyBorder="1" applyAlignment="1">
      <alignment horizontal="center"/>
    </xf>
    <xf numFmtId="164" fontId="21" fillId="0" borderId="6" xfId="2" applyNumberFormat="1" applyFont="1" applyBorder="1"/>
    <xf numFmtId="164" fontId="20" fillId="0" borderId="6" xfId="2" applyNumberFormat="1" applyFont="1" applyBorder="1" applyAlignment="1">
      <alignment horizontal="center" vertical="center"/>
    </xf>
    <xf numFmtId="167" fontId="17" fillId="0" borderId="6" xfId="0" applyNumberFormat="1" applyFont="1" applyBorder="1" applyAlignment="1">
      <alignment horizontal="center"/>
    </xf>
    <xf numFmtId="167" fontId="16" fillId="0" borderId="6" xfId="0" applyNumberFormat="1" applyFont="1" applyFill="1" applyBorder="1" applyAlignment="1">
      <alignment horizontal="center"/>
    </xf>
    <xf numFmtId="167" fontId="20" fillId="0" borderId="6" xfId="0" applyNumberFormat="1" applyFont="1" applyFill="1" applyBorder="1" applyAlignment="1">
      <alignment horizontal="center"/>
    </xf>
    <xf numFmtId="164" fontId="17" fillId="0" borderId="6" xfId="2" applyNumberFormat="1" applyFont="1" applyBorder="1" applyAlignment="1">
      <alignment horizontal="center" vertical="center"/>
    </xf>
    <xf numFmtId="164" fontId="97" fillId="0" borderId="6" xfId="2" applyNumberFormat="1" applyFont="1" applyBorder="1" applyAlignment="1">
      <alignment horizontal="center" vertical="center"/>
    </xf>
    <xf numFmtId="164" fontId="21" fillId="0" borderId="6" xfId="2" applyNumberFormat="1" applyFont="1" applyFill="1" applyBorder="1" applyAlignment="1">
      <alignment horizontal="center" vertical="center"/>
    </xf>
    <xf numFmtId="164" fontId="17" fillId="0" borderId="6" xfId="2" applyNumberFormat="1" applyFont="1" applyBorder="1" applyAlignment="1">
      <alignment vertical="center"/>
    </xf>
    <xf numFmtId="0" fontId="21" fillId="0" borderId="6" xfId="0" applyFont="1" applyFill="1" applyBorder="1"/>
    <xf numFmtId="167" fontId="17" fillId="0" borderId="6" xfId="0" applyNumberFormat="1" applyFont="1" applyFill="1" applyBorder="1" applyAlignment="1">
      <alignment horizontal="center"/>
    </xf>
    <xf numFmtId="167" fontId="0" fillId="0" borderId="0" xfId="0" applyNumberFormat="1"/>
    <xf numFmtId="0" fontId="7" fillId="0" borderId="12" xfId="0" applyFont="1" applyFill="1" applyBorder="1" applyAlignment="1">
      <alignment wrapText="1"/>
    </xf>
    <xf numFmtId="0" fontId="7" fillId="0" borderId="27" xfId="0" applyFont="1" applyFill="1" applyBorder="1" applyAlignment="1">
      <alignment wrapText="1"/>
    </xf>
    <xf numFmtId="0" fontId="11" fillId="0" borderId="12" xfId="0" applyFont="1" applyFill="1" applyBorder="1" applyAlignment="1">
      <alignment wrapText="1"/>
    </xf>
    <xf numFmtId="193" fontId="3" fillId="0" borderId="27" xfId="1" applyNumberFormat="1" applyFont="1" applyFill="1" applyBorder="1" applyAlignment="1"/>
    <xf numFmtId="193" fontId="3" fillId="0" borderId="31" xfId="1" applyNumberFormat="1" applyFont="1" applyFill="1" applyBorder="1" applyAlignment="1"/>
    <xf numFmtId="0" fontId="11" fillId="0" borderId="28" xfId="0" applyFont="1" applyFill="1" applyBorder="1" applyAlignment="1">
      <alignment wrapText="1"/>
    </xf>
    <xf numFmtId="193" fontId="3" fillId="0" borderId="33" xfId="1" applyNumberFormat="1" applyFont="1" applyFill="1" applyBorder="1" applyAlignment="1"/>
    <xf numFmtId="192" fontId="3" fillId="0" borderId="0" xfId="0" applyNumberFormat="1" applyFont="1"/>
    <xf numFmtId="167" fontId="10" fillId="0" borderId="0" xfId="0" applyNumberFormat="1" applyFont="1" applyAlignment="1"/>
    <xf numFmtId="192" fontId="3" fillId="0" borderId="0" xfId="0" applyNumberFormat="1" applyFont="1" applyBorder="1" applyAlignment="1">
      <alignment horizontal="center" vertical="center" wrapText="1"/>
    </xf>
    <xf numFmtId="192" fontId="10" fillId="0" borderId="0" xfId="0" applyNumberFormat="1" applyFont="1" applyAlignment="1"/>
    <xf numFmtId="10" fontId="101" fillId="74" borderId="6" xfId="1" applyNumberFormat="1" applyFont="1" applyFill="1" applyBorder="1" applyAlignment="1" applyProtection="1">
      <alignment horizontal="right" vertical="center"/>
    </xf>
    <xf numFmtId="14" fontId="3" fillId="0" borderId="0" xfId="0" applyNumberFormat="1" applyFont="1" applyAlignment="1">
      <alignment horizontal="left"/>
    </xf>
    <xf numFmtId="192" fontId="0" fillId="0" borderId="0" xfId="0" applyNumberFormat="1"/>
    <xf numFmtId="43" fontId="0" fillId="0" borderId="0" xfId="0" applyNumberFormat="1"/>
    <xf numFmtId="3" fontId="3" fillId="0" borderId="0" xfId="0" applyNumberFormat="1" applyFont="1" applyFill="1" applyAlignment="1">
      <alignment horizontal="left" vertical="center"/>
    </xf>
    <xf numFmtId="164" fontId="3" fillId="0" borderId="12" xfId="2" applyNumberFormat="1" applyFont="1" applyFill="1" applyBorder="1" applyAlignment="1">
      <alignment vertical="center"/>
    </xf>
    <xf numFmtId="164" fontId="3" fillId="0" borderId="31"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69" borderId="27" xfId="2" applyNumberFormat="1" applyFont="1" applyFill="1" applyBorder="1" applyAlignment="1">
      <alignment vertical="center"/>
    </xf>
    <xf numFmtId="164" fontId="3" fillId="0" borderId="38" xfId="2" applyNumberFormat="1" applyFont="1" applyFill="1" applyBorder="1" applyAlignment="1">
      <alignment vertical="center"/>
    </xf>
    <xf numFmtId="164" fontId="3" fillId="0" borderId="28" xfId="2" applyNumberFormat="1" applyFont="1" applyFill="1" applyBorder="1" applyAlignment="1">
      <alignment vertical="center"/>
    </xf>
    <xf numFmtId="164" fontId="3" fillId="0" borderId="33" xfId="2" applyNumberFormat="1" applyFont="1" applyFill="1" applyBorder="1" applyAlignment="1">
      <alignment vertical="center"/>
    </xf>
    <xf numFmtId="165" fontId="3" fillId="0" borderId="53" xfId="1" applyNumberFormat="1" applyFont="1" applyFill="1" applyBorder="1" applyAlignment="1">
      <alignment vertical="center"/>
    </xf>
    <xf numFmtId="165" fontId="3" fillId="0" borderId="58" xfId="1" applyNumberFormat="1" applyFont="1" applyFill="1" applyBorder="1" applyAlignment="1">
      <alignment vertical="center"/>
    </xf>
    <xf numFmtId="192" fontId="7" fillId="0" borderId="6" xfId="0" applyNumberFormat="1" applyFont="1" applyFill="1" applyBorder="1" applyAlignment="1" applyProtection="1">
      <alignment vertical="center"/>
      <protection locked="0"/>
    </xf>
    <xf numFmtId="165" fontId="7" fillId="0" borderId="6" xfId="1" applyNumberFormat="1" applyFont="1" applyFill="1" applyBorder="1" applyAlignment="1" applyProtection="1">
      <alignment vertical="center"/>
      <protection locked="0"/>
    </xf>
    <xf numFmtId="164" fontId="105" fillId="0" borderId="6" xfId="2" applyNumberFormat="1" applyFont="1" applyBorder="1"/>
    <xf numFmtId="164" fontId="108" fillId="0" borderId="6" xfId="2" applyNumberFormat="1" applyFont="1" applyBorder="1"/>
    <xf numFmtId="43" fontId="104" fillId="0" borderId="6" xfId="2" applyFont="1" applyBorder="1"/>
    <xf numFmtId="43" fontId="107" fillId="0" borderId="6" xfId="2" applyFont="1" applyBorder="1"/>
    <xf numFmtId="164" fontId="104" fillId="0" borderId="6" xfId="2" applyNumberFormat="1" applyFont="1" applyBorder="1" applyAlignment="1">
      <alignment horizontal="left" indent="1"/>
    </xf>
    <xf numFmtId="164" fontId="104" fillId="0" borderId="6" xfId="2" applyNumberFormat="1" applyFont="1" applyBorder="1"/>
    <xf numFmtId="164" fontId="107" fillId="0" borderId="6" xfId="2" applyNumberFormat="1" applyFont="1" applyBorder="1"/>
    <xf numFmtId="164" fontId="107" fillId="0" borderId="45" xfId="2" applyNumberFormat="1" applyFont="1" applyBorder="1"/>
    <xf numFmtId="164" fontId="104" fillId="0" borderId="31" xfId="2" applyNumberFormat="1" applyFont="1" applyBorder="1"/>
    <xf numFmtId="164" fontId="104" fillId="0" borderId="25" xfId="2" applyNumberFormat="1" applyFont="1" applyBorder="1" applyAlignment="1">
      <alignment horizontal="left" indent="1"/>
    </xf>
    <xf numFmtId="164" fontId="104" fillId="0" borderId="25" xfId="2" applyNumberFormat="1" applyFont="1" applyBorder="1" applyAlignment="1">
      <alignment horizontal="left" indent="2"/>
    </xf>
    <xf numFmtId="164" fontId="104" fillId="0" borderId="25" xfId="2" applyNumberFormat="1" applyFont="1" applyFill="1" applyBorder="1" applyAlignment="1">
      <alignment horizontal="left" indent="3"/>
    </xf>
    <xf numFmtId="164" fontId="104" fillId="0" borderId="25" xfId="2" applyNumberFormat="1" applyFont="1" applyFill="1" applyBorder="1" applyAlignment="1">
      <alignment horizontal="left" indent="1"/>
    </xf>
    <xf numFmtId="164" fontId="104" fillId="0" borderId="25" xfId="2" applyNumberFormat="1" applyFont="1" applyFill="1" applyBorder="1" applyAlignment="1">
      <alignment horizontal="left" vertical="top" wrapText="1" indent="2"/>
    </xf>
    <xf numFmtId="164" fontId="104" fillId="0" borderId="6" xfId="2" applyNumberFormat="1" applyFont="1" applyFill="1" applyBorder="1"/>
    <xf numFmtId="164" fontId="104" fillId="0" borderId="31" xfId="2" applyNumberFormat="1" applyFont="1" applyFill="1" applyBorder="1"/>
    <xf numFmtId="164" fontId="104" fillId="0" borderId="25" xfId="2" applyNumberFormat="1" applyFont="1" applyFill="1" applyBorder="1" applyAlignment="1">
      <alignment horizontal="left" wrapText="1" indent="3"/>
    </xf>
    <xf numFmtId="164" fontId="104" fillId="0" borderId="25" xfId="2" applyNumberFormat="1" applyFont="1" applyFill="1" applyBorder="1" applyAlignment="1">
      <alignment horizontal="left" wrapText="1" indent="2"/>
    </xf>
    <xf numFmtId="164" fontId="104" fillId="0" borderId="25" xfId="2" applyNumberFormat="1" applyFont="1" applyFill="1" applyBorder="1" applyAlignment="1">
      <alignment horizontal="left" wrapText="1" indent="1"/>
    </xf>
    <xf numFmtId="164" fontId="104" fillId="0" borderId="26" xfId="2" applyNumberFormat="1" applyFont="1" applyFill="1" applyBorder="1" applyAlignment="1">
      <alignment horizontal="left" wrapText="1" indent="1"/>
    </xf>
    <xf numFmtId="164" fontId="104" fillId="0" borderId="38" xfId="2" applyNumberFormat="1" applyFont="1" applyFill="1" applyBorder="1"/>
    <xf numFmtId="164" fontId="104" fillId="0" borderId="33" xfId="2" applyNumberFormat="1" applyFont="1" applyFill="1" applyBorder="1"/>
    <xf numFmtId="43" fontId="104" fillId="0" borderId="6" xfId="2" applyFont="1" applyFill="1" applyBorder="1" applyAlignment="1">
      <alignment horizontal="left" vertical="center" wrapText="1"/>
    </xf>
    <xf numFmtId="43" fontId="104" fillId="0" borderId="6" xfId="2" applyFont="1" applyBorder="1" applyAlignment="1">
      <alignment horizontal="center" vertical="center" wrapText="1"/>
    </xf>
    <xf numFmtId="43" fontId="104" fillId="0" borderId="6" xfId="2" applyFont="1" applyBorder="1" applyAlignment="1">
      <alignment horizontal="center" vertical="center"/>
    </xf>
    <xf numFmtId="164" fontId="107" fillId="0" borderId="6" xfId="2" applyNumberFormat="1" applyFont="1" applyFill="1" applyBorder="1" applyAlignment="1">
      <alignment horizontal="left" vertical="center" wrapText="1"/>
    </xf>
    <xf numFmtId="164" fontId="107" fillId="0" borderId="6" xfId="2" applyNumberFormat="1" applyFont="1" applyBorder="1" applyAlignment="1">
      <alignment horizontal="center" vertical="center"/>
    </xf>
    <xf numFmtId="164" fontId="107" fillId="0" borderId="6" xfId="2" applyNumberFormat="1" applyFont="1" applyFill="1" applyBorder="1"/>
    <xf numFmtId="164" fontId="109" fillId="0" borderId="6" xfId="2" applyNumberFormat="1" applyFont="1" applyBorder="1"/>
    <xf numFmtId="164" fontId="109" fillId="0" borderId="30" xfId="2" applyNumberFormat="1" applyFont="1" applyBorder="1"/>
    <xf numFmtId="164" fontId="3" fillId="0" borderId="48" xfId="2" applyNumberFormat="1" applyFont="1" applyFill="1" applyBorder="1" applyAlignment="1">
      <alignment vertical="center"/>
    </xf>
    <xf numFmtId="164" fontId="3" fillId="0" borderId="32" xfId="2" applyNumberFormat="1" applyFont="1" applyFill="1" applyBorder="1" applyAlignment="1">
      <alignment vertical="center"/>
    </xf>
    <xf numFmtId="164" fontId="3" fillId="0" borderId="51" xfId="2" applyNumberFormat="1" applyFont="1" applyFill="1" applyBorder="1" applyAlignment="1">
      <alignment vertical="center"/>
    </xf>
    <xf numFmtId="164" fontId="3" fillId="0" borderId="56" xfId="2" applyNumberFormat="1" applyFont="1" applyFill="1" applyBorder="1" applyAlignment="1">
      <alignment vertical="center"/>
    </xf>
    <xf numFmtId="14" fontId="105" fillId="0" borderId="0" xfId="0" applyNumberFormat="1" applyFont="1" applyAlignment="1">
      <alignment horizontal="left"/>
    </xf>
    <xf numFmtId="43" fontId="13" fillId="0" borderId="0" xfId="2" applyFont="1"/>
    <xf numFmtId="14" fontId="108" fillId="0" borderId="0" xfId="0" applyNumberFormat="1" applyFont="1" applyAlignment="1">
      <alignment horizontal="left"/>
    </xf>
    <xf numFmtId="10" fontId="109" fillId="0" borderId="6" xfId="1" applyNumberFormat="1" applyFont="1" applyBorder="1"/>
    <xf numFmtId="10" fontId="109" fillId="0" borderId="30" xfId="1" applyNumberFormat="1" applyFont="1" applyBorder="1"/>
    <xf numFmtId="164" fontId="105" fillId="0" borderId="0" xfId="2" applyNumberFormat="1" applyFont="1"/>
    <xf numFmtId="164" fontId="108" fillId="0" borderId="6" xfId="2" applyNumberFormat="1" applyFont="1" applyBorder="1" applyAlignment="1">
      <alignment horizontal="center" vertical="center" wrapText="1"/>
    </xf>
    <xf numFmtId="164" fontId="108" fillId="0" borderId="6" xfId="2" applyNumberFormat="1" applyFont="1" applyFill="1" applyBorder="1" applyAlignment="1">
      <alignment horizontal="center" vertical="center" wrapText="1"/>
    </xf>
    <xf numFmtId="164" fontId="104" fillId="70" borderId="6" xfId="2" applyNumberFormat="1" applyFont="1" applyFill="1" applyBorder="1"/>
    <xf numFmtId="164" fontId="105" fillId="0" borderId="0" xfId="0" applyNumberFormat="1" applyFont="1" applyBorder="1"/>
    <xf numFmtId="0" fontId="6" fillId="0" borderId="0" xfId="14" applyFont="1" applyFill="1" applyBorder="1" applyAlignment="1" applyProtection="1">
      <alignment wrapText="1"/>
      <protection locked="0"/>
    </xf>
    <xf numFmtId="0" fontId="6" fillId="0" borderId="6" xfId="14" applyFont="1" applyFill="1" applyBorder="1" applyAlignment="1" applyProtection="1">
      <alignment wrapText="1"/>
      <protection locked="0"/>
    </xf>
    <xf numFmtId="0" fontId="6" fillId="0" borderId="6" xfId="14" applyFont="1" applyFill="1" applyBorder="1" applyAlignment="1" applyProtection="1">
      <alignment vertical="center" wrapText="1"/>
      <protection locked="0"/>
    </xf>
    <xf numFmtId="164" fontId="3" fillId="0" borderId="6" xfId="2" applyNumberFormat="1" applyFont="1" applyBorder="1" applyAlignment="1"/>
    <xf numFmtId="164" fontId="3" fillId="0" borderId="12" xfId="2" applyNumberFormat="1" applyFont="1" applyBorder="1" applyAlignment="1"/>
    <xf numFmtId="164" fontId="3" fillId="0" borderId="31" xfId="2" applyNumberFormat="1" applyFont="1" applyBorder="1" applyAlignment="1"/>
    <xf numFmtId="164" fontId="3" fillId="70" borderId="38" xfId="2" applyNumberFormat="1" applyFont="1" applyFill="1" applyBorder="1"/>
    <xf numFmtId="164" fontId="3" fillId="70" borderId="33" xfId="2" applyNumberFormat="1" applyFont="1" applyFill="1" applyBorder="1"/>
    <xf numFmtId="165" fontId="3" fillId="0" borderId="31" xfId="1" applyNumberFormat="1" applyFont="1" applyBorder="1"/>
    <xf numFmtId="165" fontId="3" fillId="70" borderId="33" xfId="1" applyNumberFormat="1" applyFont="1" applyFill="1" applyBorder="1"/>
    <xf numFmtId="0" fontId="97" fillId="0" borderId="51" xfId="0" applyFont="1" applyBorder="1" applyAlignment="1">
      <alignment horizontal="left" vertical="center" wrapText="1"/>
    </xf>
    <xf numFmtId="0" fontId="97" fillId="0" borderId="61" xfId="0" applyFont="1" applyBorder="1" applyAlignment="1">
      <alignment horizontal="left" vertical="center" wrapText="1"/>
    </xf>
    <xf numFmtId="0" fontId="123" fillId="0" borderId="73" xfId="0" applyFont="1" applyBorder="1" applyAlignment="1">
      <alignment horizontal="center" wrapText="1"/>
    </xf>
    <xf numFmtId="0" fontId="123" fillId="0" borderId="7" xfId="0" applyFont="1" applyBorder="1" applyAlignment="1">
      <alignment horizontal="center" wrapText="1"/>
    </xf>
    <xf numFmtId="0" fontId="123" fillId="0" borderId="74" xfId="0" applyFont="1" applyBorder="1" applyAlignment="1">
      <alignment horizontal="center" wrapText="1"/>
    </xf>
    <xf numFmtId="0" fontId="122" fillId="0" borderId="29" xfId="0" applyFont="1" applyBorder="1" applyAlignment="1">
      <alignment horizontal="center" vertical="center"/>
    </xf>
    <xf numFmtId="0" fontId="122" fillId="0" borderId="94" xfId="0" applyFont="1" applyBorder="1" applyAlignment="1">
      <alignment horizontal="center" vertical="center"/>
    </xf>
    <xf numFmtId="164" fontId="0" fillId="0" borderId="6" xfId="2" applyNumberFormat="1" applyFont="1" applyBorder="1" applyAlignment="1">
      <alignment horizontal="center"/>
    </xf>
    <xf numFmtId="0" fontId="0" fillId="0" borderId="6" xfId="0" applyBorder="1" applyAlignment="1">
      <alignment horizontal="center" vertical="center"/>
    </xf>
    <xf numFmtId="0" fontId="113" fillId="0" borderId="30" xfId="0" applyFont="1" applyBorder="1" applyAlignment="1">
      <alignment horizontal="center" vertical="center"/>
    </xf>
    <xf numFmtId="0" fontId="113" fillId="0" borderId="16" xfId="0" applyFont="1" applyBorder="1" applyAlignment="1">
      <alignment horizontal="center" vertical="center"/>
    </xf>
    <xf numFmtId="164" fontId="8" fillId="0" borderId="34" xfId="2" applyNumberFormat="1" applyFont="1" applyFill="1" applyBorder="1" applyAlignment="1" applyProtection="1">
      <alignment horizontal="center" vertical="center"/>
    </xf>
    <xf numFmtId="164" fontId="8" fillId="0" borderId="32" xfId="2" applyNumberFormat="1" applyFont="1" applyFill="1" applyBorder="1" applyAlignment="1" applyProtection="1">
      <alignment horizontal="center" vertical="center"/>
    </xf>
    <xf numFmtId="164" fontId="0" fillId="0" borderId="12" xfId="2" applyNumberFormat="1" applyFont="1" applyBorder="1" applyAlignment="1">
      <alignment horizontal="center"/>
    </xf>
    <xf numFmtId="164" fontId="0" fillId="0" borderId="8" xfId="2" applyNumberFormat="1" applyFont="1" applyBorder="1" applyAlignment="1">
      <alignment horizontal="center"/>
    </xf>
    <xf numFmtId="164" fontId="0" fillId="0" borderId="63" xfId="2" applyNumberFormat="1" applyFont="1" applyBorder="1" applyAlignment="1">
      <alignment horizontal="center"/>
    </xf>
    <xf numFmtId="0" fontId="113" fillId="0" borderId="30" xfId="0" applyFont="1" applyBorder="1" applyAlignment="1">
      <alignment horizontal="center" vertical="center" wrapText="1"/>
    </xf>
    <xf numFmtId="0" fontId="113" fillId="0" borderId="16" xfId="0" applyFont="1" applyBorder="1" applyAlignment="1">
      <alignment horizontal="center" vertical="center" wrapText="1"/>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6" xfId="0" applyBorder="1" applyAlignment="1">
      <alignment horizontal="center" vertical="center" wrapText="1"/>
    </xf>
    <xf numFmtId="0" fontId="8" fillId="0" borderId="34" xfId="0" applyFont="1" applyFill="1" applyBorder="1" applyAlignment="1" applyProtection="1">
      <alignment horizontal="center"/>
    </xf>
    <xf numFmtId="0" fontId="8" fillId="0" borderId="32" xfId="0" applyFont="1" applyFill="1" applyBorder="1" applyAlignment="1" applyProtection="1">
      <alignment horizontal="center"/>
    </xf>
    <xf numFmtId="0" fontId="11" fillId="0" borderId="6" xfId="0" applyFont="1" applyBorder="1" applyAlignment="1">
      <alignment wrapText="1"/>
    </xf>
    <xf numFmtId="0" fontId="3" fillId="0" borderId="31" xfId="0" applyFont="1" applyBorder="1" applyAlignment="1"/>
    <xf numFmtId="0" fontId="8" fillId="0" borderId="1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xf>
    <xf numFmtId="0" fontId="3" fillId="0" borderId="27" xfId="0" applyFont="1" applyFill="1" applyBorder="1" applyAlignment="1">
      <alignment horizontal="center"/>
    </xf>
    <xf numFmtId="0" fontId="5" fillId="70" borderId="75" xfId="0" applyFont="1" applyFill="1" applyBorder="1" applyAlignment="1">
      <alignment horizontal="center" vertical="center" wrapText="1"/>
    </xf>
    <xf numFmtId="0" fontId="5" fillId="70" borderId="76" xfId="0" applyFont="1" applyFill="1" applyBorder="1" applyAlignment="1">
      <alignment horizontal="center" vertical="center" wrapText="1"/>
    </xf>
    <xf numFmtId="0" fontId="5" fillId="70" borderId="62" xfId="0" applyFont="1" applyFill="1" applyBorder="1" applyAlignment="1">
      <alignment horizontal="center" vertical="center" wrapText="1"/>
    </xf>
    <xf numFmtId="0" fontId="5" fillId="70" borderId="63" xfId="0" applyFont="1" applyFill="1" applyBorder="1" applyAlignment="1">
      <alignment horizontal="center" vertical="center" wrapText="1"/>
    </xf>
    <xf numFmtId="0" fontId="94" fillId="69" borderId="56" xfId="14" applyFont="1" applyFill="1" applyBorder="1" applyAlignment="1" applyProtection="1">
      <alignment horizontal="center" vertical="center" wrapText="1"/>
      <protection locked="0"/>
    </xf>
    <xf numFmtId="0" fontId="94" fillId="69" borderId="54" xfId="14" applyFont="1" applyFill="1" applyBorder="1" applyAlignment="1" applyProtection="1">
      <alignment horizontal="center" vertical="center" wrapText="1"/>
      <protection locked="0"/>
    </xf>
    <xf numFmtId="9" fontId="3" fillId="0" borderId="12" xfId="0" applyNumberFormat="1" applyFont="1" applyBorder="1" applyAlignment="1">
      <alignment horizontal="center" vertical="center"/>
    </xf>
    <xf numFmtId="9" fontId="3" fillId="0" borderId="63" xfId="0" applyNumberFormat="1" applyFont="1" applyBorder="1" applyAlignment="1">
      <alignment horizontal="center" vertical="center"/>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164" fontId="13" fillId="69" borderId="24" xfId="3" applyNumberFormat="1" applyFont="1" applyFill="1" applyBorder="1" applyAlignment="1" applyProtection="1">
      <alignment horizontal="center"/>
      <protection locked="0"/>
    </xf>
    <xf numFmtId="164" fontId="13" fillId="69" borderId="34" xfId="3" applyNumberFormat="1" applyFont="1" applyFill="1" applyBorder="1" applyAlignment="1" applyProtection="1">
      <alignment horizontal="center"/>
      <protection locked="0"/>
    </xf>
    <xf numFmtId="164" fontId="13" fillId="69" borderId="32" xfId="3" applyNumberFormat="1" applyFont="1" applyFill="1" applyBorder="1" applyAlignment="1" applyProtection="1">
      <alignment horizontal="center"/>
      <protection locked="0"/>
    </xf>
    <xf numFmtId="0" fontId="5" fillId="0" borderId="77" xfId="0" applyFont="1" applyBorder="1" applyAlignment="1">
      <alignment horizontal="center" vertical="center" wrapText="1"/>
    </xf>
    <xf numFmtId="0" fontId="5" fillId="0" borderId="46" xfId="0" applyFont="1" applyBorder="1" applyAlignment="1">
      <alignment horizontal="center" vertical="center" wrapText="1"/>
    </xf>
    <xf numFmtId="164" fontId="13" fillId="0" borderId="78" xfId="3" applyNumberFormat="1" applyFont="1" applyFill="1" applyBorder="1" applyAlignment="1" applyProtection="1">
      <alignment horizontal="center" vertical="center" wrapText="1"/>
      <protection locked="0"/>
    </xf>
    <xf numFmtId="164" fontId="13" fillId="0" borderId="79" xfId="3" applyNumberFormat="1" applyFont="1" applyFill="1" applyBorder="1" applyAlignment="1" applyProtection="1">
      <alignment horizontal="center" vertical="center" wrapText="1"/>
      <protection locked="0"/>
    </xf>
    <xf numFmtId="0" fontId="3" fillId="0" borderId="3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63" xfId="0" applyFont="1" applyFill="1" applyBorder="1" applyAlignment="1">
      <alignment horizontal="center" wrapText="1"/>
    </xf>
    <xf numFmtId="0" fontId="3" fillId="0" borderId="4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3" fillId="0" borderId="34" xfId="0" applyFont="1" applyBorder="1" applyAlignment="1">
      <alignment horizontal="center"/>
    </xf>
    <xf numFmtId="0" fontId="3" fillId="0" borderId="32" xfId="0" applyFont="1" applyBorder="1" applyAlignment="1">
      <alignment horizontal="center" vertical="center" wrapText="1"/>
    </xf>
    <xf numFmtId="0" fontId="3" fillId="0" borderId="31" xfId="0" applyFont="1" applyBorder="1" applyAlignment="1">
      <alignment horizontal="center" vertical="center" wrapText="1"/>
    </xf>
    <xf numFmtId="0" fontId="107" fillId="0" borderId="81" xfId="0" applyNumberFormat="1" applyFont="1" applyFill="1" applyBorder="1" applyAlignment="1">
      <alignment horizontal="left" vertical="center" wrapText="1"/>
    </xf>
    <xf numFmtId="0" fontId="107" fillId="0" borderId="82" xfId="0" applyNumberFormat="1" applyFont="1" applyFill="1" applyBorder="1" applyAlignment="1">
      <alignment horizontal="left" vertical="center" wrapText="1"/>
    </xf>
    <xf numFmtId="0" fontId="107" fillId="0" borderId="83" xfId="0" applyNumberFormat="1" applyFont="1" applyFill="1" applyBorder="1" applyAlignment="1">
      <alignment horizontal="left" vertical="center" wrapText="1"/>
    </xf>
    <xf numFmtId="0" fontId="107" fillId="0" borderId="84" xfId="0" applyNumberFormat="1" applyFont="1" applyFill="1" applyBorder="1" applyAlignment="1">
      <alignment horizontal="left" vertical="center" wrapText="1"/>
    </xf>
    <xf numFmtId="0" fontId="107" fillId="0" borderId="85" xfId="0" applyNumberFormat="1" applyFont="1" applyFill="1" applyBorder="1" applyAlignment="1">
      <alignment horizontal="left" vertical="center" wrapText="1"/>
    </xf>
    <xf numFmtId="0" fontId="107" fillId="0" borderId="86" xfId="0" applyNumberFormat="1" applyFont="1" applyFill="1" applyBorder="1" applyAlignment="1">
      <alignment horizontal="left" vertical="center" wrapText="1"/>
    </xf>
    <xf numFmtId="164" fontId="108" fillId="0" borderId="51" xfId="2" applyNumberFormat="1" applyFont="1" applyFill="1" applyBorder="1" applyAlignment="1">
      <alignment horizontal="center" vertical="center" wrapText="1"/>
    </xf>
    <xf numFmtId="164" fontId="108" fillId="0" borderId="61" xfId="2" applyNumberFormat="1" applyFont="1" applyFill="1" applyBorder="1" applyAlignment="1">
      <alignment horizontal="center" vertical="center" wrapText="1"/>
    </xf>
    <xf numFmtId="164" fontId="108" fillId="0" borderId="87" xfId="2" applyNumberFormat="1" applyFont="1" applyFill="1" applyBorder="1" applyAlignment="1">
      <alignment horizontal="center" vertical="center" wrapText="1"/>
    </xf>
    <xf numFmtId="164" fontId="108" fillId="0" borderId="50" xfId="2" applyNumberFormat="1" applyFont="1" applyFill="1" applyBorder="1" applyAlignment="1">
      <alignment horizontal="center" vertical="center" wrapText="1"/>
    </xf>
    <xf numFmtId="164" fontId="108" fillId="0" borderId="88" xfId="2" applyNumberFormat="1" applyFont="1" applyFill="1" applyBorder="1" applyAlignment="1">
      <alignment horizontal="center" vertical="center" wrapText="1"/>
    </xf>
    <xf numFmtId="164" fontId="108" fillId="0" borderId="67" xfId="2" applyNumberFormat="1" applyFont="1" applyFill="1" applyBorder="1" applyAlignment="1">
      <alignment horizontal="center" vertical="center" wrapText="1"/>
    </xf>
    <xf numFmtId="0" fontId="104" fillId="0" borderId="30"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6"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63" xfId="0" applyFont="1" applyBorder="1" applyAlignment="1">
      <alignment horizontal="center" vertical="center" wrapText="1"/>
    </xf>
    <xf numFmtId="0" fontId="112" fillId="0" borderId="6" xfId="0" applyFont="1" applyFill="1" applyBorder="1" applyAlignment="1">
      <alignment horizontal="center" vertical="center"/>
    </xf>
    <xf numFmtId="0" fontId="106" fillId="0" borderId="51" xfId="0" applyFont="1" applyFill="1" applyBorder="1" applyAlignment="1">
      <alignment horizontal="center" vertical="center"/>
    </xf>
    <xf numFmtId="0" fontId="106" fillId="0" borderId="87" xfId="0" applyFont="1" applyFill="1" applyBorder="1" applyAlignment="1">
      <alignment horizontal="center" vertical="center"/>
    </xf>
    <xf numFmtId="0" fontId="106" fillId="0" borderId="50" xfId="0" applyFont="1" applyFill="1" applyBorder="1" applyAlignment="1">
      <alignment horizontal="center" vertical="center"/>
    </xf>
    <xf numFmtId="0" fontId="106" fillId="0" borderId="67" xfId="0" applyFont="1" applyFill="1" applyBorder="1" applyAlignment="1">
      <alignment horizontal="center" vertical="center"/>
    </xf>
    <xf numFmtId="0" fontId="107" fillId="0" borderId="6" xfId="0" applyFont="1" applyFill="1" applyBorder="1" applyAlignment="1">
      <alignment horizontal="center" vertical="center" wrapText="1"/>
    </xf>
    <xf numFmtId="0" fontId="107" fillId="0" borderId="51" xfId="0" applyFont="1" applyFill="1" applyBorder="1" applyAlignment="1">
      <alignment horizontal="center" vertical="center" wrapText="1"/>
    </xf>
    <xf numFmtId="0" fontId="107" fillId="0" borderId="87" xfId="0" applyFont="1" applyFill="1" applyBorder="1" applyAlignment="1">
      <alignment horizontal="center" vertical="center" wrapText="1"/>
    </xf>
    <xf numFmtId="0" fontId="107" fillId="0" borderId="89" xfId="0" applyFont="1" applyFill="1" applyBorder="1" applyAlignment="1">
      <alignment horizontal="center" vertical="center" wrapText="1"/>
    </xf>
    <xf numFmtId="0" fontId="107" fillId="0" borderId="68" xfId="0" applyFont="1" applyFill="1" applyBorder="1" applyAlignment="1">
      <alignment horizontal="center" vertical="center" wrapText="1"/>
    </xf>
    <xf numFmtId="0" fontId="107" fillId="0" borderId="50" xfId="0" applyFont="1" applyFill="1" applyBorder="1" applyAlignment="1">
      <alignment horizontal="center" vertical="center" wrapText="1"/>
    </xf>
    <xf numFmtId="0" fontId="107" fillId="0" borderId="67"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8" xfId="0" applyFont="1" applyFill="1" applyBorder="1" applyAlignment="1">
      <alignment horizontal="center" vertical="center" wrapText="1"/>
    </xf>
    <xf numFmtId="0" fontId="107" fillId="0" borderId="69" xfId="0" applyFont="1" applyFill="1" applyBorder="1" applyAlignment="1">
      <alignment horizontal="center" vertical="center" wrapText="1"/>
    </xf>
    <xf numFmtId="0" fontId="107" fillId="0" borderId="16" xfId="0" applyFont="1" applyFill="1" applyBorder="1" applyAlignment="1">
      <alignment horizontal="center" vertical="center" wrapText="1"/>
    </xf>
    <xf numFmtId="0" fontId="104" fillId="0" borderId="69" xfId="0" applyFont="1" applyFill="1" applyBorder="1" applyAlignment="1">
      <alignment horizontal="center" vertical="center" wrapText="1"/>
    </xf>
    <xf numFmtId="0" fontId="104" fillId="0" borderId="51" xfId="0" applyFont="1" applyFill="1" applyBorder="1" applyAlignment="1">
      <alignment horizontal="center" vertical="center" wrapText="1"/>
    </xf>
    <xf numFmtId="0" fontId="104" fillId="0" borderId="61" xfId="0" applyFont="1" applyFill="1" applyBorder="1" applyAlignment="1">
      <alignment horizontal="center" vertical="center" wrapText="1"/>
    </xf>
    <xf numFmtId="0" fontId="104" fillId="0" borderId="87" xfId="0" applyFont="1" applyFill="1" applyBorder="1" applyAlignment="1">
      <alignment horizontal="center" vertical="center" wrapText="1"/>
    </xf>
    <xf numFmtId="0" fontId="104" fillId="0" borderId="67" xfId="0" applyFont="1" applyBorder="1" applyAlignment="1">
      <alignment horizontal="center" vertical="center" wrapText="1"/>
    </xf>
    <xf numFmtId="0" fontId="104" fillId="0" borderId="31" xfId="0" applyFont="1" applyBorder="1" applyAlignment="1">
      <alignment horizontal="center" vertical="center" wrapText="1"/>
    </xf>
    <xf numFmtId="0" fontId="104" fillId="0" borderId="35" xfId="0" applyFont="1" applyFill="1" applyBorder="1" applyAlignment="1">
      <alignment horizontal="center" vertical="center" wrapText="1"/>
    </xf>
    <xf numFmtId="0" fontId="104" fillId="0" borderId="36" xfId="0" applyFont="1" applyFill="1" applyBorder="1" applyAlignment="1">
      <alignment horizontal="center" vertical="center" wrapText="1"/>
    </xf>
    <xf numFmtId="0" fontId="104" fillId="0" borderId="80" xfId="0" applyFont="1" applyFill="1" applyBorder="1" applyAlignment="1">
      <alignment horizontal="center" vertical="center" wrapText="1"/>
    </xf>
    <xf numFmtId="0" fontId="107" fillId="0" borderId="35" xfId="0" applyNumberFormat="1" applyFont="1" applyFill="1" applyBorder="1" applyAlignment="1">
      <alignment horizontal="left" vertical="top" wrapText="1"/>
    </xf>
    <xf numFmtId="0" fontId="107" fillId="0" borderId="80" xfId="0" applyNumberFormat="1" applyFont="1" applyFill="1" applyBorder="1" applyAlignment="1">
      <alignment horizontal="left" vertical="top" wrapText="1"/>
    </xf>
    <xf numFmtId="0" fontId="107" fillId="0" borderId="41" xfId="0" applyNumberFormat="1" applyFont="1" applyFill="1" applyBorder="1" applyAlignment="1">
      <alignment horizontal="left" vertical="top" wrapText="1"/>
    </xf>
    <xf numFmtId="0" fontId="107" fillId="0" borderId="49" xfId="0" applyNumberFormat="1" applyFont="1" applyFill="1" applyBorder="1" applyAlignment="1">
      <alignment horizontal="left" vertical="top" wrapText="1"/>
    </xf>
    <xf numFmtId="0" fontId="107" fillId="0" borderId="66" xfId="0" applyNumberFormat="1" applyFont="1" applyFill="1" applyBorder="1" applyAlignment="1">
      <alignment horizontal="left" vertical="top" wrapText="1"/>
    </xf>
    <xf numFmtId="0" fontId="107" fillId="0" borderId="90" xfId="0" applyNumberFormat="1" applyFont="1" applyFill="1" applyBorder="1" applyAlignment="1">
      <alignment horizontal="left" vertical="top" wrapText="1"/>
    </xf>
    <xf numFmtId="0" fontId="104" fillId="0" borderId="30" xfId="0" applyFont="1" applyFill="1" applyBorder="1" applyAlignment="1">
      <alignment horizontal="center" vertical="center" wrapText="1"/>
    </xf>
    <xf numFmtId="0" fontId="107" fillId="0" borderId="91" xfId="0" applyFont="1" applyFill="1" applyBorder="1" applyAlignment="1">
      <alignment horizontal="center" vertical="center" wrapText="1"/>
    </xf>
    <xf numFmtId="0" fontId="107" fillId="0" borderId="45" xfId="0" applyFont="1" applyFill="1" applyBorder="1" applyAlignment="1">
      <alignment horizontal="center" vertical="center" wrapText="1"/>
    </xf>
    <xf numFmtId="0" fontId="104" fillId="0" borderId="51" xfId="0" applyFont="1" applyBorder="1" applyAlignment="1">
      <alignment horizontal="center" vertical="top" wrapText="1"/>
    </xf>
    <xf numFmtId="0" fontId="104" fillId="0" borderId="61" xfId="0" applyFont="1" applyBorder="1" applyAlignment="1">
      <alignment horizontal="center" vertical="top" wrapText="1"/>
    </xf>
    <xf numFmtId="0" fontId="104" fillId="0" borderId="51" xfId="0" applyFont="1" applyFill="1" applyBorder="1" applyAlignment="1">
      <alignment horizontal="center" vertical="top" wrapText="1"/>
    </xf>
    <xf numFmtId="0" fontId="104" fillId="0" borderId="8" xfId="0" applyFont="1" applyFill="1" applyBorder="1" applyAlignment="1">
      <alignment horizontal="center" vertical="top" wrapText="1"/>
    </xf>
    <xf numFmtId="0" fontId="104" fillId="0" borderId="63" xfId="0" applyFont="1" applyFill="1" applyBorder="1" applyAlignment="1">
      <alignment horizontal="center" vertical="top" wrapText="1"/>
    </xf>
    <xf numFmtId="0" fontId="98" fillId="0" borderId="92" xfId="0" applyNumberFormat="1" applyFont="1" applyFill="1" applyBorder="1" applyAlignment="1">
      <alignment horizontal="left" vertical="top" wrapText="1"/>
    </xf>
    <xf numFmtId="0" fontId="98" fillId="0" borderId="93" xfId="0" applyNumberFormat="1" applyFont="1" applyFill="1" applyBorder="1" applyAlignment="1">
      <alignment horizontal="left" vertical="top" wrapText="1"/>
    </xf>
    <xf numFmtId="0" fontId="110" fillId="0" borderId="6" xfId="0" applyFont="1" applyBorder="1" applyAlignment="1">
      <alignment horizontal="center" vertical="center"/>
    </xf>
    <xf numFmtId="0" fontId="109" fillId="0" borderId="6" xfId="0" applyFont="1" applyBorder="1" applyAlignment="1">
      <alignment horizontal="center" vertical="center" wrapText="1"/>
    </xf>
    <xf numFmtId="0" fontId="109" fillId="0" borderId="30" xfId="0" applyFont="1" applyBorder="1" applyAlignment="1">
      <alignment horizontal="center" vertical="center" wrapText="1"/>
    </xf>
    <xf numFmtId="164" fontId="105" fillId="0" borderId="0" xfId="0" applyNumberFormat="1" applyFont="1"/>
    <xf numFmtId="164" fontId="105" fillId="0" borderId="6" xfId="2" applyNumberFormat="1" applyFont="1" applyFill="1" applyBorder="1"/>
    <xf numFmtId="43" fontId="104" fillId="0" borderId="0" xfId="0" applyNumberFormat="1" applyFont="1"/>
    <xf numFmtId="164" fontId="107" fillId="76" borderId="6" xfId="2" applyNumberFormat="1" applyFont="1" applyFill="1" applyBorder="1"/>
    <xf numFmtId="43" fontId="104" fillId="0" borderId="6" xfId="2" applyFont="1" applyFill="1" applyBorder="1"/>
    <xf numFmtId="43" fontId="105" fillId="0" borderId="6" xfId="2" applyFont="1" applyFill="1" applyBorder="1"/>
  </cellXfs>
  <cellStyles count="21415">
    <cellStyle name="_RC VALUTEBIS WRILSI " xfId="19"/>
    <cellStyle name="=C:\WINNT35\SYSTEM32\COMMAND.COM" xfId="21412"/>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2 2" xfId="21408"/>
    <cellStyle name="Calculation 2 10 3" xfId="725"/>
    <cellStyle name="Calculation 2 10 3 2" xfId="21407"/>
    <cellStyle name="Calculation 2 10 4" xfId="726"/>
    <cellStyle name="Calculation 2 10 4 2" xfId="21406"/>
    <cellStyle name="Calculation 2 10 5" xfId="727"/>
    <cellStyle name="Calculation 2 10 5 2" xfId="21405"/>
    <cellStyle name="Calculation 2 11" xfId="728"/>
    <cellStyle name="Calculation 2 11 2" xfId="729"/>
    <cellStyle name="Calculation 2 11 2 2" xfId="21403"/>
    <cellStyle name="Calculation 2 11 3" xfId="730"/>
    <cellStyle name="Calculation 2 11 3 2" xfId="21402"/>
    <cellStyle name="Calculation 2 11 4" xfId="731"/>
    <cellStyle name="Calculation 2 11 4 2" xfId="21401"/>
    <cellStyle name="Calculation 2 11 5" xfId="732"/>
    <cellStyle name="Calculation 2 11 5 2" xfId="21400"/>
    <cellStyle name="Calculation 2 11 6" xfId="21404"/>
    <cellStyle name="Calculation 2 12" xfId="733"/>
    <cellStyle name="Calculation 2 12 2" xfId="734"/>
    <cellStyle name="Calculation 2 12 2 2" xfId="21398"/>
    <cellStyle name="Calculation 2 12 3" xfId="735"/>
    <cellStyle name="Calculation 2 12 3 2" xfId="21397"/>
    <cellStyle name="Calculation 2 12 4" xfId="736"/>
    <cellStyle name="Calculation 2 12 4 2" xfId="21396"/>
    <cellStyle name="Calculation 2 12 5" xfId="737"/>
    <cellStyle name="Calculation 2 12 5 2" xfId="21395"/>
    <cellStyle name="Calculation 2 12 6" xfId="21399"/>
    <cellStyle name="Calculation 2 13" xfId="738"/>
    <cellStyle name="Calculation 2 13 2" xfId="739"/>
    <cellStyle name="Calculation 2 13 2 2" xfId="21393"/>
    <cellStyle name="Calculation 2 13 3" xfId="740"/>
    <cellStyle name="Calculation 2 13 3 2" xfId="21392"/>
    <cellStyle name="Calculation 2 13 4" xfId="741"/>
    <cellStyle name="Calculation 2 13 4 2" xfId="21391"/>
    <cellStyle name="Calculation 2 13 5" xfId="21394"/>
    <cellStyle name="Calculation 2 14" xfId="742"/>
    <cellStyle name="Calculation 2 14 2" xfId="21390"/>
    <cellStyle name="Calculation 2 15" xfId="743"/>
    <cellStyle name="Calculation 2 15 2" xfId="21389"/>
    <cellStyle name="Calculation 2 16" xfId="744"/>
    <cellStyle name="Calculation 2 16 2" xfId="21388"/>
    <cellStyle name="Calculation 2 17" xfId="21409"/>
    <cellStyle name="Calculation 2 2" xfId="745"/>
    <cellStyle name="Calculation 2 2 10" xfId="21387"/>
    <cellStyle name="Calculation 2 2 2" xfId="746"/>
    <cellStyle name="Calculation 2 2 2 2" xfId="747"/>
    <cellStyle name="Calculation 2 2 2 2 2" xfId="21385"/>
    <cellStyle name="Calculation 2 2 2 3" xfId="748"/>
    <cellStyle name="Calculation 2 2 2 3 2" xfId="21384"/>
    <cellStyle name="Calculation 2 2 2 4" xfId="749"/>
    <cellStyle name="Calculation 2 2 2 4 2" xfId="21383"/>
    <cellStyle name="Calculation 2 2 2 5" xfId="21386"/>
    <cellStyle name="Calculation 2 2 3" xfId="750"/>
    <cellStyle name="Calculation 2 2 3 2" xfId="751"/>
    <cellStyle name="Calculation 2 2 3 2 2" xfId="21381"/>
    <cellStyle name="Calculation 2 2 3 3" xfId="752"/>
    <cellStyle name="Calculation 2 2 3 3 2" xfId="21380"/>
    <cellStyle name="Calculation 2 2 3 4" xfId="753"/>
    <cellStyle name="Calculation 2 2 3 4 2" xfId="21379"/>
    <cellStyle name="Calculation 2 2 3 5" xfId="21382"/>
    <cellStyle name="Calculation 2 2 4" xfId="754"/>
    <cellStyle name="Calculation 2 2 4 2" xfId="755"/>
    <cellStyle name="Calculation 2 2 4 2 2" xfId="21377"/>
    <cellStyle name="Calculation 2 2 4 3" xfId="756"/>
    <cellStyle name="Calculation 2 2 4 3 2" xfId="21376"/>
    <cellStyle name="Calculation 2 2 4 4" xfId="757"/>
    <cellStyle name="Calculation 2 2 4 4 2" xfId="21375"/>
    <cellStyle name="Calculation 2 2 4 5" xfId="21378"/>
    <cellStyle name="Calculation 2 2 5" xfId="758"/>
    <cellStyle name="Calculation 2 2 5 2" xfId="759"/>
    <cellStyle name="Calculation 2 2 5 2 2" xfId="21373"/>
    <cellStyle name="Calculation 2 2 5 3" xfId="760"/>
    <cellStyle name="Calculation 2 2 5 3 2" xfId="21372"/>
    <cellStyle name="Calculation 2 2 5 4" xfId="761"/>
    <cellStyle name="Calculation 2 2 5 4 2" xfId="21371"/>
    <cellStyle name="Calculation 2 2 5 5" xfId="21374"/>
    <cellStyle name="Calculation 2 2 6" xfId="762"/>
    <cellStyle name="Calculation 2 2 6 2" xfId="21370"/>
    <cellStyle name="Calculation 2 2 7" xfId="763"/>
    <cellStyle name="Calculation 2 2 7 2" xfId="21369"/>
    <cellStyle name="Calculation 2 2 8" xfId="764"/>
    <cellStyle name="Calculation 2 2 8 2" xfId="21368"/>
    <cellStyle name="Calculation 2 2 9" xfId="765"/>
    <cellStyle name="Calculation 2 2 9 2" xfId="21367"/>
    <cellStyle name="Calculation 2 3" xfId="766"/>
    <cellStyle name="Calculation 2 3 2" xfId="767"/>
    <cellStyle name="Calculation 2 3 2 2" xfId="21366"/>
    <cellStyle name="Calculation 2 3 3" xfId="768"/>
    <cellStyle name="Calculation 2 3 3 2" xfId="21365"/>
    <cellStyle name="Calculation 2 3 4" xfId="769"/>
    <cellStyle name="Calculation 2 3 4 2" xfId="21364"/>
    <cellStyle name="Calculation 2 3 5" xfId="770"/>
    <cellStyle name="Calculation 2 3 5 2" xfId="21363"/>
    <cellStyle name="Calculation 2 4" xfId="771"/>
    <cellStyle name="Calculation 2 4 2" xfId="772"/>
    <cellStyle name="Calculation 2 4 2 2" xfId="21362"/>
    <cellStyle name="Calculation 2 4 3" xfId="773"/>
    <cellStyle name="Calculation 2 4 3 2" xfId="21361"/>
    <cellStyle name="Calculation 2 4 4" xfId="774"/>
    <cellStyle name="Calculation 2 4 4 2" xfId="21360"/>
    <cellStyle name="Calculation 2 4 5" xfId="775"/>
    <cellStyle name="Calculation 2 4 5 2" xfId="21359"/>
    <cellStyle name="Calculation 2 5" xfId="776"/>
    <cellStyle name="Calculation 2 5 2" xfId="777"/>
    <cellStyle name="Calculation 2 5 2 2" xfId="21358"/>
    <cellStyle name="Calculation 2 5 3" xfId="778"/>
    <cellStyle name="Calculation 2 5 3 2" xfId="21357"/>
    <cellStyle name="Calculation 2 5 4" xfId="779"/>
    <cellStyle name="Calculation 2 5 4 2" xfId="21356"/>
    <cellStyle name="Calculation 2 5 5" xfId="780"/>
    <cellStyle name="Calculation 2 5 5 2" xfId="21355"/>
    <cellStyle name="Calculation 2 6" xfId="781"/>
    <cellStyle name="Calculation 2 6 2" xfId="782"/>
    <cellStyle name="Calculation 2 6 2 2" xfId="21354"/>
    <cellStyle name="Calculation 2 6 3" xfId="783"/>
    <cellStyle name="Calculation 2 6 3 2" xfId="21353"/>
    <cellStyle name="Calculation 2 6 4" xfId="784"/>
    <cellStyle name="Calculation 2 6 4 2" xfId="21352"/>
    <cellStyle name="Calculation 2 6 5" xfId="785"/>
    <cellStyle name="Calculation 2 6 5 2" xfId="21351"/>
    <cellStyle name="Calculation 2 7" xfId="786"/>
    <cellStyle name="Calculation 2 7 2" xfId="787"/>
    <cellStyle name="Calculation 2 7 2 2" xfId="21350"/>
    <cellStyle name="Calculation 2 7 3" xfId="788"/>
    <cellStyle name="Calculation 2 7 3 2" xfId="21349"/>
    <cellStyle name="Calculation 2 7 4" xfId="789"/>
    <cellStyle name="Calculation 2 7 4 2" xfId="21348"/>
    <cellStyle name="Calculation 2 7 5" xfId="790"/>
    <cellStyle name="Calculation 2 7 5 2" xfId="21347"/>
    <cellStyle name="Calculation 2 8" xfId="791"/>
    <cellStyle name="Calculation 2 8 2" xfId="792"/>
    <cellStyle name="Calculation 2 8 2 2" xfId="21346"/>
    <cellStyle name="Calculation 2 8 3" xfId="793"/>
    <cellStyle name="Calculation 2 8 3 2" xfId="21345"/>
    <cellStyle name="Calculation 2 8 4" xfId="794"/>
    <cellStyle name="Calculation 2 8 4 2" xfId="21344"/>
    <cellStyle name="Calculation 2 8 5" xfId="795"/>
    <cellStyle name="Calculation 2 8 5 2" xfId="21343"/>
    <cellStyle name="Calculation 2 9" xfId="796"/>
    <cellStyle name="Calculation 2 9 2" xfId="797"/>
    <cellStyle name="Calculation 2 9 2 2" xfId="21342"/>
    <cellStyle name="Calculation 2 9 3" xfId="798"/>
    <cellStyle name="Calculation 2 9 3 2" xfId="21341"/>
    <cellStyle name="Calculation 2 9 4" xfId="799"/>
    <cellStyle name="Calculation 2 9 4 2" xfId="21340"/>
    <cellStyle name="Calculation 2 9 5" xfId="800"/>
    <cellStyle name="Calculation 2 9 5 2" xfId="21339"/>
    <cellStyle name="Calculation 3" xfId="801"/>
    <cellStyle name="Calculation 3 2" xfId="802"/>
    <cellStyle name="Calculation 3 2 2" xfId="21337"/>
    <cellStyle name="Calculation 3 3" xfId="803"/>
    <cellStyle name="Calculation 3 3 2" xfId="21336"/>
    <cellStyle name="Calculation 3 4" xfId="21338"/>
    <cellStyle name="Calculation 4" xfId="804"/>
    <cellStyle name="Calculation 4 2" xfId="805"/>
    <cellStyle name="Calculation 4 2 2" xfId="21334"/>
    <cellStyle name="Calculation 4 3" xfId="806"/>
    <cellStyle name="Calculation 4 3 2" xfId="21333"/>
    <cellStyle name="Calculation 4 4" xfId="21335"/>
    <cellStyle name="Calculation 5" xfId="807"/>
    <cellStyle name="Calculation 5 2" xfId="808"/>
    <cellStyle name="Calculation 5 2 2" xfId="21331"/>
    <cellStyle name="Calculation 5 3" xfId="809"/>
    <cellStyle name="Calculation 5 3 2" xfId="21330"/>
    <cellStyle name="Calculation 5 4" xfId="21332"/>
    <cellStyle name="Calculation 6" xfId="810"/>
    <cellStyle name="Calculation 6 2" xfId="811"/>
    <cellStyle name="Calculation 6 2 2" xfId="21328"/>
    <cellStyle name="Calculation 6 3" xfId="812"/>
    <cellStyle name="Calculation 6 3 2" xfId="21327"/>
    <cellStyle name="Calculation 6 4" xfId="21329"/>
    <cellStyle name="Calculation 7" xfId="813"/>
    <cellStyle name="Calculation 7 2" xfId="21326"/>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1413"/>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10 2" xfId="21324"/>
    <cellStyle name="Gia's 11" xfId="21325"/>
    <cellStyle name="Gia's 2" xfId="9188"/>
    <cellStyle name="Gia's 2 2" xfId="21323"/>
    <cellStyle name="Gia's 3" xfId="9189"/>
    <cellStyle name="Gia's 3 2" xfId="21322"/>
    <cellStyle name="Gia's 4" xfId="9190"/>
    <cellStyle name="Gia's 4 2" xfId="21321"/>
    <cellStyle name="Gia's 5" xfId="9191"/>
    <cellStyle name="Gia's 5 2" xfId="21320"/>
    <cellStyle name="Gia's 6" xfId="9192"/>
    <cellStyle name="Gia's 6 2" xfId="21319"/>
    <cellStyle name="Gia's 7" xfId="9193"/>
    <cellStyle name="Gia's 7 2" xfId="21318"/>
    <cellStyle name="Gia's 8" xfId="9194"/>
    <cellStyle name="Gia's 8 2" xfId="21317"/>
    <cellStyle name="Gia's 9" xfId="9195"/>
    <cellStyle name="Gia's 9 2" xfId="21316"/>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greyed 2" xfId="21315"/>
    <cellStyle name="Header1" xfId="9223"/>
    <cellStyle name="Header1 2" xfId="9224"/>
    <cellStyle name="Header1 3" xfId="9225"/>
    <cellStyle name="Header2" xfId="9226"/>
    <cellStyle name="Header2 2" xfId="9227"/>
    <cellStyle name="Header2 2 2" xfId="21313"/>
    <cellStyle name="Header2 3" xfId="9228"/>
    <cellStyle name="Header2 3 2" xfId="21312"/>
    <cellStyle name="Header2 4" xfId="21314"/>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eadingTable 2" xfId="21311"/>
    <cellStyle name="highlightExposure" xfId="9324"/>
    <cellStyle name="highlightExposure 2" xfId="21310"/>
    <cellStyle name="highlightPercentage" xfId="9325"/>
    <cellStyle name="highlightPercentage 2" xfId="21309"/>
    <cellStyle name="highlightText" xfId="9326"/>
    <cellStyle name="highlightText 2" xfId="21308"/>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2 2" xfId="21306"/>
    <cellStyle name="Input 2 10 3" xfId="9337"/>
    <cellStyle name="Input 2 10 3 2" xfId="21305"/>
    <cellStyle name="Input 2 10 4" xfId="9338"/>
    <cellStyle name="Input 2 10 4 2" xfId="21304"/>
    <cellStyle name="Input 2 10 5" xfId="9339"/>
    <cellStyle name="Input 2 10 5 2" xfId="21303"/>
    <cellStyle name="Input 2 11" xfId="9340"/>
    <cellStyle name="Input 2 11 2" xfId="9341"/>
    <cellStyle name="Input 2 11 2 2" xfId="21301"/>
    <cellStyle name="Input 2 11 3" xfId="9342"/>
    <cellStyle name="Input 2 11 3 2" xfId="21300"/>
    <cellStyle name="Input 2 11 4" xfId="9343"/>
    <cellStyle name="Input 2 11 4 2" xfId="21299"/>
    <cellStyle name="Input 2 11 5" xfId="9344"/>
    <cellStyle name="Input 2 11 5 2" xfId="21298"/>
    <cellStyle name="Input 2 11 6" xfId="21302"/>
    <cellStyle name="Input 2 12" xfId="9345"/>
    <cellStyle name="Input 2 12 2" xfId="9346"/>
    <cellStyle name="Input 2 12 2 2" xfId="21296"/>
    <cellStyle name="Input 2 12 3" xfId="9347"/>
    <cellStyle name="Input 2 12 3 2" xfId="21295"/>
    <cellStyle name="Input 2 12 4" xfId="9348"/>
    <cellStyle name="Input 2 12 4 2" xfId="21294"/>
    <cellStyle name="Input 2 12 5" xfId="9349"/>
    <cellStyle name="Input 2 12 5 2" xfId="21293"/>
    <cellStyle name="Input 2 12 6" xfId="21297"/>
    <cellStyle name="Input 2 13" xfId="9350"/>
    <cellStyle name="Input 2 13 2" xfId="9351"/>
    <cellStyle name="Input 2 13 2 2" xfId="21291"/>
    <cellStyle name="Input 2 13 3" xfId="9352"/>
    <cellStyle name="Input 2 13 3 2" xfId="21290"/>
    <cellStyle name="Input 2 13 4" xfId="9353"/>
    <cellStyle name="Input 2 13 4 2" xfId="21289"/>
    <cellStyle name="Input 2 13 5" xfId="21292"/>
    <cellStyle name="Input 2 14" xfId="9354"/>
    <cellStyle name="Input 2 14 2" xfId="21288"/>
    <cellStyle name="Input 2 15" xfId="9355"/>
    <cellStyle name="Input 2 15 2" xfId="21287"/>
    <cellStyle name="Input 2 16" xfId="9356"/>
    <cellStyle name="Input 2 16 2" xfId="21286"/>
    <cellStyle name="Input 2 17" xfId="21307"/>
    <cellStyle name="Input 2 2" xfId="9357"/>
    <cellStyle name="Input 2 2 10" xfId="21285"/>
    <cellStyle name="Input 2 2 2" xfId="9358"/>
    <cellStyle name="Input 2 2 2 2" xfId="9359"/>
    <cellStyle name="Input 2 2 2 2 2" xfId="21283"/>
    <cellStyle name="Input 2 2 2 3" xfId="9360"/>
    <cellStyle name="Input 2 2 2 3 2" xfId="21282"/>
    <cellStyle name="Input 2 2 2 4" xfId="9361"/>
    <cellStyle name="Input 2 2 2 4 2" xfId="21281"/>
    <cellStyle name="Input 2 2 2 5" xfId="21284"/>
    <cellStyle name="Input 2 2 3" xfId="9362"/>
    <cellStyle name="Input 2 2 3 2" xfId="9363"/>
    <cellStyle name="Input 2 2 3 2 2" xfId="21279"/>
    <cellStyle name="Input 2 2 3 3" xfId="9364"/>
    <cellStyle name="Input 2 2 3 3 2" xfId="21278"/>
    <cellStyle name="Input 2 2 3 4" xfId="9365"/>
    <cellStyle name="Input 2 2 3 4 2" xfId="21277"/>
    <cellStyle name="Input 2 2 3 5" xfId="21280"/>
    <cellStyle name="Input 2 2 4" xfId="9366"/>
    <cellStyle name="Input 2 2 4 2" xfId="9367"/>
    <cellStyle name="Input 2 2 4 2 2" xfId="21275"/>
    <cellStyle name="Input 2 2 4 3" xfId="9368"/>
    <cellStyle name="Input 2 2 4 3 2" xfId="21274"/>
    <cellStyle name="Input 2 2 4 4" xfId="9369"/>
    <cellStyle name="Input 2 2 4 4 2" xfId="21273"/>
    <cellStyle name="Input 2 2 4 5" xfId="21276"/>
    <cellStyle name="Input 2 2 5" xfId="9370"/>
    <cellStyle name="Input 2 2 5 2" xfId="9371"/>
    <cellStyle name="Input 2 2 5 2 2" xfId="21271"/>
    <cellStyle name="Input 2 2 5 3" xfId="9372"/>
    <cellStyle name="Input 2 2 5 3 2" xfId="21270"/>
    <cellStyle name="Input 2 2 5 4" xfId="9373"/>
    <cellStyle name="Input 2 2 5 4 2" xfId="21269"/>
    <cellStyle name="Input 2 2 5 5" xfId="21272"/>
    <cellStyle name="Input 2 2 6" xfId="9374"/>
    <cellStyle name="Input 2 2 6 2" xfId="21268"/>
    <cellStyle name="Input 2 2 7" xfId="9375"/>
    <cellStyle name="Input 2 2 7 2" xfId="21267"/>
    <cellStyle name="Input 2 2 8" xfId="9376"/>
    <cellStyle name="Input 2 2 8 2" xfId="21266"/>
    <cellStyle name="Input 2 2 9" xfId="9377"/>
    <cellStyle name="Input 2 2 9 2" xfId="21265"/>
    <cellStyle name="Input 2 3" xfId="9378"/>
    <cellStyle name="Input 2 3 2" xfId="9379"/>
    <cellStyle name="Input 2 3 2 2" xfId="21264"/>
    <cellStyle name="Input 2 3 3" xfId="9380"/>
    <cellStyle name="Input 2 3 3 2" xfId="21263"/>
    <cellStyle name="Input 2 3 4" xfId="9381"/>
    <cellStyle name="Input 2 3 4 2" xfId="21262"/>
    <cellStyle name="Input 2 3 5" xfId="9382"/>
    <cellStyle name="Input 2 3 5 2" xfId="21261"/>
    <cellStyle name="Input 2 4" xfId="9383"/>
    <cellStyle name="Input 2 4 2" xfId="9384"/>
    <cellStyle name="Input 2 4 2 2" xfId="21260"/>
    <cellStyle name="Input 2 4 3" xfId="9385"/>
    <cellStyle name="Input 2 4 3 2" xfId="21259"/>
    <cellStyle name="Input 2 4 4" xfId="9386"/>
    <cellStyle name="Input 2 4 4 2" xfId="21258"/>
    <cellStyle name="Input 2 4 5" xfId="9387"/>
    <cellStyle name="Input 2 4 5 2" xfId="21257"/>
    <cellStyle name="Input 2 5" xfId="9388"/>
    <cellStyle name="Input 2 5 2" xfId="9389"/>
    <cellStyle name="Input 2 5 2 2" xfId="21256"/>
    <cellStyle name="Input 2 5 3" xfId="9390"/>
    <cellStyle name="Input 2 5 3 2" xfId="21255"/>
    <cellStyle name="Input 2 5 4" xfId="9391"/>
    <cellStyle name="Input 2 5 4 2" xfId="21254"/>
    <cellStyle name="Input 2 5 5" xfId="9392"/>
    <cellStyle name="Input 2 5 5 2" xfId="21253"/>
    <cellStyle name="Input 2 6" xfId="9393"/>
    <cellStyle name="Input 2 6 2" xfId="9394"/>
    <cellStyle name="Input 2 6 2 2" xfId="21252"/>
    <cellStyle name="Input 2 6 3" xfId="9395"/>
    <cellStyle name="Input 2 6 3 2" xfId="21251"/>
    <cellStyle name="Input 2 6 4" xfId="9396"/>
    <cellStyle name="Input 2 6 4 2" xfId="21250"/>
    <cellStyle name="Input 2 6 5" xfId="9397"/>
    <cellStyle name="Input 2 6 5 2" xfId="21249"/>
    <cellStyle name="Input 2 7" xfId="9398"/>
    <cellStyle name="Input 2 7 2" xfId="9399"/>
    <cellStyle name="Input 2 7 2 2" xfId="21248"/>
    <cellStyle name="Input 2 7 3" xfId="9400"/>
    <cellStyle name="Input 2 7 3 2" xfId="21247"/>
    <cellStyle name="Input 2 7 4" xfId="9401"/>
    <cellStyle name="Input 2 7 4 2" xfId="21246"/>
    <cellStyle name="Input 2 7 5" xfId="9402"/>
    <cellStyle name="Input 2 7 5 2" xfId="21245"/>
    <cellStyle name="Input 2 8" xfId="9403"/>
    <cellStyle name="Input 2 8 2" xfId="9404"/>
    <cellStyle name="Input 2 8 2 2" xfId="21244"/>
    <cellStyle name="Input 2 8 3" xfId="9405"/>
    <cellStyle name="Input 2 8 3 2" xfId="21243"/>
    <cellStyle name="Input 2 8 4" xfId="9406"/>
    <cellStyle name="Input 2 8 4 2" xfId="21242"/>
    <cellStyle name="Input 2 8 5" xfId="9407"/>
    <cellStyle name="Input 2 8 5 2" xfId="21241"/>
    <cellStyle name="Input 2 9" xfId="9408"/>
    <cellStyle name="Input 2 9 2" xfId="9409"/>
    <cellStyle name="Input 2 9 2 2" xfId="21240"/>
    <cellStyle name="Input 2 9 3" xfId="9410"/>
    <cellStyle name="Input 2 9 3 2" xfId="21239"/>
    <cellStyle name="Input 2 9 4" xfId="9411"/>
    <cellStyle name="Input 2 9 4 2" xfId="21238"/>
    <cellStyle name="Input 2 9 5" xfId="9412"/>
    <cellStyle name="Input 2 9 5 2" xfId="21237"/>
    <cellStyle name="Input 3" xfId="9413"/>
    <cellStyle name="Input 3 2" xfId="9414"/>
    <cellStyle name="Input 3 2 2" xfId="21235"/>
    <cellStyle name="Input 3 3" xfId="9415"/>
    <cellStyle name="Input 3 3 2" xfId="21234"/>
    <cellStyle name="Input 3 4" xfId="21236"/>
    <cellStyle name="Input 4" xfId="9416"/>
    <cellStyle name="Input 4 2" xfId="9417"/>
    <cellStyle name="Input 4 2 2" xfId="21232"/>
    <cellStyle name="Input 4 3" xfId="9418"/>
    <cellStyle name="Input 4 3 2" xfId="21231"/>
    <cellStyle name="Input 4 4" xfId="21233"/>
    <cellStyle name="Input 5" xfId="9419"/>
    <cellStyle name="Input 5 2" xfId="9420"/>
    <cellStyle name="Input 5 2 2" xfId="21229"/>
    <cellStyle name="Input 5 3" xfId="9421"/>
    <cellStyle name="Input 5 3 2" xfId="21228"/>
    <cellStyle name="Input 5 4" xfId="21230"/>
    <cellStyle name="Input 6" xfId="9422"/>
    <cellStyle name="Input 6 2" xfId="9423"/>
    <cellStyle name="Input 6 2 2" xfId="21226"/>
    <cellStyle name="Input 6 3" xfId="9424"/>
    <cellStyle name="Input 6 3 2" xfId="21225"/>
    <cellStyle name="Input 6 4" xfId="21227"/>
    <cellStyle name="Input 7" xfId="9425"/>
    <cellStyle name="Input 7 2" xfId="21224"/>
    <cellStyle name="inputExposure" xfId="9426"/>
    <cellStyle name="inputExposure 2" xfId="21223"/>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1410"/>
    <cellStyle name="Normal 122" xfId="20961"/>
    <cellStyle name="Normal 123" xfId="21414"/>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sestdy draft" xfId="16"/>
    <cellStyle name="Normal_Casestdy draft 2" xfId="10"/>
    <cellStyle name="Normalny_Eksport 2000 - F" xfId="20383"/>
    <cellStyle name="Note 2" xfId="20384"/>
    <cellStyle name="Note 2 10" xfId="20385"/>
    <cellStyle name="Note 2 10 2" xfId="20386"/>
    <cellStyle name="Note 2 10 2 2" xfId="21221"/>
    <cellStyle name="Note 2 10 3" xfId="20387"/>
    <cellStyle name="Note 2 10 3 2" xfId="21220"/>
    <cellStyle name="Note 2 10 4" xfId="20388"/>
    <cellStyle name="Note 2 10 4 2" xfId="21219"/>
    <cellStyle name="Note 2 10 5" xfId="20389"/>
    <cellStyle name="Note 2 10 5 2" xfId="21218"/>
    <cellStyle name="Note 2 11" xfId="20390"/>
    <cellStyle name="Note 2 11 2" xfId="20391"/>
    <cellStyle name="Note 2 11 2 2" xfId="21217"/>
    <cellStyle name="Note 2 11 3" xfId="20392"/>
    <cellStyle name="Note 2 11 3 2" xfId="21216"/>
    <cellStyle name="Note 2 11 4" xfId="20393"/>
    <cellStyle name="Note 2 11 4 2" xfId="21215"/>
    <cellStyle name="Note 2 11 5" xfId="20394"/>
    <cellStyle name="Note 2 11 5 2" xfId="21214"/>
    <cellStyle name="Note 2 12" xfId="20395"/>
    <cellStyle name="Note 2 12 2" xfId="20396"/>
    <cellStyle name="Note 2 12 2 2" xfId="21213"/>
    <cellStyle name="Note 2 12 3" xfId="20397"/>
    <cellStyle name="Note 2 12 3 2" xfId="21212"/>
    <cellStyle name="Note 2 12 4" xfId="20398"/>
    <cellStyle name="Note 2 12 4 2" xfId="21211"/>
    <cellStyle name="Note 2 12 5" xfId="20399"/>
    <cellStyle name="Note 2 12 5 2" xfId="21210"/>
    <cellStyle name="Note 2 13" xfId="20400"/>
    <cellStyle name="Note 2 13 2" xfId="20401"/>
    <cellStyle name="Note 2 13 2 2" xfId="21209"/>
    <cellStyle name="Note 2 13 3" xfId="20402"/>
    <cellStyle name="Note 2 13 3 2" xfId="21208"/>
    <cellStyle name="Note 2 13 4" xfId="20403"/>
    <cellStyle name="Note 2 13 4 2" xfId="21207"/>
    <cellStyle name="Note 2 13 5" xfId="20404"/>
    <cellStyle name="Note 2 13 5 2" xfId="21206"/>
    <cellStyle name="Note 2 14" xfId="20405"/>
    <cellStyle name="Note 2 14 2" xfId="20406"/>
    <cellStyle name="Note 2 14 2 2" xfId="21204"/>
    <cellStyle name="Note 2 14 3" xfId="21205"/>
    <cellStyle name="Note 2 15" xfId="20407"/>
    <cellStyle name="Note 2 15 2" xfId="20408"/>
    <cellStyle name="Note 2 15 2 2" xfId="21203"/>
    <cellStyle name="Note 2 16" xfId="20409"/>
    <cellStyle name="Note 2 16 2" xfId="21202"/>
    <cellStyle name="Note 2 17" xfId="20410"/>
    <cellStyle name="Note 2 17 2" xfId="21201"/>
    <cellStyle name="Note 2 18" xfId="21222"/>
    <cellStyle name="Note 2 2" xfId="20411"/>
    <cellStyle name="Note 2 2 10" xfId="20412"/>
    <cellStyle name="Note 2 2 10 2" xfId="21199"/>
    <cellStyle name="Note 2 2 11" xfId="21200"/>
    <cellStyle name="Note 2 2 2" xfId="20413"/>
    <cellStyle name="Note 2 2 2 2" xfId="20414"/>
    <cellStyle name="Note 2 2 2 2 2" xfId="21197"/>
    <cellStyle name="Note 2 2 2 3" xfId="20415"/>
    <cellStyle name="Note 2 2 2 3 2" xfId="21196"/>
    <cellStyle name="Note 2 2 2 4" xfId="20416"/>
    <cellStyle name="Note 2 2 2 4 2" xfId="21195"/>
    <cellStyle name="Note 2 2 2 5" xfId="20417"/>
    <cellStyle name="Note 2 2 2 5 2" xfId="21194"/>
    <cellStyle name="Note 2 2 2 6" xfId="21198"/>
    <cellStyle name="Note 2 2 3" xfId="20418"/>
    <cellStyle name="Note 2 2 3 2" xfId="20419"/>
    <cellStyle name="Note 2 2 3 2 2" xfId="21193"/>
    <cellStyle name="Note 2 2 3 3" xfId="20420"/>
    <cellStyle name="Note 2 2 3 3 2" xfId="21192"/>
    <cellStyle name="Note 2 2 3 4" xfId="20421"/>
    <cellStyle name="Note 2 2 3 4 2" xfId="21191"/>
    <cellStyle name="Note 2 2 3 5" xfId="20422"/>
    <cellStyle name="Note 2 2 3 5 2" xfId="21190"/>
    <cellStyle name="Note 2 2 4" xfId="20423"/>
    <cellStyle name="Note 2 2 4 2" xfId="20424"/>
    <cellStyle name="Note 2 2 4 2 2" xfId="21188"/>
    <cellStyle name="Note 2 2 4 3" xfId="20425"/>
    <cellStyle name="Note 2 2 4 3 2" xfId="21187"/>
    <cellStyle name="Note 2 2 4 4" xfId="20426"/>
    <cellStyle name="Note 2 2 4 4 2" xfId="21186"/>
    <cellStyle name="Note 2 2 4 5" xfId="21189"/>
    <cellStyle name="Note 2 2 5" xfId="20427"/>
    <cellStyle name="Note 2 2 5 2" xfId="20428"/>
    <cellStyle name="Note 2 2 5 2 2" xfId="21184"/>
    <cellStyle name="Note 2 2 5 3" xfId="20429"/>
    <cellStyle name="Note 2 2 5 3 2" xfId="21183"/>
    <cellStyle name="Note 2 2 5 4" xfId="20430"/>
    <cellStyle name="Note 2 2 5 4 2" xfId="21182"/>
    <cellStyle name="Note 2 2 5 5" xfId="21185"/>
    <cellStyle name="Note 2 2 6" xfId="20431"/>
    <cellStyle name="Note 2 2 6 2" xfId="21181"/>
    <cellStyle name="Note 2 2 7" xfId="20432"/>
    <cellStyle name="Note 2 2 7 2" xfId="21180"/>
    <cellStyle name="Note 2 2 8" xfId="20433"/>
    <cellStyle name="Note 2 2 8 2" xfId="21179"/>
    <cellStyle name="Note 2 2 9" xfId="20434"/>
    <cellStyle name="Note 2 2 9 2" xfId="21178"/>
    <cellStyle name="Note 2 3" xfId="20435"/>
    <cellStyle name="Note 2 3 2" xfId="20436"/>
    <cellStyle name="Note 2 3 2 2" xfId="21177"/>
    <cellStyle name="Note 2 3 3" xfId="20437"/>
    <cellStyle name="Note 2 3 3 2" xfId="21176"/>
    <cellStyle name="Note 2 3 4" xfId="20438"/>
    <cellStyle name="Note 2 3 4 2" xfId="21175"/>
    <cellStyle name="Note 2 3 5" xfId="20439"/>
    <cellStyle name="Note 2 3 5 2" xfId="21174"/>
    <cellStyle name="Note 2 4" xfId="20440"/>
    <cellStyle name="Note 2 4 2" xfId="20441"/>
    <cellStyle name="Note 2 4 2 2" xfId="20442"/>
    <cellStyle name="Note 2 4 2 2 2" xfId="21173"/>
    <cellStyle name="Note 2 4 3" xfId="20443"/>
    <cellStyle name="Note 2 4 3 2" xfId="20444"/>
    <cellStyle name="Note 2 4 3 2 2" xfId="21172"/>
    <cellStyle name="Note 2 4 4" xfId="20445"/>
    <cellStyle name="Note 2 4 4 2" xfId="20446"/>
    <cellStyle name="Note 2 4 4 2 2" xfId="21171"/>
    <cellStyle name="Note 2 4 5" xfId="20447"/>
    <cellStyle name="Note 2 4 6" xfId="20448"/>
    <cellStyle name="Note 2 4 7" xfId="20449"/>
    <cellStyle name="Note 2 4 7 2" xfId="21170"/>
    <cellStyle name="Note 2 5" xfId="20450"/>
    <cellStyle name="Note 2 5 2" xfId="20451"/>
    <cellStyle name="Note 2 5 2 2" xfId="20452"/>
    <cellStyle name="Note 2 5 2 2 2" xfId="21169"/>
    <cellStyle name="Note 2 5 3" xfId="20453"/>
    <cellStyle name="Note 2 5 3 2" xfId="20454"/>
    <cellStyle name="Note 2 5 3 2 2" xfId="21168"/>
    <cellStyle name="Note 2 5 4" xfId="20455"/>
    <cellStyle name="Note 2 5 4 2" xfId="20456"/>
    <cellStyle name="Note 2 5 4 2 2" xfId="21167"/>
    <cellStyle name="Note 2 5 5" xfId="20457"/>
    <cellStyle name="Note 2 5 6" xfId="20458"/>
    <cellStyle name="Note 2 5 7" xfId="20459"/>
    <cellStyle name="Note 2 5 7 2" xfId="21166"/>
    <cellStyle name="Note 2 6" xfId="20460"/>
    <cellStyle name="Note 2 6 2" xfId="20461"/>
    <cellStyle name="Note 2 6 2 2" xfId="20462"/>
    <cellStyle name="Note 2 6 2 2 2" xfId="21165"/>
    <cellStyle name="Note 2 6 3" xfId="20463"/>
    <cellStyle name="Note 2 6 3 2" xfId="20464"/>
    <cellStyle name="Note 2 6 3 2 2" xfId="21164"/>
    <cellStyle name="Note 2 6 4" xfId="20465"/>
    <cellStyle name="Note 2 6 4 2" xfId="20466"/>
    <cellStyle name="Note 2 6 4 2 2" xfId="21163"/>
    <cellStyle name="Note 2 6 5" xfId="20467"/>
    <cellStyle name="Note 2 6 6" xfId="20468"/>
    <cellStyle name="Note 2 6 7" xfId="20469"/>
    <cellStyle name="Note 2 6 7 2" xfId="21162"/>
    <cellStyle name="Note 2 7" xfId="20470"/>
    <cellStyle name="Note 2 7 2" xfId="20471"/>
    <cellStyle name="Note 2 7 2 2" xfId="20472"/>
    <cellStyle name="Note 2 7 2 2 2" xfId="21161"/>
    <cellStyle name="Note 2 7 3" xfId="20473"/>
    <cellStyle name="Note 2 7 3 2" xfId="20474"/>
    <cellStyle name="Note 2 7 3 2 2" xfId="21160"/>
    <cellStyle name="Note 2 7 4" xfId="20475"/>
    <cellStyle name="Note 2 7 4 2" xfId="20476"/>
    <cellStyle name="Note 2 7 4 2 2" xfId="21159"/>
    <cellStyle name="Note 2 7 5" xfId="20477"/>
    <cellStyle name="Note 2 7 6" xfId="20478"/>
    <cellStyle name="Note 2 7 7" xfId="20479"/>
    <cellStyle name="Note 2 7 7 2" xfId="21158"/>
    <cellStyle name="Note 2 8" xfId="20480"/>
    <cellStyle name="Note 2 8 2" xfId="20481"/>
    <cellStyle name="Note 2 8 2 2" xfId="21157"/>
    <cellStyle name="Note 2 8 3" xfId="20482"/>
    <cellStyle name="Note 2 8 3 2" xfId="21156"/>
    <cellStyle name="Note 2 8 4" xfId="20483"/>
    <cellStyle name="Note 2 8 4 2" xfId="21155"/>
    <cellStyle name="Note 2 8 5" xfId="20484"/>
    <cellStyle name="Note 2 8 5 2" xfId="21154"/>
    <cellStyle name="Note 2 9" xfId="20485"/>
    <cellStyle name="Note 2 9 2" xfId="20486"/>
    <cellStyle name="Note 2 9 2 2" xfId="21153"/>
    <cellStyle name="Note 2 9 3" xfId="20487"/>
    <cellStyle name="Note 2 9 3 2" xfId="21152"/>
    <cellStyle name="Note 2 9 4" xfId="20488"/>
    <cellStyle name="Note 2 9 4 2" xfId="21151"/>
    <cellStyle name="Note 2 9 5" xfId="20489"/>
    <cellStyle name="Note 2 9 5 2" xfId="21150"/>
    <cellStyle name="Note 3 2" xfId="20490"/>
    <cellStyle name="Note 3 2 2" xfId="20491"/>
    <cellStyle name="Note 3 2 2 2" xfId="21148"/>
    <cellStyle name="Note 3 2 3" xfId="20492"/>
    <cellStyle name="Note 3 2 4" xfId="21149"/>
    <cellStyle name="Note 3 3" xfId="20493"/>
    <cellStyle name="Note 3 3 2" xfId="20494"/>
    <cellStyle name="Note 3 3 3" xfId="21147"/>
    <cellStyle name="Note 3 4" xfId="20495"/>
    <cellStyle name="Note 3 4 2" xfId="21146"/>
    <cellStyle name="Note 3 5" xfId="20496"/>
    <cellStyle name="Note 4 2" xfId="20497"/>
    <cellStyle name="Note 4 2 2" xfId="20498"/>
    <cellStyle name="Note 4 2 2 2" xfId="21144"/>
    <cellStyle name="Note 4 2 3" xfId="20499"/>
    <cellStyle name="Note 4 2 4" xfId="21145"/>
    <cellStyle name="Note 4 3" xfId="20500"/>
    <cellStyle name="Note 4 4" xfId="20501"/>
    <cellStyle name="Note 4 4 2" xfId="21143"/>
    <cellStyle name="Note 4 5" xfId="20502"/>
    <cellStyle name="Note 5" xfId="20503"/>
    <cellStyle name="Note 5 2" xfId="20504"/>
    <cellStyle name="Note 5 2 2" xfId="20505"/>
    <cellStyle name="Note 5 2 3" xfId="21141"/>
    <cellStyle name="Note 5 3" xfId="20506"/>
    <cellStyle name="Note 5 3 2" xfId="20507"/>
    <cellStyle name="Note 5 3 3" xfId="21140"/>
    <cellStyle name="Note 5 4" xfId="20508"/>
    <cellStyle name="Note 5 4 2" xfId="21139"/>
    <cellStyle name="Note 5 5" xfId="20509"/>
    <cellStyle name="Note 5 6" xfId="21142"/>
    <cellStyle name="Note 6" xfId="20510"/>
    <cellStyle name="Note 6 2" xfId="20511"/>
    <cellStyle name="Note 6 2 2" xfId="20512"/>
    <cellStyle name="Note 6 2 3" xfId="21137"/>
    <cellStyle name="Note 6 3" xfId="20513"/>
    <cellStyle name="Note 6 4" xfId="20514"/>
    <cellStyle name="Note 6 5" xfId="21138"/>
    <cellStyle name="Note 7" xfId="20515"/>
    <cellStyle name="Note 7 2" xfId="21136"/>
    <cellStyle name="Note 8" xfId="20516"/>
    <cellStyle name="Note 8 2" xfId="20517"/>
    <cellStyle name="Note 8 2 2" xfId="21134"/>
    <cellStyle name="Note 8 3" xfId="21135"/>
    <cellStyle name="Note 9" xfId="20518"/>
    <cellStyle name="Note 9 2" xfId="21133"/>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alExposure 2" xfId="21132"/>
    <cellStyle name="OptionHeading" xfId="20526"/>
    <cellStyle name="OptionHeading 2" xfId="20527"/>
    <cellStyle name="OptionHeading 3" xfId="20528"/>
    <cellStyle name="Output 2" xfId="20529"/>
    <cellStyle name="Output 2 10" xfId="20530"/>
    <cellStyle name="Output 2 10 2" xfId="20531"/>
    <cellStyle name="Output 2 10 2 2" xfId="21130"/>
    <cellStyle name="Output 2 10 3" xfId="20532"/>
    <cellStyle name="Output 2 10 3 2" xfId="21129"/>
    <cellStyle name="Output 2 10 4" xfId="20533"/>
    <cellStyle name="Output 2 10 4 2" xfId="21128"/>
    <cellStyle name="Output 2 10 5" xfId="20534"/>
    <cellStyle name="Output 2 10 5 2" xfId="21127"/>
    <cellStyle name="Output 2 11" xfId="20535"/>
    <cellStyle name="Output 2 11 2" xfId="20536"/>
    <cellStyle name="Output 2 11 2 2" xfId="21125"/>
    <cellStyle name="Output 2 11 3" xfId="20537"/>
    <cellStyle name="Output 2 11 3 2" xfId="21124"/>
    <cellStyle name="Output 2 11 4" xfId="20538"/>
    <cellStyle name="Output 2 11 4 2" xfId="21123"/>
    <cellStyle name="Output 2 11 5" xfId="20539"/>
    <cellStyle name="Output 2 11 5 2" xfId="21122"/>
    <cellStyle name="Output 2 11 6" xfId="21126"/>
    <cellStyle name="Output 2 12" xfId="20540"/>
    <cellStyle name="Output 2 12 2" xfId="20541"/>
    <cellStyle name="Output 2 12 2 2" xfId="21120"/>
    <cellStyle name="Output 2 12 3" xfId="20542"/>
    <cellStyle name="Output 2 12 3 2" xfId="21119"/>
    <cellStyle name="Output 2 12 4" xfId="20543"/>
    <cellStyle name="Output 2 12 4 2" xfId="21118"/>
    <cellStyle name="Output 2 12 5" xfId="20544"/>
    <cellStyle name="Output 2 12 5 2" xfId="21117"/>
    <cellStyle name="Output 2 12 6" xfId="21121"/>
    <cellStyle name="Output 2 13" xfId="20545"/>
    <cellStyle name="Output 2 13 2" xfId="20546"/>
    <cellStyle name="Output 2 13 2 2" xfId="21115"/>
    <cellStyle name="Output 2 13 3" xfId="20547"/>
    <cellStyle name="Output 2 13 3 2" xfId="21114"/>
    <cellStyle name="Output 2 13 4" xfId="20548"/>
    <cellStyle name="Output 2 13 4 2" xfId="21113"/>
    <cellStyle name="Output 2 13 5" xfId="21116"/>
    <cellStyle name="Output 2 14" xfId="20549"/>
    <cellStyle name="Output 2 14 2" xfId="21112"/>
    <cellStyle name="Output 2 15" xfId="20550"/>
    <cellStyle name="Output 2 15 2" xfId="21111"/>
    <cellStyle name="Output 2 16" xfId="20551"/>
    <cellStyle name="Output 2 16 2" xfId="21110"/>
    <cellStyle name="Output 2 17" xfId="21131"/>
    <cellStyle name="Output 2 2" xfId="20552"/>
    <cellStyle name="Output 2 2 10" xfId="21109"/>
    <cellStyle name="Output 2 2 2" xfId="20553"/>
    <cellStyle name="Output 2 2 2 2" xfId="20554"/>
    <cellStyle name="Output 2 2 2 2 2" xfId="21107"/>
    <cellStyle name="Output 2 2 2 3" xfId="20555"/>
    <cellStyle name="Output 2 2 2 3 2" xfId="21106"/>
    <cellStyle name="Output 2 2 2 4" xfId="20556"/>
    <cellStyle name="Output 2 2 2 4 2" xfId="21105"/>
    <cellStyle name="Output 2 2 2 5" xfId="21108"/>
    <cellStyle name="Output 2 2 3" xfId="20557"/>
    <cellStyle name="Output 2 2 3 2" xfId="20558"/>
    <cellStyle name="Output 2 2 3 2 2" xfId="21103"/>
    <cellStyle name="Output 2 2 3 3" xfId="20559"/>
    <cellStyle name="Output 2 2 3 3 2" xfId="21102"/>
    <cellStyle name="Output 2 2 3 4" xfId="20560"/>
    <cellStyle name="Output 2 2 3 4 2" xfId="21101"/>
    <cellStyle name="Output 2 2 3 5" xfId="21104"/>
    <cellStyle name="Output 2 2 4" xfId="20561"/>
    <cellStyle name="Output 2 2 4 2" xfId="20562"/>
    <cellStyle name="Output 2 2 4 2 2" xfId="21099"/>
    <cellStyle name="Output 2 2 4 3" xfId="20563"/>
    <cellStyle name="Output 2 2 4 3 2" xfId="21098"/>
    <cellStyle name="Output 2 2 4 4" xfId="20564"/>
    <cellStyle name="Output 2 2 4 4 2" xfId="21097"/>
    <cellStyle name="Output 2 2 4 5" xfId="21100"/>
    <cellStyle name="Output 2 2 5" xfId="20565"/>
    <cellStyle name="Output 2 2 5 2" xfId="20566"/>
    <cellStyle name="Output 2 2 5 2 2" xfId="21095"/>
    <cellStyle name="Output 2 2 5 3" xfId="20567"/>
    <cellStyle name="Output 2 2 5 3 2" xfId="21094"/>
    <cellStyle name="Output 2 2 5 4" xfId="20568"/>
    <cellStyle name="Output 2 2 5 4 2" xfId="21093"/>
    <cellStyle name="Output 2 2 5 5" xfId="21096"/>
    <cellStyle name="Output 2 2 6" xfId="20569"/>
    <cellStyle name="Output 2 2 6 2" xfId="21092"/>
    <cellStyle name="Output 2 2 7" xfId="20570"/>
    <cellStyle name="Output 2 2 7 2" xfId="21091"/>
    <cellStyle name="Output 2 2 8" xfId="20571"/>
    <cellStyle name="Output 2 2 8 2" xfId="21090"/>
    <cellStyle name="Output 2 2 9" xfId="20572"/>
    <cellStyle name="Output 2 2 9 2" xfId="21089"/>
    <cellStyle name="Output 2 3" xfId="20573"/>
    <cellStyle name="Output 2 3 2" xfId="20574"/>
    <cellStyle name="Output 2 3 2 2" xfId="21088"/>
    <cellStyle name="Output 2 3 3" xfId="20575"/>
    <cellStyle name="Output 2 3 3 2" xfId="21087"/>
    <cellStyle name="Output 2 3 4" xfId="20576"/>
    <cellStyle name="Output 2 3 4 2" xfId="21086"/>
    <cellStyle name="Output 2 3 5" xfId="20577"/>
    <cellStyle name="Output 2 3 5 2" xfId="21085"/>
    <cellStyle name="Output 2 4" xfId="20578"/>
    <cellStyle name="Output 2 4 2" xfId="20579"/>
    <cellStyle name="Output 2 4 2 2" xfId="21084"/>
    <cellStyle name="Output 2 4 3" xfId="20580"/>
    <cellStyle name="Output 2 4 3 2" xfId="21083"/>
    <cellStyle name="Output 2 4 4" xfId="20581"/>
    <cellStyle name="Output 2 4 4 2" xfId="21082"/>
    <cellStyle name="Output 2 4 5" xfId="20582"/>
    <cellStyle name="Output 2 4 5 2" xfId="21081"/>
    <cellStyle name="Output 2 5" xfId="20583"/>
    <cellStyle name="Output 2 5 2" xfId="20584"/>
    <cellStyle name="Output 2 5 2 2" xfId="21080"/>
    <cellStyle name="Output 2 5 3" xfId="20585"/>
    <cellStyle name="Output 2 5 3 2" xfId="21079"/>
    <cellStyle name="Output 2 5 4" xfId="20586"/>
    <cellStyle name="Output 2 5 4 2" xfId="21078"/>
    <cellStyle name="Output 2 5 5" xfId="20587"/>
    <cellStyle name="Output 2 5 5 2" xfId="21077"/>
    <cellStyle name="Output 2 6" xfId="20588"/>
    <cellStyle name="Output 2 6 2" xfId="20589"/>
    <cellStyle name="Output 2 6 2 2" xfId="21076"/>
    <cellStyle name="Output 2 6 3" xfId="20590"/>
    <cellStyle name="Output 2 6 3 2" xfId="21075"/>
    <cellStyle name="Output 2 6 4" xfId="20591"/>
    <cellStyle name="Output 2 6 4 2" xfId="21074"/>
    <cellStyle name="Output 2 6 5" xfId="20592"/>
    <cellStyle name="Output 2 6 5 2" xfId="21073"/>
    <cellStyle name="Output 2 7" xfId="20593"/>
    <cellStyle name="Output 2 7 2" xfId="20594"/>
    <cellStyle name="Output 2 7 2 2" xfId="21072"/>
    <cellStyle name="Output 2 7 3" xfId="20595"/>
    <cellStyle name="Output 2 7 3 2" xfId="21071"/>
    <cellStyle name="Output 2 7 4" xfId="20596"/>
    <cellStyle name="Output 2 7 4 2" xfId="21070"/>
    <cellStyle name="Output 2 7 5" xfId="20597"/>
    <cellStyle name="Output 2 7 5 2" xfId="21069"/>
    <cellStyle name="Output 2 8" xfId="20598"/>
    <cellStyle name="Output 2 8 2" xfId="20599"/>
    <cellStyle name="Output 2 8 2 2" xfId="21068"/>
    <cellStyle name="Output 2 8 3" xfId="20600"/>
    <cellStyle name="Output 2 8 3 2" xfId="21067"/>
    <cellStyle name="Output 2 8 4" xfId="20601"/>
    <cellStyle name="Output 2 8 4 2" xfId="21066"/>
    <cellStyle name="Output 2 8 5" xfId="20602"/>
    <cellStyle name="Output 2 8 5 2" xfId="21065"/>
    <cellStyle name="Output 2 9" xfId="20603"/>
    <cellStyle name="Output 2 9 2" xfId="20604"/>
    <cellStyle name="Output 2 9 2 2" xfId="21064"/>
    <cellStyle name="Output 2 9 3" xfId="20605"/>
    <cellStyle name="Output 2 9 3 2" xfId="21063"/>
    <cellStyle name="Output 2 9 4" xfId="20606"/>
    <cellStyle name="Output 2 9 4 2" xfId="21062"/>
    <cellStyle name="Output 2 9 5" xfId="20607"/>
    <cellStyle name="Output 2 9 5 2" xfId="21061"/>
    <cellStyle name="Output 3" xfId="20608"/>
    <cellStyle name="Output 3 2" xfId="20609"/>
    <cellStyle name="Output 3 2 2" xfId="21059"/>
    <cellStyle name="Output 3 3" xfId="20610"/>
    <cellStyle name="Output 3 3 2" xfId="21058"/>
    <cellStyle name="Output 3 4" xfId="21060"/>
    <cellStyle name="Output 4" xfId="20611"/>
    <cellStyle name="Output 4 2" xfId="20612"/>
    <cellStyle name="Output 4 2 2" xfId="21056"/>
    <cellStyle name="Output 4 3" xfId="20613"/>
    <cellStyle name="Output 4 3 2" xfId="21055"/>
    <cellStyle name="Output 4 4" xfId="21057"/>
    <cellStyle name="Output 5" xfId="20614"/>
    <cellStyle name="Output 5 2" xfId="20615"/>
    <cellStyle name="Output 5 2 2" xfId="21053"/>
    <cellStyle name="Output 5 3" xfId="20616"/>
    <cellStyle name="Output 5 3 2" xfId="21052"/>
    <cellStyle name="Output 5 4" xfId="21054"/>
    <cellStyle name="Output 6" xfId="20617"/>
    <cellStyle name="Output 6 2" xfId="20618"/>
    <cellStyle name="Output 6 2 2" xfId="21050"/>
    <cellStyle name="Output 6 3" xfId="20619"/>
    <cellStyle name="Output 6 3 2" xfId="21049"/>
    <cellStyle name="Output 6 4" xfId="21051"/>
    <cellStyle name="Output 7" xfId="20620"/>
    <cellStyle name="Output 7 2" xfId="21048"/>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Exposure 2" xfId="21047"/>
    <cellStyle name="showParameterE" xfId="20788"/>
    <cellStyle name="showParameterE 2" xfId="21046"/>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Style 9" xfId="2141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2 2" xfId="21044"/>
    <cellStyle name="Total 2 10 3" xfId="20827"/>
    <cellStyle name="Total 2 10 3 2" xfId="21043"/>
    <cellStyle name="Total 2 10 4" xfId="20828"/>
    <cellStyle name="Total 2 10 4 2" xfId="21042"/>
    <cellStyle name="Total 2 10 5" xfId="20829"/>
    <cellStyle name="Total 2 10 5 2" xfId="21041"/>
    <cellStyle name="Total 2 11" xfId="20830"/>
    <cellStyle name="Total 2 11 2" xfId="20831"/>
    <cellStyle name="Total 2 11 2 2" xfId="21039"/>
    <cellStyle name="Total 2 11 3" xfId="20832"/>
    <cellStyle name="Total 2 11 3 2" xfId="21038"/>
    <cellStyle name="Total 2 11 4" xfId="20833"/>
    <cellStyle name="Total 2 11 4 2" xfId="21037"/>
    <cellStyle name="Total 2 11 5" xfId="20834"/>
    <cellStyle name="Total 2 11 5 2" xfId="21036"/>
    <cellStyle name="Total 2 11 6" xfId="21040"/>
    <cellStyle name="Total 2 12" xfId="20835"/>
    <cellStyle name="Total 2 12 2" xfId="20836"/>
    <cellStyle name="Total 2 12 2 2" xfId="21034"/>
    <cellStyle name="Total 2 12 3" xfId="20837"/>
    <cellStyle name="Total 2 12 3 2" xfId="21033"/>
    <cellStyle name="Total 2 12 4" xfId="20838"/>
    <cellStyle name="Total 2 12 4 2" xfId="21032"/>
    <cellStyle name="Total 2 12 5" xfId="20839"/>
    <cellStyle name="Total 2 12 5 2" xfId="21031"/>
    <cellStyle name="Total 2 12 6" xfId="21035"/>
    <cellStyle name="Total 2 13" xfId="20840"/>
    <cellStyle name="Total 2 13 2" xfId="20841"/>
    <cellStyle name="Total 2 13 2 2" xfId="21029"/>
    <cellStyle name="Total 2 13 3" xfId="20842"/>
    <cellStyle name="Total 2 13 3 2" xfId="21028"/>
    <cellStyle name="Total 2 13 4" xfId="20843"/>
    <cellStyle name="Total 2 13 4 2" xfId="21027"/>
    <cellStyle name="Total 2 13 5" xfId="21030"/>
    <cellStyle name="Total 2 14" xfId="20844"/>
    <cellStyle name="Total 2 14 2" xfId="21026"/>
    <cellStyle name="Total 2 15" xfId="20845"/>
    <cellStyle name="Total 2 15 2" xfId="21025"/>
    <cellStyle name="Total 2 16" xfId="20846"/>
    <cellStyle name="Total 2 16 2" xfId="21024"/>
    <cellStyle name="Total 2 17" xfId="21045"/>
    <cellStyle name="Total 2 2" xfId="20847"/>
    <cellStyle name="Total 2 2 10" xfId="21023"/>
    <cellStyle name="Total 2 2 2" xfId="20848"/>
    <cellStyle name="Total 2 2 2 2" xfId="20849"/>
    <cellStyle name="Total 2 2 2 2 2" xfId="21021"/>
    <cellStyle name="Total 2 2 2 3" xfId="20850"/>
    <cellStyle name="Total 2 2 2 3 2" xfId="21020"/>
    <cellStyle name="Total 2 2 2 4" xfId="20851"/>
    <cellStyle name="Total 2 2 2 4 2" xfId="21019"/>
    <cellStyle name="Total 2 2 2 5" xfId="21022"/>
    <cellStyle name="Total 2 2 3" xfId="20852"/>
    <cellStyle name="Total 2 2 3 2" xfId="20853"/>
    <cellStyle name="Total 2 2 3 2 2" xfId="21017"/>
    <cellStyle name="Total 2 2 3 3" xfId="20854"/>
    <cellStyle name="Total 2 2 3 3 2" xfId="21016"/>
    <cellStyle name="Total 2 2 3 4" xfId="20855"/>
    <cellStyle name="Total 2 2 3 4 2" xfId="21015"/>
    <cellStyle name="Total 2 2 3 5" xfId="21018"/>
    <cellStyle name="Total 2 2 4" xfId="20856"/>
    <cellStyle name="Total 2 2 4 2" xfId="20857"/>
    <cellStyle name="Total 2 2 4 2 2" xfId="21013"/>
    <cellStyle name="Total 2 2 4 3" xfId="20858"/>
    <cellStyle name="Total 2 2 4 3 2" xfId="21012"/>
    <cellStyle name="Total 2 2 4 4" xfId="20859"/>
    <cellStyle name="Total 2 2 4 4 2" xfId="21011"/>
    <cellStyle name="Total 2 2 4 5" xfId="21014"/>
    <cellStyle name="Total 2 2 5" xfId="20860"/>
    <cellStyle name="Total 2 2 5 2" xfId="20861"/>
    <cellStyle name="Total 2 2 5 2 2" xfId="21009"/>
    <cellStyle name="Total 2 2 5 3" xfId="20862"/>
    <cellStyle name="Total 2 2 5 3 2" xfId="21008"/>
    <cellStyle name="Total 2 2 5 4" xfId="20863"/>
    <cellStyle name="Total 2 2 5 4 2" xfId="21007"/>
    <cellStyle name="Total 2 2 5 5" xfId="21010"/>
    <cellStyle name="Total 2 2 6" xfId="20864"/>
    <cellStyle name="Total 2 2 6 2" xfId="21006"/>
    <cellStyle name="Total 2 2 7" xfId="20865"/>
    <cellStyle name="Total 2 2 7 2" xfId="21005"/>
    <cellStyle name="Total 2 2 8" xfId="20866"/>
    <cellStyle name="Total 2 2 8 2" xfId="21004"/>
    <cellStyle name="Total 2 2 9" xfId="20867"/>
    <cellStyle name="Total 2 2 9 2" xfId="21003"/>
    <cellStyle name="Total 2 3" xfId="20868"/>
    <cellStyle name="Total 2 3 2" xfId="20869"/>
    <cellStyle name="Total 2 3 2 2" xfId="21002"/>
    <cellStyle name="Total 2 3 3" xfId="20870"/>
    <cellStyle name="Total 2 3 3 2" xfId="21001"/>
    <cellStyle name="Total 2 3 4" xfId="20871"/>
    <cellStyle name="Total 2 3 4 2" xfId="21000"/>
    <cellStyle name="Total 2 3 5" xfId="20872"/>
    <cellStyle name="Total 2 3 5 2" xfId="20999"/>
    <cellStyle name="Total 2 4" xfId="20873"/>
    <cellStyle name="Total 2 4 2" xfId="20874"/>
    <cellStyle name="Total 2 4 2 2" xfId="20998"/>
    <cellStyle name="Total 2 4 3" xfId="20875"/>
    <cellStyle name="Total 2 4 3 2" xfId="20997"/>
    <cellStyle name="Total 2 4 4" xfId="20876"/>
    <cellStyle name="Total 2 4 4 2" xfId="20996"/>
    <cellStyle name="Total 2 4 5" xfId="20877"/>
    <cellStyle name="Total 2 4 5 2" xfId="20995"/>
    <cellStyle name="Total 2 5" xfId="20878"/>
    <cellStyle name="Total 2 5 2" xfId="20879"/>
    <cellStyle name="Total 2 5 2 2" xfId="20994"/>
    <cellStyle name="Total 2 5 3" xfId="20880"/>
    <cellStyle name="Total 2 5 3 2" xfId="20993"/>
    <cellStyle name="Total 2 5 4" xfId="20881"/>
    <cellStyle name="Total 2 5 4 2" xfId="20992"/>
    <cellStyle name="Total 2 5 5" xfId="20882"/>
    <cellStyle name="Total 2 5 5 2" xfId="20991"/>
    <cellStyle name="Total 2 6" xfId="20883"/>
    <cellStyle name="Total 2 6 2" xfId="20884"/>
    <cellStyle name="Total 2 6 2 2" xfId="20990"/>
    <cellStyle name="Total 2 6 3" xfId="20885"/>
    <cellStyle name="Total 2 6 3 2" xfId="20989"/>
    <cellStyle name="Total 2 6 4" xfId="20886"/>
    <cellStyle name="Total 2 6 4 2" xfId="20988"/>
    <cellStyle name="Total 2 6 5" xfId="20887"/>
    <cellStyle name="Total 2 6 5 2" xfId="20987"/>
    <cellStyle name="Total 2 7" xfId="20888"/>
    <cellStyle name="Total 2 7 2" xfId="20889"/>
    <cellStyle name="Total 2 7 2 2" xfId="20986"/>
    <cellStyle name="Total 2 7 3" xfId="20890"/>
    <cellStyle name="Total 2 7 3 2" xfId="20985"/>
    <cellStyle name="Total 2 7 4" xfId="20891"/>
    <cellStyle name="Total 2 7 4 2" xfId="20984"/>
    <cellStyle name="Total 2 7 5" xfId="20892"/>
    <cellStyle name="Total 2 7 5 2" xfId="20983"/>
    <cellStyle name="Total 2 8" xfId="20893"/>
    <cellStyle name="Total 2 8 2" xfId="20894"/>
    <cellStyle name="Total 2 8 2 2" xfId="20982"/>
    <cellStyle name="Total 2 8 3" xfId="20895"/>
    <cellStyle name="Total 2 8 3 2" xfId="20981"/>
    <cellStyle name="Total 2 8 4" xfId="20896"/>
    <cellStyle name="Total 2 8 4 2" xfId="20980"/>
    <cellStyle name="Total 2 8 5" xfId="20897"/>
    <cellStyle name="Total 2 8 5 2" xfId="20979"/>
    <cellStyle name="Total 2 9" xfId="20898"/>
    <cellStyle name="Total 2 9 2" xfId="20899"/>
    <cellStyle name="Total 2 9 2 2" xfId="20978"/>
    <cellStyle name="Total 2 9 3" xfId="20900"/>
    <cellStyle name="Total 2 9 3 2" xfId="20977"/>
    <cellStyle name="Total 2 9 4" xfId="20901"/>
    <cellStyle name="Total 2 9 4 2" xfId="20976"/>
    <cellStyle name="Total 2 9 5" xfId="20902"/>
    <cellStyle name="Total 2 9 5 2" xfId="20975"/>
    <cellStyle name="Total 3" xfId="20903"/>
    <cellStyle name="Total 3 2" xfId="20904"/>
    <cellStyle name="Total 3 2 2" xfId="20973"/>
    <cellStyle name="Total 3 3" xfId="20905"/>
    <cellStyle name="Total 3 3 2" xfId="20972"/>
    <cellStyle name="Total 3 4" xfId="20974"/>
    <cellStyle name="Total 4" xfId="20906"/>
    <cellStyle name="Total 4 2" xfId="20907"/>
    <cellStyle name="Total 4 2 2" xfId="20970"/>
    <cellStyle name="Total 4 3" xfId="20908"/>
    <cellStyle name="Total 4 3 2" xfId="20969"/>
    <cellStyle name="Total 4 4" xfId="20971"/>
    <cellStyle name="Total 5" xfId="20909"/>
    <cellStyle name="Total 5 2" xfId="20910"/>
    <cellStyle name="Total 5 2 2" xfId="20967"/>
    <cellStyle name="Total 5 3" xfId="20911"/>
    <cellStyle name="Total 5 3 2" xfId="20966"/>
    <cellStyle name="Total 5 4" xfId="20968"/>
    <cellStyle name="Total 6" xfId="20912"/>
    <cellStyle name="Total 6 2" xfId="20913"/>
    <cellStyle name="Total 6 2 2" xfId="20964"/>
    <cellStyle name="Total 6 3" xfId="20914"/>
    <cellStyle name="Total 6 3 2" xfId="20963"/>
    <cellStyle name="Total 6 4" xfId="20965"/>
    <cellStyle name="Total 7" xfId="20915"/>
    <cellStyle name="Total 7 2" xfId="20962"/>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80010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b.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53" bestFit="1" customWidth="1"/>
    <col min="3" max="3" width="39.42578125" customWidth="1"/>
    <col min="7" max="7" width="25" customWidth="1"/>
  </cols>
  <sheetData>
    <row r="1" spans="1:3" ht="15.75">
      <c r="A1" s="9"/>
      <c r="B1" s="124" t="s">
        <v>159</v>
      </c>
      <c r="C1" s="52"/>
    </row>
    <row r="2" spans="1:3" s="121" customFormat="1" ht="15.75">
      <c r="A2" s="154">
        <v>1</v>
      </c>
      <c r="B2" s="122" t="s">
        <v>160</v>
      </c>
      <c r="C2" s="119" t="s">
        <v>703</v>
      </c>
    </row>
    <row r="3" spans="1:3" s="121" customFormat="1" ht="15.75">
      <c r="A3" s="154">
        <v>2</v>
      </c>
      <c r="B3" s="123" t="s">
        <v>161</v>
      </c>
      <c r="C3" s="119" t="s">
        <v>704</v>
      </c>
    </row>
    <row r="4" spans="1:3" s="121" customFormat="1" ht="15.75">
      <c r="A4" s="154">
        <v>3</v>
      </c>
      <c r="B4" s="123" t="s">
        <v>162</v>
      </c>
      <c r="C4" s="119" t="s">
        <v>705</v>
      </c>
    </row>
    <row r="5" spans="1:3" s="121" customFormat="1" ht="15.75">
      <c r="A5" s="155">
        <v>4</v>
      </c>
      <c r="B5" s="126" t="s">
        <v>163</v>
      </c>
      <c r="C5" s="565" t="s">
        <v>706</v>
      </c>
    </row>
    <row r="6" spans="1:3" s="125" customFormat="1" ht="65.25" customHeight="1">
      <c r="A6" s="701" t="s">
        <v>223</v>
      </c>
      <c r="B6" s="702"/>
      <c r="C6" s="702"/>
    </row>
    <row r="7" spans="1:3">
      <c r="A7" s="270" t="s">
        <v>188</v>
      </c>
      <c r="B7" s="271" t="s">
        <v>164</v>
      </c>
    </row>
    <row r="8" spans="1:3">
      <c r="A8" s="272">
        <v>1</v>
      </c>
      <c r="B8" s="268" t="s">
        <v>139</v>
      </c>
    </row>
    <row r="9" spans="1:3">
      <c r="A9" s="272">
        <v>2</v>
      </c>
      <c r="B9" s="268" t="s">
        <v>165</v>
      </c>
    </row>
    <row r="10" spans="1:3">
      <c r="A10" s="272">
        <v>3</v>
      </c>
      <c r="B10" s="268" t="s">
        <v>166</v>
      </c>
    </row>
    <row r="11" spans="1:3">
      <c r="A11" s="272">
        <v>4</v>
      </c>
      <c r="B11" s="268" t="s">
        <v>167</v>
      </c>
      <c r="C11" s="120"/>
    </row>
    <row r="12" spans="1:3">
      <c r="A12" s="272">
        <v>5</v>
      </c>
      <c r="B12" s="268" t="s">
        <v>107</v>
      </c>
    </row>
    <row r="13" spans="1:3">
      <c r="A13" s="272">
        <v>6</v>
      </c>
      <c r="B13" s="273" t="s">
        <v>91</v>
      </c>
    </row>
    <row r="14" spans="1:3">
      <c r="A14" s="272">
        <v>7</v>
      </c>
      <c r="B14" s="268" t="s">
        <v>168</v>
      </c>
    </row>
    <row r="15" spans="1:3">
      <c r="A15" s="272">
        <v>8</v>
      </c>
      <c r="B15" s="268" t="s">
        <v>171</v>
      </c>
    </row>
    <row r="16" spans="1:3">
      <c r="A16" s="272">
        <v>9</v>
      </c>
      <c r="B16" s="268" t="s">
        <v>85</v>
      </c>
    </row>
    <row r="17" spans="1:2">
      <c r="A17" s="274" t="s">
        <v>270</v>
      </c>
      <c r="B17" s="268" t="s">
        <v>250</v>
      </c>
    </row>
    <row r="18" spans="1:2">
      <c r="A18" s="272">
        <v>10</v>
      </c>
      <c r="B18" s="268" t="s">
        <v>172</v>
      </c>
    </row>
    <row r="19" spans="1:2">
      <c r="A19" s="272">
        <v>11</v>
      </c>
      <c r="B19" s="273" t="s">
        <v>155</v>
      </c>
    </row>
    <row r="20" spans="1:2">
      <c r="A20" s="272">
        <v>12</v>
      </c>
      <c r="B20" s="273" t="s">
        <v>152</v>
      </c>
    </row>
    <row r="21" spans="1:2">
      <c r="A21" s="272">
        <v>13</v>
      </c>
      <c r="B21" s="275" t="s">
        <v>218</v>
      </c>
    </row>
    <row r="22" spans="1:2">
      <c r="A22" s="272">
        <v>14</v>
      </c>
      <c r="B22" s="268" t="s">
        <v>244</v>
      </c>
    </row>
    <row r="23" spans="1:2">
      <c r="A23" s="276">
        <v>15</v>
      </c>
      <c r="B23" s="268" t="s">
        <v>74</v>
      </c>
    </row>
    <row r="24" spans="1:2">
      <c r="A24" s="276">
        <v>15.1</v>
      </c>
      <c r="B24" s="268" t="s">
        <v>279</v>
      </c>
    </row>
    <row r="25" spans="1:2">
      <c r="A25" s="276">
        <v>16</v>
      </c>
      <c r="B25" s="268" t="s">
        <v>343</v>
      </c>
    </row>
    <row r="26" spans="1:2">
      <c r="A26" s="276">
        <v>17</v>
      </c>
      <c r="B26" s="268" t="s">
        <v>493</v>
      </c>
    </row>
    <row r="27" spans="1:2">
      <c r="A27" s="276">
        <v>18</v>
      </c>
      <c r="B27" s="268" t="s">
        <v>691</v>
      </c>
    </row>
    <row r="28" spans="1:2">
      <c r="A28" s="276">
        <v>19</v>
      </c>
      <c r="B28" s="268" t="s">
        <v>692</v>
      </c>
    </row>
    <row r="29" spans="1:2">
      <c r="A29" s="276">
        <v>20</v>
      </c>
      <c r="B29" s="268" t="s">
        <v>693</v>
      </c>
    </row>
    <row r="30" spans="1:2">
      <c r="A30" s="276">
        <v>21</v>
      </c>
      <c r="B30" s="268" t="s">
        <v>432</v>
      </c>
    </row>
    <row r="31" spans="1:2">
      <c r="A31" s="276">
        <v>22</v>
      </c>
      <c r="B31" s="268" t="s">
        <v>694</v>
      </c>
    </row>
    <row r="32" spans="1:2" ht="25.5">
      <c r="A32" s="276">
        <v>23</v>
      </c>
      <c r="B32" s="560" t="s">
        <v>690</v>
      </c>
    </row>
    <row r="33" spans="1:2">
      <c r="A33" s="276">
        <v>24</v>
      </c>
      <c r="B33" s="268" t="s">
        <v>695</v>
      </c>
    </row>
    <row r="34" spans="1:2">
      <c r="A34" s="276">
        <v>25</v>
      </c>
      <c r="B34" s="268" t="s">
        <v>696</v>
      </c>
    </row>
    <row r="35" spans="1:2">
      <c r="A35" s="272">
        <v>26</v>
      </c>
      <c r="B35" s="268" t="s">
        <v>517</v>
      </c>
    </row>
  </sheetData>
  <mergeCells count="1">
    <mergeCell ref="A6:C6"/>
  </mergeCells>
  <hyperlinks>
    <hyperlink ref="B8" display="ძირითადი მაჩვენებლები"/>
    <hyperlink ref="B9" display="საბალანსო უწყისი"/>
    <hyperlink ref="B10" display="მოგება-ზარალის ანგარიშგება"/>
    <hyperlink ref="B11" display="ბალანსგარეშე ანგარიშების უწყისი "/>
    <hyperlink ref="B12" display="რისკის მიხედვით შეწონილი რისკის პოზიციები"/>
    <hyperlink ref="B14"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display="ინფორმაცია ბანკის სამეთვალყურეო საბჭოს, დირექტორატის და აქციონერთა შესახებ"/>
    <hyperlink ref="B15"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display="საზედამხედველო კაპიტალი"/>
    <hyperlink ref="B18" display="საბალანსო უწყისისა და საზედამხედველო კაპიტალის ელემენტებს შორის კავშირები"/>
    <hyperlink ref="B20" display="საკრედიტო რისკის მიტიგაცია"/>
    <hyperlink ref="B19" display="საკრედიტო რისკის მიხედვით შეწონილი რისკის პოზიციები"/>
    <hyperlink ref="B21" display="სტანდარტიზებული მიდგომა - საკრედიტო რისკის მიტიგაციის ეფექტი"/>
    <hyperlink ref="B23" display="კონტრაგენტთან დაკავშირებული საკრედიტო რისკის მიხედვით შეწონილი რისკის პოზიციები"/>
    <hyperlink ref="B22" display="ლიკვიდობის გადაფარვის კოეფიციენტი"/>
    <hyperlink ref="B17" display="კაპიტალის ადეკვატურობის მოთხოვნები"/>
    <hyperlink ref="B24" display="ლევერიჯის კოეფიციენტი"/>
    <hyperlink ref="B25" display="წმინდა სტაბილური დაფინანსების კოეფიციენტი"/>
    <hyperlink ref="B26" display="რისკის პოზიციის ღირებულება ნარჩენი ვადიანობის  და რისკის კლასების მიხედვით"/>
    <hyperlink ref="B27" display="აქტივების, აქტივებზე მოსალოდნელი საკრედიტო ზარალის და ჩამოწერის განაწილება რისკის კლასების მიხედვით"/>
    <hyperlink ref="B28" display="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
    <hyperlink ref="B30" display="უმოქმედო სესხების ცვლილება"/>
    <hyperlink ref="B31" display="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
    <hyperlink ref="B32" display="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
    <hyperlink ref="B33" display="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
    <hyperlink ref="B34"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display="მოსალოდნელი საკრედიტო ზარალის ცვლილება სესხებზე და კორპორატიულ სავალო ფასიან ქაღალდებზე"/>
    <hyperlink ref="B35" display="ზოგადი და ხარისხობრივი ინფორმაცია საცალო პროდუქტებზე"/>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pane xSplit="1" ySplit="5" topLeftCell="B6" activePane="bottomRight" state="frozen"/>
      <selection activeCell="E26" sqref="E26"/>
      <selection pane="topRight" activeCell="E26" sqref="E26"/>
      <selection pane="bottomLeft" activeCell="E26" sqref="E26"/>
      <selection pane="bottomRight" activeCell="B27" sqref="B27"/>
    </sheetView>
  </sheetViews>
  <sheetFormatPr defaultRowHeight="15"/>
  <cols>
    <col min="1" max="1" width="9.42578125" style="5" bestFit="1" customWidth="1"/>
    <col min="2" max="2" width="132.42578125" style="2" customWidth="1"/>
    <col min="3" max="3" width="18.42578125" style="2" customWidth="1"/>
    <col min="5" max="5" width="11.5703125" bestFit="1" customWidth="1"/>
  </cols>
  <sheetData>
    <row r="1" spans="1:6" ht="15.75">
      <c r="A1" s="17" t="s">
        <v>108</v>
      </c>
      <c r="B1" s="16" t="str">
        <f>Info!C2</f>
        <v>სს "ბაზისბანკი"</v>
      </c>
      <c r="D1" s="2"/>
      <c r="E1" s="2"/>
      <c r="F1" s="2"/>
    </row>
    <row r="2" spans="1:6" s="21" customFormat="1" ht="15.75" customHeight="1">
      <c r="A2" s="21" t="s">
        <v>109</v>
      </c>
      <c r="B2" s="349">
        <f>'1. key ratios'!B2</f>
        <v>45199</v>
      </c>
    </row>
    <row r="3" spans="1:6" s="21" customFormat="1" ht="15.75" customHeight="1"/>
    <row r="4" spans="1:6" ht="15.75" thickBot="1">
      <c r="A4" s="5" t="s">
        <v>194</v>
      </c>
      <c r="B4" s="29" t="s">
        <v>85</v>
      </c>
    </row>
    <row r="5" spans="1:6">
      <c r="A5" s="85" t="s">
        <v>25</v>
      </c>
      <c r="B5" s="86"/>
      <c r="C5" s="87" t="s">
        <v>26</v>
      </c>
    </row>
    <row r="6" spans="1:6">
      <c r="A6" s="88">
        <v>1</v>
      </c>
      <c r="B6" s="48" t="s">
        <v>27</v>
      </c>
      <c r="C6" s="166">
        <f>SUM(C7:C11)</f>
        <v>481915465.10000002</v>
      </c>
      <c r="E6" s="633"/>
    </row>
    <row r="7" spans="1:6">
      <c r="A7" s="88">
        <v>2</v>
      </c>
      <c r="B7" s="45" t="s">
        <v>28</v>
      </c>
      <c r="C7" s="167">
        <v>17091531</v>
      </c>
      <c r="E7" s="633"/>
    </row>
    <row r="8" spans="1:6">
      <c r="A8" s="88">
        <v>3</v>
      </c>
      <c r="B8" s="39" t="s">
        <v>29</v>
      </c>
      <c r="C8" s="167">
        <v>101066231.76000001</v>
      </c>
      <c r="E8" s="633"/>
    </row>
    <row r="9" spans="1:6">
      <c r="A9" s="88">
        <v>4</v>
      </c>
      <c r="B9" s="39" t="s">
        <v>30</v>
      </c>
      <c r="C9" s="167">
        <v>14861006.990000002</v>
      </c>
      <c r="E9" s="633"/>
    </row>
    <row r="10" spans="1:6">
      <c r="A10" s="88">
        <v>5</v>
      </c>
      <c r="B10" s="39" t="s">
        <v>31</v>
      </c>
      <c r="C10" s="167">
        <v>2606149.35</v>
      </c>
      <c r="E10" s="633"/>
    </row>
    <row r="11" spans="1:6">
      <c r="A11" s="88">
        <v>6</v>
      </c>
      <c r="B11" s="46" t="s">
        <v>32</v>
      </c>
      <c r="C11" s="167">
        <v>346290546</v>
      </c>
      <c r="E11" s="633"/>
    </row>
    <row r="12" spans="1:6" s="4" customFormat="1">
      <c r="A12" s="88">
        <v>7</v>
      </c>
      <c r="B12" s="48" t="s">
        <v>33</v>
      </c>
      <c r="C12" s="168">
        <f>SUM(C13:C28)</f>
        <v>28761254.210000001</v>
      </c>
      <c r="E12" s="633"/>
    </row>
    <row r="13" spans="1:6" s="4" customFormat="1">
      <c r="A13" s="88">
        <v>8</v>
      </c>
      <c r="B13" s="47" t="s">
        <v>34</v>
      </c>
      <c r="C13" s="169">
        <v>14861006.990000002</v>
      </c>
      <c r="E13" s="633"/>
    </row>
    <row r="14" spans="1:6" s="4" customFormat="1" ht="25.5">
      <c r="A14" s="88">
        <v>9</v>
      </c>
      <c r="B14" s="40" t="s">
        <v>35</v>
      </c>
      <c r="C14" s="169">
        <v>0</v>
      </c>
      <c r="E14" s="633"/>
    </row>
    <row r="15" spans="1:6" s="4" customFormat="1">
      <c r="A15" s="88">
        <v>10</v>
      </c>
      <c r="B15" s="41" t="s">
        <v>36</v>
      </c>
      <c r="C15" s="169">
        <v>10103597.220000001</v>
      </c>
      <c r="E15" s="633"/>
    </row>
    <row r="16" spans="1:6" s="4" customFormat="1">
      <c r="A16" s="88">
        <v>11</v>
      </c>
      <c r="B16" s="42" t="s">
        <v>37</v>
      </c>
      <c r="C16" s="169">
        <v>0</v>
      </c>
      <c r="E16" s="633"/>
    </row>
    <row r="17" spans="1:5" s="4" customFormat="1">
      <c r="A17" s="88">
        <v>12</v>
      </c>
      <c r="B17" s="41" t="s">
        <v>38</v>
      </c>
      <c r="C17" s="169">
        <v>0</v>
      </c>
      <c r="E17" s="633"/>
    </row>
    <row r="18" spans="1:5" s="4" customFormat="1">
      <c r="A18" s="88">
        <v>13</v>
      </c>
      <c r="B18" s="41" t="s">
        <v>39</v>
      </c>
      <c r="C18" s="169">
        <v>0</v>
      </c>
      <c r="E18" s="633"/>
    </row>
    <row r="19" spans="1:5" s="4" customFormat="1">
      <c r="A19" s="88">
        <v>14</v>
      </c>
      <c r="B19" s="41" t="s">
        <v>40</v>
      </c>
      <c r="C19" s="169">
        <v>0</v>
      </c>
      <c r="E19" s="633"/>
    </row>
    <row r="20" spans="1:5" s="4" customFormat="1" ht="25.5">
      <c r="A20" s="88">
        <v>15</v>
      </c>
      <c r="B20" s="41" t="s">
        <v>41</v>
      </c>
      <c r="C20" s="169">
        <v>0</v>
      </c>
      <c r="E20" s="633"/>
    </row>
    <row r="21" spans="1:5" s="4" customFormat="1" ht="25.5">
      <c r="A21" s="88">
        <v>16</v>
      </c>
      <c r="B21" s="43" t="s">
        <v>42</v>
      </c>
      <c r="C21" s="169">
        <v>0</v>
      </c>
      <c r="E21" s="633"/>
    </row>
    <row r="22" spans="1:5" s="4" customFormat="1">
      <c r="A22" s="88">
        <v>17</v>
      </c>
      <c r="B22" s="691" t="s">
        <v>43</v>
      </c>
      <c r="C22" s="169">
        <v>3796650</v>
      </c>
      <c r="E22" s="633"/>
    </row>
    <row r="23" spans="1:5" s="4" customFormat="1">
      <c r="A23" s="88">
        <v>18</v>
      </c>
      <c r="B23" s="692" t="s">
        <v>519</v>
      </c>
      <c r="C23" s="406">
        <v>0</v>
      </c>
      <c r="E23" s="633"/>
    </row>
    <row r="24" spans="1:5" s="4" customFormat="1" ht="25.5">
      <c r="A24" s="88">
        <v>19</v>
      </c>
      <c r="B24" s="43" t="s">
        <v>44</v>
      </c>
      <c r="C24" s="169">
        <v>0</v>
      </c>
      <c r="E24" s="633"/>
    </row>
    <row r="25" spans="1:5" s="4" customFormat="1" ht="25.5">
      <c r="A25" s="88">
        <v>20</v>
      </c>
      <c r="B25" s="40" t="s">
        <v>45</v>
      </c>
      <c r="C25" s="169">
        <v>0</v>
      </c>
      <c r="E25" s="633"/>
    </row>
    <row r="26" spans="1:5" s="4" customFormat="1" ht="25.5">
      <c r="A26" s="88">
        <v>21</v>
      </c>
      <c r="B26" s="43" t="s">
        <v>46</v>
      </c>
      <c r="C26" s="169">
        <v>0</v>
      </c>
      <c r="E26" s="633"/>
    </row>
    <row r="27" spans="1:5" s="4" customFormat="1">
      <c r="A27" s="88">
        <v>22</v>
      </c>
      <c r="B27" s="43" t="s">
        <v>47</v>
      </c>
      <c r="C27" s="169">
        <v>0</v>
      </c>
      <c r="E27" s="633"/>
    </row>
    <row r="28" spans="1:5" s="4" customFormat="1" ht="25.5">
      <c r="A28" s="88">
        <v>23</v>
      </c>
      <c r="B28" s="43" t="s">
        <v>48</v>
      </c>
      <c r="C28" s="169">
        <v>0</v>
      </c>
      <c r="E28" s="633"/>
    </row>
    <row r="29" spans="1:5" s="4" customFormat="1">
      <c r="A29" s="88">
        <v>24</v>
      </c>
      <c r="B29" s="49" t="s">
        <v>22</v>
      </c>
      <c r="C29" s="168">
        <f>C6-C12</f>
        <v>453154210.89000005</v>
      </c>
      <c r="E29" s="633"/>
    </row>
    <row r="30" spans="1:5" s="4" customFormat="1">
      <c r="A30" s="89"/>
      <c r="B30" s="44"/>
      <c r="C30" s="169"/>
      <c r="E30" s="633"/>
    </row>
    <row r="31" spans="1:5" s="4" customFormat="1">
      <c r="A31" s="89">
        <v>25</v>
      </c>
      <c r="B31" s="49" t="s">
        <v>49</v>
      </c>
      <c r="C31" s="168">
        <f>C32+C35</f>
        <v>0</v>
      </c>
      <c r="E31" s="633"/>
    </row>
    <row r="32" spans="1:5" s="4" customFormat="1">
      <c r="A32" s="89">
        <v>26</v>
      </c>
      <c r="B32" s="39" t="s">
        <v>50</v>
      </c>
      <c r="C32" s="170">
        <f>C33+C34</f>
        <v>0</v>
      </c>
      <c r="E32" s="633"/>
    </row>
    <row r="33" spans="1:5" s="4" customFormat="1">
      <c r="A33" s="89">
        <v>27</v>
      </c>
      <c r="B33" s="117" t="s">
        <v>51</v>
      </c>
      <c r="C33" s="169"/>
      <c r="E33" s="633"/>
    </row>
    <row r="34" spans="1:5" s="4" customFormat="1">
      <c r="A34" s="89">
        <v>28</v>
      </c>
      <c r="B34" s="117" t="s">
        <v>52</v>
      </c>
      <c r="C34" s="169"/>
      <c r="E34" s="633"/>
    </row>
    <row r="35" spans="1:5" s="4" customFormat="1">
      <c r="A35" s="89">
        <v>29</v>
      </c>
      <c r="B35" s="39" t="s">
        <v>53</v>
      </c>
      <c r="C35" s="169"/>
      <c r="E35" s="633"/>
    </row>
    <row r="36" spans="1:5" s="4" customFormat="1">
      <c r="A36" s="89">
        <v>30</v>
      </c>
      <c r="B36" s="49" t="s">
        <v>54</v>
      </c>
      <c r="C36" s="168">
        <f>SUM(C37:C41)</f>
        <v>0</v>
      </c>
      <c r="E36" s="633"/>
    </row>
    <row r="37" spans="1:5" s="4" customFormat="1">
      <c r="A37" s="89">
        <v>31</v>
      </c>
      <c r="B37" s="40" t="s">
        <v>55</v>
      </c>
      <c r="C37" s="169"/>
      <c r="E37" s="633"/>
    </row>
    <row r="38" spans="1:5" s="4" customFormat="1">
      <c r="A38" s="89">
        <v>32</v>
      </c>
      <c r="B38" s="41" t="s">
        <v>56</v>
      </c>
      <c r="C38" s="169"/>
      <c r="E38" s="633"/>
    </row>
    <row r="39" spans="1:5" s="4" customFormat="1" ht="25.5">
      <c r="A39" s="89">
        <v>33</v>
      </c>
      <c r="B39" s="40" t="s">
        <v>57</v>
      </c>
      <c r="C39" s="169"/>
      <c r="E39" s="633"/>
    </row>
    <row r="40" spans="1:5" s="4" customFormat="1" ht="25.5">
      <c r="A40" s="89">
        <v>34</v>
      </c>
      <c r="B40" s="40" t="s">
        <v>45</v>
      </c>
      <c r="C40" s="169"/>
      <c r="E40" s="633"/>
    </row>
    <row r="41" spans="1:5" s="4" customFormat="1" ht="25.5">
      <c r="A41" s="89">
        <v>35</v>
      </c>
      <c r="B41" s="43" t="s">
        <v>58</v>
      </c>
      <c r="C41" s="169"/>
      <c r="E41" s="633"/>
    </row>
    <row r="42" spans="1:5" s="4" customFormat="1">
      <c r="A42" s="89">
        <v>36</v>
      </c>
      <c r="B42" s="49" t="s">
        <v>23</v>
      </c>
      <c r="C42" s="168">
        <f>C31-C36</f>
        <v>0</v>
      </c>
      <c r="E42" s="633"/>
    </row>
    <row r="43" spans="1:5" s="4" customFormat="1">
      <c r="A43" s="89"/>
      <c r="B43" s="44"/>
      <c r="C43" s="169"/>
      <c r="E43" s="633"/>
    </row>
    <row r="44" spans="1:5" s="4" customFormat="1">
      <c r="A44" s="89">
        <v>37</v>
      </c>
      <c r="B44" s="50" t="s">
        <v>59</v>
      </c>
      <c r="C44" s="168">
        <f>SUM(C45:C47)</f>
        <v>81596908.400000006</v>
      </c>
      <c r="E44" s="633"/>
    </row>
    <row r="45" spans="1:5" s="4" customFormat="1">
      <c r="A45" s="89">
        <v>38</v>
      </c>
      <c r="B45" s="39" t="s">
        <v>60</v>
      </c>
      <c r="C45" s="169">
        <v>81596908.400000006</v>
      </c>
      <c r="E45" s="633"/>
    </row>
    <row r="46" spans="1:5" s="4" customFormat="1">
      <c r="A46" s="89">
        <v>39</v>
      </c>
      <c r="B46" s="39" t="s">
        <v>61</v>
      </c>
      <c r="C46" s="169"/>
      <c r="E46" s="633"/>
    </row>
    <row r="47" spans="1:5" s="4" customFormat="1">
      <c r="A47" s="89">
        <v>40</v>
      </c>
      <c r="B47" s="693" t="s">
        <v>518</v>
      </c>
      <c r="C47" s="169"/>
      <c r="E47" s="633"/>
    </row>
    <row r="48" spans="1:5" s="4" customFormat="1">
      <c r="A48" s="89">
        <v>41</v>
      </c>
      <c r="B48" s="50" t="s">
        <v>62</v>
      </c>
      <c r="C48" s="168">
        <f>SUM(C49:C52)</f>
        <v>0</v>
      </c>
      <c r="E48" s="633"/>
    </row>
    <row r="49" spans="1:5" s="4" customFormat="1">
      <c r="A49" s="89">
        <v>42</v>
      </c>
      <c r="B49" s="40" t="s">
        <v>63</v>
      </c>
      <c r="C49" s="169"/>
      <c r="E49" s="633"/>
    </row>
    <row r="50" spans="1:5" s="4" customFormat="1">
      <c r="A50" s="89">
        <v>43</v>
      </c>
      <c r="B50" s="41" t="s">
        <v>64</v>
      </c>
      <c r="C50" s="169"/>
      <c r="E50" s="633"/>
    </row>
    <row r="51" spans="1:5" s="4" customFormat="1" ht="25.5">
      <c r="A51" s="89">
        <v>44</v>
      </c>
      <c r="B51" s="40" t="s">
        <v>65</v>
      </c>
      <c r="C51" s="169"/>
      <c r="E51" s="633"/>
    </row>
    <row r="52" spans="1:5" s="4" customFormat="1" ht="25.5">
      <c r="A52" s="89">
        <v>45</v>
      </c>
      <c r="B52" s="40" t="s">
        <v>45</v>
      </c>
      <c r="C52" s="169"/>
      <c r="E52" s="633"/>
    </row>
    <row r="53" spans="1:5" s="4" customFormat="1" ht="15.75" thickBot="1">
      <c r="A53" s="89">
        <v>46</v>
      </c>
      <c r="B53" s="90" t="s">
        <v>24</v>
      </c>
      <c r="C53" s="171">
        <f>C44-C48</f>
        <v>81596908.400000006</v>
      </c>
      <c r="E53" s="633"/>
    </row>
    <row r="56" spans="1:5">
      <c r="B56" s="2" t="s">
        <v>141</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J35" sqref="J35"/>
    </sheetView>
  </sheetViews>
  <sheetFormatPr defaultColWidth="9.140625" defaultRowHeight="12.75"/>
  <cols>
    <col min="1" max="1" width="10.85546875" style="225" bestFit="1" customWidth="1"/>
    <col min="2" max="2" width="59" style="225" customWidth="1"/>
    <col min="3" max="3" width="16.7109375" style="225" bestFit="1" customWidth="1"/>
    <col min="4" max="4" width="22.140625" style="225" customWidth="1"/>
    <col min="5" max="6" width="9.140625" style="225"/>
    <col min="7" max="7" width="10.85546875" style="225" bestFit="1" customWidth="1"/>
    <col min="8" max="16384" width="9.140625" style="225"/>
  </cols>
  <sheetData>
    <row r="1" spans="1:7" ht="15">
      <c r="A1" s="17" t="s">
        <v>108</v>
      </c>
      <c r="B1" s="16" t="str">
        <f>Info!C2</f>
        <v>სს "ბაზისბანკი"</v>
      </c>
    </row>
    <row r="2" spans="1:7" s="21" customFormat="1" ht="15.75" customHeight="1">
      <c r="A2" s="21" t="s">
        <v>109</v>
      </c>
      <c r="B2" s="349">
        <f>'1. key ratios'!B2</f>
        <v>45199</v>
      </c>
    </row>
    <row r="3" spans="1:7" s="21" customFormat="1" ht="15.75" customHeight="1"/>
    <row r="4" spans="1:7" ht="13.5" thickBot="1">
      <c r="A4" s="226" t="s">
        <v>249</v>
      </c>
      <c r="B4" s="255" t="s">
        <v>250</v>
      </c>
    </row>
    <row r="5" spans="1:7" s="256" customFormat="1">
      <c r="A5" s="731" t="s">
        <v>251</v>
      </c>
      <c r="B5" s="732"/>
      <c r="C5" s="245" t="s">
        <v>252</v>
      </c>
      <c r="D5" s="246" t="s">
        <v>253</v>
      </c>
    </row>
    <row r="6" spans="1:7" s="257" customFormat="1">
      <c r="A6" s="247">
        <v>1</v>
      </c>
      <c r="B6" s="248" t="s">
        <v>254</v>
      </c>
      <c r="C6" s="248"/>
      <c r="D6" s="249"/>
    </row>
    <row r="7" spans="1:7" s="257" customFormat="1">
      <c r="A7" s="250" t="s">
        <v>255</v>
      </c>
      <c r="B7" s="251" t="s">
        <v>256</v>
      </c>
      <c r="C7" s="303">
        <v>4.4999999999999998E-2</v>
      </c>
      <c r="D7" s="600">
        <f>C7*'5. RWA'!$C$13</f>
        <v>128145634.69356163</v>
      </c>
      <c r="G7" s="635"/>
    </row>
    <row r="8" spans="1:7" s="257" customFormat="1">
      <c r="A8" s="250" t="s">
        <v>257</v>
      </c>
      <c r="B8" s="251" t="s">
        <v>258</v>
      </c>
      <c r="C8" s="304">
        <v>0.06</v>
      </c>
      <c r="D8" s="600">
        <f>C8*'5. RWA'!$C$13</f>
        <v>170860846.25808215</v>
      </c>
      <c r="F8" s="258"/>
      <c r="G8" s="635"/>
    </row>
    <row r="9" spans="1:7" s="257" customFormat="1">
      <c r="A9" s="250" t="s">
        <v>259</v>
      </c>
      <c r="B9" s="251" t="s">
        <v>260</v>
      </c>
      <c r="C9" s="304">
        <v>0.08</v>
      </c>
      <c r="D9" s="600">
        <f>C9*'5. RWA'!$C$13</f>
        <v>227814461.67744291</v>
      </c>
      <c r="F9" s="258"/>
      <c r="G9" s="635"/>
    </row>
    <row r="10" spans="1:7" s="257" customFormat="1">
      <c r="A10" s="247" t="s">
        <v>261</v>
      </c>
      <c r="B10" s="248" t="s">
        <v>262</v>
      </c>
      <c r="C10" s="305"/>
      <c r="D10" s="601"/>
      <c r="F10" s="258"/>
      <c r="G10" s="635"/>
    </row>
    <row r="11" spans="1:7" s="258" customFormat="1">
      <c r="A11" s="252" t="s">
        <v>263</v>
      </c>
      <c r="B11" s="253" t="s">
        <v>325</v>
      </c>
      <c r="C11" s="306">
        <v>2.5000000000000001E-2</v>
      </c>
      <c r="D11" s="600">
        <f>C11*'5. RWA'!$C$13</f>
        <v>71192019.274200901</v>
      </c>
      <c r="G11" s="635"/>
    </row>
    <row r="12" spans="1:7" s="258" customFormat="1">
      <c r="A12" s="252" t="s">
        <v>264</v>
      </c>
      <c r="B12" s="253" t="s">
        <v>265</v>
      </c>
      <c r="C12" s="306">
        <v>0</v>
      </c>
      <c r="D12" s="600">
        <f>C12*'5. RWA'!$C$13</f>
        <v>0</v>
      </c>
      <c r="G12" s="635"/>
    </row>
    <row r="13" spans="1:7" s="258" customFormat="1">
      <c r="A13" s="252" t="s">
        <v>266</v>
      </c>
      <c r="B13" s="253" t="s">
        <v>267</v>
      </c>
      <c r="C13" s="306"/>
      <c r="D13" s="600">
        <f>C13*'5. RWA'!$C$13</f>
        <v>0</v>
      </c>
      <c r="G13" s="635"/>
    </row>
    <row r="14" spans="1:7" s="257" customFormat="1">
      <c r="A14" s="247" t="s">
        <v>268</v>
      </c>
      <c r="B14" s="248" t="s">
        <v>323</v>
      </c>
      <c r="C14" s="307"/>
      <c r="D14" s="601"/>
      <c r="F14" s="258"/>
      <c r="G14" s="635"/>
    </row>
    <row r="15" spans="1:7" s="257" customFormat="1">
      <c r="A15" s="269" t="s">
        <v>271</v>
      </c>
      <c r="B15" s="253" t="s">
        <v>324</v>
      </c>
      <c r="C15" s="306">
        <v>4.9852835253084961E-2</v>
      </c>
      <c r="D15" s="600">
        <f>C15*'5. RWA'!$C$13</f>
        <v>141964960.32844746</v>
      </c>
      <c r="F15" s="258"/>
      <c r="G15" s="635"/>
    </row>
    <row r="16" spans="1:7" s="257" customFormat="1">
      <c r="A16" s="269" t="s">
        <v>272</v>
      </c>
      <c r="B16" s="253" t="s">
        <v>274</v>
      </c>
      <c r="C16" s="306">
        <v>5.8565593987418785E-2</v>
      </c>
      <c r="D16" s="600">
        <f>C16*'5. RWA'!$C$13</f>
        <v>166776115.8382937</v>
      </c>
      <c r="F16" s="258"/>
      <c r="G16" s="635"/>
    </row>
    <row r="17" spans="1:7" s="257" customFormat="1">
      <c r="A17" s="269" t="s">
        <v>273</v>
      </c>
      <c r="B17" s="253" t="s">
        <v>321</v>
      </c>
      <c r="C17" s="306">
        <v>7.0029750216805381E-2</v>
      </c>
      <c r="D17" s="600">
        <f>C17*'5. RWA'!$C$13</f>
        <v>199422373.08809134</v>
      </c>
      <c r="F17" s="258"/>
      <c r="G17" s="635"/>
    </row>
    <row r="18" spans="1:7" s="256" customFormat="1">
      <c r="A18" s="733" t="s">
        <v>322</v>
      </c>
      <c r="B18" s="734"/>
      <c r="C18" s="308" t="s">
        <v>252</v>
      </c>
      <c r="D18" s="602" t="s">
        <v>253</v>
      </c>
      <c r="F18" s="258"/>
      <c r="G18" s="635"/>
    </row>
    <row r="19" spans="1:7" s="257" customFormat="1">
      <c r="A19" s="254">
        <v>4</v>
      </c>
      <c r="B19" s="253" t="s">
        <v>22</v>
      </c>
      <c r="C19" s="306">
        <f>C7+C11+C12+C13+C15</f>
        <v>0.11985283525308496</v>
      </c>
      <c r="D19" s="600">
        <f>C19*'5. RWA'!$C$13</f>
        <v>341302614.29620999</v>
      </c>
      <c r="F19" s="258"/>
      <c r="G19" s="635"/>
    </row>
    <row r="20" spans="1:7" s="257" customFormat="1">
      <c r="A20" s="254">
        <v>5</v>
      </c>
      <c r="B20" s="253" t="s">
        <v>86</v>
      </c>
      <c r="C20" s="306">
        <f>C8+C11+C12+C13+C16</f>
        <v>0.14356559398741878</v>
      </c>
      <c r="D20" s="600">
        <f>C20*'5. RWA'!$C$13</f>
        <v>408828981.37057674</v>
      </c>
      <c r="F20" s="258"/>
      <c r="G20" s="635"/>
    </row>
    <row r="21" spans="1:7" s="257" customFormat="1" ht="13.5" thickBot="1">
      <c r="A21" s="259" t="s">
        <v>269</v>
      </c>
      <c r="B21" s="260" t="s">
        <v>85</v>
      </c>
      <c r="C21" s="309">
        <f>C9+C11+C12+C13+C17</f>
        <v>0.17502975021680539</v>
      </c>
      <c r="D21" s="603">
        <f>C21*'5. RWA'!$C$13</f>
        <v>498428854.0397352</v>
      </c>
      <c r="F21" s="258"/>
      <c r="G21" s="635"/>
    </row>
    <row r="22" spans="1:7">
      <c r="F22" s="226"/>
    </row>
    <row r="23" spans="1:7">
      <c r="B23" s="23"/>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80" zoomScaleNormal="80" workbookViewId="0">
      <pane xSplit="1" ySplit="5" topLeftCell="B6" activePane="bottomRight" state="frozen"/>
      <selection activeCell="E26" sqref="E26"/>
      <selection pane="topRight" activeCell="E26" sqref="E26"/>
      <selection pane="bottomLeft" activeCell="E26" sqref="E26"/>
      <selection pane="bottomRight" activeCell="G23" sqref="G23"/>
    </sheetView>
  </sheetViews>
  <sheetFormatPr defaultRowHeight="15.75"/>
  <cols>
    <col min="1" max="1" width="10.7109375" style="36" customWidth="1"/>
    <col min="2" max="2" width="84.85546875" style="36" customWidth="1"/>
    <col min="3" max="3" width="37.42578125" style="36" customWidth="1"/>
    <col min="4" max="4" width="27.85546875" style="36" customWidth="1"/>
    <col min="5" max="5" width="9.42578125" customWidth="1"/>
    <col min="6" max="6" width="13.42578125" bestFit="1" customWidth="1"/>
  </cols>
  <sheetData>
    <row r="1" spans="1:6">
      <c r="A1" s="17" t="s">
        <v>108</v>
      </c>
      <c r="B1" s="19" t="str">
        <f>Info!C2</f>
        <v>სს "ბაზისბანკი"</v>
      </c>
      <c r="E1" s="2"/>
      <c r="F1" s="2"/>
    </row>
    <row r="2" spans="1:6" s="21" customFormat="1" ht="15.75" customHeight="1">
      <c r="A2" s="21" t="s">
        <v>109</v>
      </c>
      <c r="B2" s="349">
        <f>'1. key ratios'!B2</f>
        <v>45199</v>
      </c>
    </row>
    <row r="3" spans="1:6" s="21" customFormat="1" ht="15.75" customHeight="1">
      <c r="A3" s="26"/>
    </row>
    <row r="4" spans="1:6" s="21" customFormat="1" ht="15.75" customHeight="1" thickBot="1">
      <c r="A4" s="21" t="s">
        <v>195</v>
      </c>
      <c r="B4" s="141" t="s">
        <v>172</v>
      </c>
      <c r="D4" s="143" t="s">
        <v>87</v>
      </c>
    </row>
    <row r="5" spans="1:6" ht="69.75" customHeight="1">
      <c r="A5" s="91" t="s">
        <v>25</v>
      </c>
      <c r="B5" s="92" t="s">
        <v>144</v>
      </c>
      <c r="C5" s="93" t="s">
        <v>638</v>
      </c>
      <c r="D5" s="142" t="s">
        <v>173</v>
      </c>
    </row>
    <row r="6" spans="1:6">
      <c r="A6" s="423">
        <v>1</v>
      </c>
      <c r="B6" s="408" t="s">
        <v>636</v>
      </c>
      <c r="C6" s="609">
        <f>SUM(C7:C9)</f>
        <v>386387351.13</v>
      </c>
      <c r="D6" s="441"/>
      <c r="E6" s="7"/>
      <c r="F6" s="586"/>
    </row>
    <row r="7" spans="1:6">
      <c r="A7" s="423">
        <v>1.1000000000000001</v>
      </c>
      <c r="B7" s="411" t="s">
        <v>96</v>
      </c>
      <c r="C7" s="604">
        <v>76015014.120000005</v>
      </c>
      <c r="D7" s="441"/>
      <c r="E7" s="7"/>
      <c r="F7" s="586"/>
    </row>
    <row r="8" spans="1:6">
      <c r="A8" s="423">
        <v>1.2</v>
      </c>
      <c r="B8" s="411" t="s">
        <v>97</v>
      </c>
      <c r="C8" s="604">
        <v>237412907.00999999</v>
      </c>
      <c r="D8" s="441"/>
      <c r="E8" s="7"/>
      <c r="F8" s="586"/>
    </row>
    <row r="9" spans="1:6">
      <c r="A9" s="423">
        <v>1.3</v>
      </c>
      <c r="B9" s="411" t="s">
        <v>98</v>
      </c>
      <c r="C9" s="604">
        <v>72959430</v>
      </c>
      <c r="D9" s="441"/>
      <c r="E9" s="7"/>
      <c r="F9" s="586"/>
    </row>
    <row r="10" spans="1:6">
      <c r="A10" s="423">
        <v>2</v>
      </c>
      <c r="B10" s="413" t="s">
        <v>523</v>
      </c>
      <c r="C10" s="609">
        <v>114000</v>
      </c>
      <c r="D10" s="441"/>
      <c r="E10" s="7"/>
      <c r="F10" s="586"/>
    </row>
    <row r="11" spans="1:6">
      <c r="A11" s="423">
        <v>2.1</v>
      </c>
      <c r="B11" s="410" t="s">
        <v>524</v>
      </c>
      <c r="C11" s="613">
        <v>114000</v>
      </c>
      <c r="D11" s="610"/>
      <c r="E11" s="8"/>
      <c r="F11" s="586"/>
    </row>
    <row r="12" spans="1:6" ht="23.45" customHeight="1">
      <c r="A12" s="423">
        <v>3</v>
      </c>
      <c r="B12" s="587" t="s">
        <v>525</v>
      </c>
      <c r="C12" s="614">
        <v>0</v>
      </c>
      <c r="D12" s="610"/>
      <c r="E12" s="8"/>
      <c r="F12" s="586"/>
    </row>
    <row r="13" spans="1:6" ht="23.1" customHeight="1">
      <c r="A13" s="423">
        <v>4</v>
      </c>
      <c r="B13" s="417" t="s">
        <v>526</v>
      </c>
      <c r="C13" s="614">
        <v>0</v>
      </c>
      <c r="D13" s="610"/>
      <c r="E13" s="8"/>
      <c r="F13" s="586"/>
    </row>
    <row r="14" spans="1:6" ht="21">
      <c r="A14" s="423">
        <v>5</v>
      </c>
      <c r="B14" s="417" t="s">
        <v>527</v>
      </c>
      <c r="C14" s="614">
        <f>SUM(C15:C17)</f>
        <v>206162488.87</v>
      </c>
      <c r="D14" s="610"/>
      <c r="E14" s="8"/>
      <c r="F14" s="586"/>
    </row>
    <row r="15" spans="1:6">
      <c r="A15" s="423">
        <v>5.0999999999999996</v>
      </c>
      <c r="B15" s="446" t="s">
        <v>528</v>
      </c>
      <c r="C15" s="615">
        <v>0</v>
      </c>
      <c r="D15" s="610"/>
      <c r="E15" s="7"/>
      <c r="F15" s="586"/>
    </row>
    <row r="16" spans="1:6">
      <c r="A16" s="423">
        <v>5.2</v>
      </c>
      <c r="B16" s="446" t="s">
        <v>455</v>
      </c>
      <c r="C16" s="604">
        <v>206162488.87</v>
      </c>
      <c r="D16" s="441"/>
      <c r="E16" s="7"/>
      <c r="F16" s="586"/>
    </row>
    <row r="17" spans="1:6">
      <c r="A17" s="423">
        <v>5.3</v>
      </c>
      <c r="B17" s="446" t="s">
        <v>529</v>
      </c>
      <c r="C17" s="604">
        <v>0</v>
      </c>
      <c r="D17" s="441"/>
      <c r="E17" s="7"/>
      <c r="F17" s="586"/>
    </row>
    <row r="18" spans="1:6">
      <c r="A18" s="423">
        <v>6</v>
      </c>
      <c r="B18" s="587" t="s">
        <v>530</v>
      </c>
      <c r="C18" s="609">
        <f>SUM(C19:C20)</f>
        <v>2445638582.3899999</v>
      </c>
      <c r="D18" s="441"/>
      <c r="E18" s="7"/>
      <c r="F18" s="586"/>
    </row>
    <row r="19" spans="1:6">
      <c r="A19" s="423">
        <v>6.1</v>
      </c>
      <c r="B19" s="446" t="s">
        <v>455</v>
      </c>
      <c r="C19" s="613">
        <v>148429825.15000001</v>
      </c>
      <c r="D19" s="441"/>
      <c r="E19" s="7"/>
      <c r="F19" s="586"/>
    </row>
    <row r="20" spans="1:6">
      <c r="A20" s="423">
        <v>6.2</v>
      </c>
      <c r="B20" s="446" t="s">
        <v>529</v>
      </c>
      <c r="C20" s="613">
        <v>2297208757.2399998</v>
      </c>
      <c r="D20" s="441"/>
      <c r="E20" s="7"/>
      <c r="F20" s="586"/>
    </row>
    <row r="21" spans="1:6">
      <c r="A21" s="423">
        <v>7</v>
      </c>
      <c r="B21" s="588" t="s">
        <v>531</v>
      </c>
      <c r="C21" s="614">
        <v>20859116.82</v>
      </c>
      <c r="D21" s="441" t="s">
        <v>731</v>
      </c>
      <c r="E21" s="7"/>
      <c r="F21" s="586"/>
    </row>
    <row r="22" spans="1:6">
      <c r="A22" s="423">
        <v>8</v>
      </c>
      <c r="B22" s="588" t="s">
        <v>532</v>
      </c>
      <c r="C22" s="609">
        <v>361100</v>
      </c>
      <c r="D22" s="441"/>
      <c r="E22" s="7"/>
      <c r="F22" s="586"/>
    </row>
    <row r="23" spans="1:6">
      <c r="A23" s="423">
        <v>9</v>
      </c>
      <c r="B23" s="417" t="s">
        <v>533</v>
      </c>
      <c r="C23" s="609">
        <f>SUM(C24:C25)</f>
        <v>114024435.81999999</v>
      </c>
      <c r="D23" s="611"/>
      <c r="E23" s="7"/>
      <c r="F23" s="586"/>
    </row>
    <row r="24" spans="1:6">
      <c r="A24" s="423">
        <v>9.1</v>
      </c>
      <c r="B24" s="447" t="s">
        <v>534</v>
      </c>
      <c r="C24" s="604">
        <v>114024435.81999999</v>
      </c>
      <c r="D24" s="448"/>
      <c r="E24" s="7"/>
      <c r="F24" s="586"/>
    </row>
    <row r="25" spans="1:6">
      <c r="A25" s="423">
        <v>9.1999999999999993</v>
      </c>
      <c r="B25" s="447" t="s">
        <v>535</v>
      </c>
      <c r="C25" s="605">
        <v>0</v>
      </c>
      <c r="D25" s="612"/>
      <c r="E25" s="6"/>
      <c r="F25" s="586"/>
    </row>
    <row r="26" spans="1:6">
      <c r="A26" s="423">
        <v>10</v>
      </c>
      <c r="B26" s="417" t="s">
        <v>36</v>
      </c>
      <c r="C26" s="609">
        <f>SUM(C27:C28)</f>
        <v>10192117.93</v>
      </c>
      <c r="D26" s="618" t="s">
        <v>687</v>
      </c>
      <c r="E26" s="7"/>
      <c r="F26" s="586"/>
    </row>
    <row r="27" spans="1:6">
      <c r="A27" s="423">
        <v>10.1</v>
      </c>
      <c r="B27" s="447" t="s">
        <v>536</v>
      </c>
      <c r="C27" s="604">
        <v>0</v>
      </c>
      <c r="D27" s="448"/>
      <c r="E27" s="7"/>
      <c r="F27" s="586"/>
    </row>
    <row r="28" spans="1:6">
      <c r="A28" s="423">
        <v>10.199999999999999</v>
      </c>
      <c r="B28" s="447" t="s">
        <v>537</v>
      </c>
      <c r="C28" s="604">
        <v>10192117.93</v>
      </c>
      <c r="D28" s="448"/>
      <c r="E28" s="7"/>
      <c r="F28" s="586"/>
    </row>
    <row r="29" spans="1:6">
      <c r="A29" s="423">
        <v>11</v>
      </c>
      <c r="B29" s="417" t="s">
        <v>538</v>
      </c>
      <c r="C29" s="609">
        <f>SUM(C30:C31)</f>
        <v>3284682.65</v>
      </c>
      <c r="D29" s="448"/>
      <c r="E29" s="7"/>
      <c r="F29" s="586"/>
    </row>
    <row r="30" spans="1:6">
      <c r="A30" s="423">
        <v>11.1</v>
      </c>
      <c r="B30" s="447" t="s">
        <v>539</v>
      </c>
      <c r="C30" s="604">
        <v>3284683.08</v>
      </c>
      <c r="D30" s="448"/>
      <c r="E30" s="7"/>
      <c r="F30" s="586"/>
    </row>
    <row r="31" spans="1:6">
      <c r="A31" s="423">
        <v>11.2</v>
      </c>
      <c r="B31" s="447" t="s">
        <v>540</v>
      </c>
      <c r="C31" s="604">
        <v>-0.43</v>
      </c>
      <c r="D31" s="448"/>
      <c r="E31" s="7"/>
      <c r="F31" s="586"/>
    </row>
    <row r="32" spans="1:6">
      <c r="A32" s="423">
        <v>13</v>
      </c>
      <c r="B32" s="417" t="s">
        <v>99</v>
      </c>
      <c r="C32" s="609">
        <v>40756024.43</v>
      </c>
      <c r="D32" s="448"/>
      <c r="E32" s="7"/>
      <c r="F32" s="586"/>
    </row>
    <row r="33" spans="1:6">
      <c r="A33" s="423">
        <v>13.1</v>
      </c>
      <c r="B33" s="409" t="s">
        <v>541</v>
      </c>
      <c r="C33" s="604">
        <v>23550666.489999998</v>
      </c>
      <c r="D33" s="448"/>
      <c r="E33" s="7"/>
      <c r="F33" s="586"/>
    </row>
    <row r="34" spans="1:6">
      <c r="A34" s="423">
        <v>13.2</v>
      </c>
      <c r="B34" s="409" t="s">
        <v>542</v>
      </c>
      <c r="C34" s="604">
        <v>0</v>
      </c>
      <c r="D34" s="448"/>
      <c r="E34" s="7"/>
      <c r="F34" s="586"/>
    </row>
    <row r="35" spans="1:6">
      <c r="A35" s="423">
        <v>14</v>
      </c>
      <c r="B35" s="412" t="s">
        <v>543</v>
      </c>
      <c r="C35" s="609">
        <f>SUM(C6,C10,C12,C13,C14,C18,C21,C22,C23,C26,C29,C32)</f>
        <v>3227779900.04</v>
      </c>
      <c r="D35" s="448"/>
      <c r="E35" s="7"/>
      <c r="F35" s="586"/>
    </row>
    <row r="36" spans="1:6">
      <c r="A36" s="423"/>
      <c r="B36" s="414" t="s">
        <v>104</v>
      </c>
      <c r="C36" s="616"/>
      <c r="D36" s="448"/>
      <c r="E36" s="7"/>
      <c r="F36" s="586"/>
    </row>
    <row r="37" spans="1:6">
      <c r="A37" s="423">
        <v>15</v>
      </c>
      <c r="B37" s="588" t="s">
        <v>544</v>
      </c>
      <c r="C37" s="605">
        <v>50000</v>
      </c>
      <c r="D37" s="612"/>
      <c r="E37" s="6"/>
      <c r="F37" s="586"/>
    </row>
    <row r="38" spans="1:6">
      <c r="A38" s="423">
        <v>15.1</v>
      </c>
      <c r="B38" s="410" t="s">
        <v>524</v>
      </c>
      <c r="C38" s="604">
        <v>50000</v>
      </c>
      <c r="D38" s="448"/>
      <c r="E38" s="7"/>
      <c r="F38" s="586"/>
    </row>
    <row r="39" spans="1:6" ht="21">
      <c r="A39" s="423">
        <v>16</v>
      </c>
      <c r="B39" s="588" t="s">
        <v>545</v>
      </c>
      <c r="C39" s="609"/>
      <c r="D39" s="448"/>
      <c r="E39" s="7"/>
      <c r="F39" s="586"/>
    </row>
    <row r="40" spans="1:6">
      <c r="A40" s="423">
        <v>17</v>
      </c>
      <c r="B40" s="588" t="s">
        <v>546</v>
      </c>
      <c r="C40" s="609">
        <f>SUM(C41:C44)</f>
        <v>2607276710.9200001</v>
      </c>
      <c r="D40" s="448"/>
      <c r="E40" s="7"/>
      <c r="F40" s="586"/>
    </row>
    <row r="41" spans="1:6">
      <c r="A41" s="423">
        <v>17.100000000000001</v>
      </c>
      <c r="B41" s="440" t="s">
        <v>547</v>
      </c>
      <c r="C41" s="604">
        <v>2146836160.1800001</v>
      </c>
      <c r="D41" s="448"/>
      <c r="E41" s="7"/>
      <c r="F41" s="586"/>
    </row>
    <row r="42" spans="1:6">
      <c r="A42" s="423">
        <v>17.2</v>
      </c>
      <c r="B42" s="411" t="s">
        <v>100</v>
      </c>
      <c r="C42" s="604">
        <v>443668332.58999997</v>
      </c>
      <c r="D42" s="448"/>
      <c r="E42" s="7"/>
      <c r="F42" s="586"/>
    </row>
    <row r="43" spans="1:6">
      <c r="A43" s="423">
        <v>17.3</v>
      </c>
      <c r="B43" s="440" t="s">
        <v>548</v>
      </c>
      <c r="C43" s="604">
        <v>0</v>
      </c>
      <c r="D43" s="448"/>
      <c r="E43" s="7"/>
      <c r="F43" s="586"/>
    </row>
    <row r="44" spans="1:6">
      <c r="A44" s="423">
        <v>17.399999999999999</v>
      </c>
      <c r="B44" s="440" t="s">
        <v>549</v>
      </c>
      <c r="C44" s="604">
        <v>16772218.15</v>
      </c>
      <c r="D44" s="448"/>
      <c r="E44" s="7"/>
      <c r="F44" s="586"/>
    </row>
    <row r="45" spans="1:6">
      <c r="A45" s="423">
        <v>18</v>
      </c>
      <c r="B45" s="442" t="s">
        <v>550</v>
      </c>
      <c r="C45" s="605">
        <v>1466104.98</v>
      </c>
      <c r="D45" s="448"/>
      <c r="E45" s="6"/>
      <c r="F45" s="586"/>
    </row>
    <row r="46" spans="1:6">
      <c r="A46" s="423">
        <v>19</v>
      </c>
      <c r="B46" s="442" t="s">
        <v>551</v>
      </c>
      <c r="C46" s="606">
        <f>SUM(C47:C48)</f>
        <v>15613617.130000001</v>
      </c>
      <c r="D46" s="617"/>
      <c r="F46" s="586"/>
    </row>
    <row r="47" spans="1:6">
      <c r="A47" s="423">
        <v>19.100000000000001</v>
      </c>
      <c r="B47" s="444" t="s">
        <v>552</v>
      </c>
      <c r="C47" s="607">
        <v>13652457.130000001</v>
      </c>
      <c r="D47" s="617"/>
      <c r="F47" s="586"/>
    </row>
    <row r="48" spans="1:6">
      <c r="A48" s="423">
        <v>19.2</v>
      </c>
      <c r="B48" s="444" t="s">
        <v>553</v>
      </c>
      <c r="C48" s="607">
        <v>1961160</v>
      </c>
      <c r="D48" s="617"/>
      <c r="F48" s="586"/>
    </row>
    <row r="49" spans="1:6">
      <c r="A49" s="423">
        <v>20</v>
      </c>
      <c r="B49" s="412" t="s">
        <v>101</v>
      </c>
      <c r="C49" s="606">
        <v>91397779.810000002</v>
      </c>
      <c r="D49" s="617" t="s">
        <v>732</v>
      </c>
      <c r="F49" s="586"/>
    </row>
    <row r="50" spans="1:6">
      <c r="A50" s="423">
        <v>21</v>
      </c>
      <c r="B50" s="413" t="s">
        <v>89</v>
      </c>
      <c r="C50" s="606">
        <v>30060221.139999997</v>
      </c>
      <c r="D50" s="617"/>
      <c r="F50" s="586"/>
    </row>
    <row r="51" spans="1:6">
      <c r="A51" s="423">
        <v>21.1</v>
      </c>
      <c r="B51" s="411" t="s">
        <v>554</v>
      </c>
      <c r="C51" s="607">
        <v>0</v>
      </c>
      <c r="D51" s="617"/>
      <c r="F51" s="586"/>
    </row>
    <row r="52" spans="1:6">
      <c r="A52" s="423">
        <v>22</v>
      </c>
      <c r="B52" s="412" t="s">
        <v>555</v>
      </c>
      <c r="C52" s="606">
        <f>SUM(C37,C39,C40,C45,C46,C49,C50)</f>
        <v>2745864433.98</v>
      </c>
      <c r="D52" s="617"/>
      <c r="F52" s="586"/>
    </row>
    <row r="53" spans="1:6">
      <c r="A53" s="423"/>
      <c r="B53" s="414" t="s">
        <v>556</v>
      </c>
      <c r="C53" s="608"/>
      <c r="D53" s="617"/>
      <c r="F53" s="586"/>
    </row>
    <row r="54" spans="1:6">
      <c r="A54" s="423">
        <v>23</v>
      </c>
      <c r="B54" s="412" t="s">
        <v>105</v>
      </c>
      <c r="C54" s="609">
        <v>17091531</v>
      </c>
      <c r="D54" s="617" t="s">
        <v>733</v>
      </c>
      <c r="F54" s="586"/>
    </row>
    <row r="55" spans="1:6">
      <c r="A55" s="423">
        <v>24</v>
      </c>
      <c r="B55" s="412" t="s">
        <v>557</v>
      </c>
      <c r="C55" s="609">
        <v>0</v>
      </c>
      <c r="D55" s="617"/>
      <c r="F55" s="586"/>
    </row>
    <row r="56" spans="1:6">
      <c r="A56" s="423">
        <v>25</v>
      </c>
      <c r="B56" s="415" t="s">
        <v>102</v>
      </c>
      <c r="C56" s="609">
        <v>101066231.76000001</v>
      </c>
      <c r="D56" s="617" t="s">
        <v>734</v>
      </c>
      <c r="F56" s="586"/>
    </row>
    <row r="57" spans="1:6">
      <c r="A57" s="423">
        <v>26</v>
      </c>
      <c r="B57" s="442" t="s">
        <v>558</v>
      </c>
      <c r="C57" s="609">
        <v>0</v>
      </c>
      <c r="D57" s="617"/>
      <c r="F57" s="586"/>
    </row>
    <row r="58" spans="1:6">
      <c r="A58" s="423">
        <v>27</v>
      </c>
      <c r="B58" s="442" t="s">
        <v>559</v>
      </c>
      <c r="C58" s="609">
        <f>SUM(C59:C60)</f>
        <v>0</v>
      </c>
      <c r="D58" s="617"/>
      <c r="F58" s="586"/>
    </row>
    <row r="59" spans="1:6">
      <c r="A59" s="423">
        <v>27.1</v>
      </c>
      <c r="B59" s="445" t="s">
        <v>560</v>
      </c>
      <c r="C59" s="604"/>
      <c r="D59" s="617"/>
      <c r="F59" s="586"/>
    </row>
    <row r="60" spans="1:6">
      <c r="A60" s="423">
        <v>27.2</v>
      </c>
      <c r="B60" s="440" t="s">
        <v>561</v>
      </c>
      <c r="C60" s="604"/>
      <c r="D60" s="617"/>
      <c r="F60" s="586"/>
    </row>
    <row r="61" spans="1:6">
      <c r="A61" s="423">
        <v>28</v>
      </c>
      <c r="B61" s="413" t="s">
        <v>562</v>
      </c>
      <c r="C61" s="604">
        <v>2606149.35</v>
      </c>
      <c r="D61" s="618" t="s">
        <v>735</v>
      </c>
      <c r="F61" s="586"/>
    </row>
    <row r="62" spans="1:6">
      <c r="A62" s="423">
        <v>29</v>
      </c>
      <c r="B62" s="442" t="s">
        <v>563</v>
      </c>
      <c r="C62" s="609">
        <f>SUM(C63:C65)</f>
        <v>14861006.99</v>
      </c>
      <c r="D62" s="618" t="s">
        <v>736</v>
      </c>
      <c r="F62" s="586"/>
    </row>
    <row r="63" spans="1:6">
      <c r="A63" s="423">
        <v>29.1</v>
      </c>
      <c r="B63" s="446" t="s">
        <v>564</v>
      </c>
      <c r="C63" s="604">
        <v>10870260.66</v>
      </c>
      <c r="D63" s="617"/>
      <c r="F63" s="586"/>
    </row>
    <row r="64" spans="1:6" ht="24" customHeight="1">
      <c r="A64" s="423">
        <v>29.2</v>
      </c>
      <c r="B64" s="445" t="s">
        <v>565</v>
      </c>
      <c r="C64" s="604">
        <v>0</v>
      </c>
      <c r="D64" s="617"/>
      <c r="F64" s="586"/>
    </row>
    <row r="65" spans="1:6" ht="21.95" customHeight="1">
      <c r="A65" s="423">
        <v>29.3</v>
      </c>
      <c r="B65" s="447" t="s">
        <v>566</v>
      </c>
      <c r="C65" s="604">
        <v>3990746.33</v>
      </c>
      <c r="D65" s="617"/>
      <c r="F65" s="586"/>
    </row>
    <row r="66" spans="1:6">
      <c r="A66" s="423">
        <v>30</v>
      </c>
      <c r="B66" s="417" t="s">
        <v>103</v>
      </c>
      <c r="C66" s="604">
        <v>346290547.11000001</v>
      </c>
      <c r="D66" s="618" t="s">
        <v>737</v>
      </c>
      <c r="F66" s="586"/>
    </row>
    <row r="67" spans="1:6">
      <c r="A67" s="423">
        <v>31</v>
      </c>
      <c r="B67" s="416" t="s">
        <v>567</v>
      </c>
      <c r="C67" s="609">
        <f>SUM(C54,C55,C56,C57,C58,C61,C62,C66)</f>
        <v>481915466.21000004</v>
      </c>
      <c r="D67" s="443"/>
      <c r="F67" s="586"/>
    </row>
    <row r="68" spans="1:6">
      <c r="A68" s="423">
        <v>32</v>
      </c>
      <c r="B68" s="417" t="s">
        <v>568</v>
      </c>
      <c r="C68" s="609">
        <f>SUM(C52,C67)</f>
        <v>3227779900.1900001</v>
      </c>
      <c r="D68" s="443"/>
      <c r="F68" s="58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pane xSplit="2" ySplit="7" topLeftCell="C8" activePane="bottomRight" state="frozen"/>
      <selection activeCell="E26" sqref="E26"/>
      <selection pane="topRight" activeCell="E26" sqref="E26"/>
      <selection pane="bottomLeft" activeCell="E26" sqref="E26"/>
      <selection pane="bottomRight" activeCell="F17" sqref="F17"/>
    </sheetView>
  </sheetViews>
  <sheetFormatPr defaultColWidth="9.140625" defaultRowHeight="12.75"/>
  <cols>
    <col min="1" max="1" width="10.42578125" style="2" bestFit="1" customWidth="1"/>
    <col min="2" max="2" width="97" style="2" bestFit="1" customWidth="1"/>
    <col min="3" max="3" width="14.5703125" style="2" bestFit="1" customWidth="1"/>
    <col min="4" max="4" width="13.28515625" style="2" bestFit="1" customWidth="1"/>
    <col min="5" max="5" width="13.5703125" style="2" bestFit="1" customWidth="1"/>
    <col min="6" max="6" width="13.28515625" style="2" bestFit="1" customWidth="1"/>
    <col min="7" max="7" width="14.5703125" style="2" bestFit="1" customWidth="1"/>
    <col min="8" max="8" width="13.28515625" style="2" bestFit="1" customWidth="1"/>
    <col min="9" max="9" width="13.5703125" style="2" bestFit="1" customWidth="1"/>
    <col min="10" max="10" width="13.28515625" style="2" bestFit="1" customWidth="1"/>
    <col min="11" max="11" width="14.5703125" style="2" bestFit="1" customWidth="1"/>
    <col min="12" max="12" width="13.5703125" style="2" bestFit="1" customWidth="1"/>
    <col min="13" max="13" width="16" style="2" bestFit="1" customWidth="1"/>
    <col min="14" max="14" width="14.5703125" style="2" bestFit="1" customWidth="1"/>
    <col min="15" max="15" width="13.5703125" style="2" bestFit="1" customWidth="1"/>
    <col min="16" max="16" width="13.28515625" style="2" bestFit="1" customWidth="1"/>
    <col min="17" max="17" width="13.5703125" style="2" bestFit="1" customWidth="1"/>
    <col min="18" max="18" width="13.28515625" style="2" bestFit="1" customWidth="1"/>
    <col min="19" max="19" width="31.5703125" style="2" bestFit="1" customWidth="1"/>
    <col min="20" max="16384" width="9.140625" style="12"/>
  </cols>
  <sheetData>
    <row r="1" spans="1:21">
      <c r="A1" s="2" t="s">
        <v>108</v>
      </c>
      <c r="B1" s="225" t="str">
        <f>Info!C2</f>
        <v>სს "ბაზისბანკი"</v>
      </c>
    </row>
    <row r="2" spans="1:21">
      <c r="A2" s="2" t="s">
        <v>109</v>
      </c>
      <c r="B2" s="632">
        <f>'1. key ratios'!B2</f>
        <v>45199</v>
      </c>
    </row>
    <row r="4" spans="1:21" ht="26.25" thickBot="1">
      <c r="A4" s="35" t="s">
        <v>196</v>
      </c>
      <c r="B4" s="198" t="s">
        <v>215</v>
      </c>
    </row>
    <row r="5" spans="1:21">
      <c r="A5" s="82"/>
      <c r="B5" s="84"/>
      <c r="C5" s="76" t="s">
        <v>0</v>
      </c>
      <c r="D5" s="76" t="s">
        <v>1</v>
      </c>
      <c r="E5" s="76" t="s">
        <v>2</v>
      </c>
      <c r="F5" s="76" t="s">
        <v>3</v>
      </c>
      <c r="G5" s="76" t="s">
        <v>4</v>
      </c>
      <c r="H5" s="76" t="s">
        <v>5</v>
      </c>
      <c r="I5" s="76" t="s">
        <v>145</v>
      </c>
      <c r="J5" s="76" t="s">
        <v>146</v>
      </c>
      <c r="K5" s="76" t="s">
        <v>147</v>
      </c>
      <c r="L5" s="76" t="s">
        <v>148</v>
      </c>
      <c r="M5" s="76" t="s">
        <v>149</v>
      </c>
      <c r="N5" s="76" t="s">
        <v>150</v>
      </c>
      <c r="O5" s="76" t="s">
        <v>202</v>
      </c>
      <c r="P5" s="76" t="s">
        <v>203</v>
      </c>
      <c r="Q5" s="76" t="s">
        <v>204</v>
      </c>
      <c r="R5" s="190" t="s">
        <v>205</v>
      </c>
      <c r="S5" s="77" t="s">
        <v>206</v>
      </c>
    </row>
    <row r="6" spans="1:21" ht="46.5" customHeight="1">
      <c r="A6" s="95"/>
      <c r="B6" s="739" t="s">
        <v>207</v>
      </c>
      <c r="C6" s="737">
        <v>0</v>
      </c>
      <c r="D6" s="738"/>
      <c r="E6" s="737">
        <v>0.2</v>
      </c>
      <c r="F6" s="738"/>
      <c r="G6" s="737">
        <v>0.35</v>
      </c>
      <c r="H6" s="738"/>
      <c r="I6" s="737">
        <v>0.5</v>
      </c>
      <c r="J6" s="738"/>
      <c r="K6" s="737">
        <v>0.75</v>
      </c>
      <c r="L6" s="738"/>
      <c r="M6" s="737">
        <v>1</v>
      </c>
      <c r="N6" s="738"/>
      <c r="O6" s="737">
        <v>1.5</v>
      </c>
      <c r="P6" s="738"/>
      <c r="Q6" s="737">
        <v>2.5</v>
      </c>
      <c r="R6" s="738"/>
      <c r="S6" s="735" t="s">
        <v>156</v>
      </c>
    </row>
    <row r="7" spans="1:21">
      <c r="A7" s="95"/>
      <c r="B7" s="740"/>
      <c r="C7" s="197" t="s">
        <v>200</v>
      </c>
      <c r="D7" s="197" t="s">
        <v>201</v>
      </c>
      <c r="E7" s="197" t="s">
        <v>200</v>
      </c>
      <c r="F7" s="197" t="s">
        <v>201</v>
      </c>
      <c r="G7" s="197" t="s">
        <v>200</v>
      </c>
      <c r="H7" s="197" t="s">
        <v>201</v>
      </c>
      <c r="I7" s="197" t="s">
        <v>200</v>
      </c>
      <c r="J7" s="197" t="s">
        <v>201</v>
      </c>
      <c r="K7" s="197" t="s">
        <v>200</v>
      </c>
      <c r="L7" s="197" t="s">
        <v>201</v>
      </c>
      <c r="M7" s="197" t="s">
        <v>200</v>
      </c>
      <c r="N7" s="197" t="s">
        <v>201</v>
      </c>
      <c r="O7" s="197" t="s">
        <v>200</v>
      </c>
      <c r="P7" s="197" t="s">
        <v>201</v>
      </c>
      <c r="Q7" s="197" t="s">
        <v>200</v>
      </c>
      <c r="R7" s="197" t="s">
        <v>201</v>
      </c>
      <c r="S7" s="736"/>
    </row>
    <row r="8" spans="1:21" s="98" customFormat="1">
      <c r="A8" s="80">
        <v>1</v>
      </c>
      <c r="B8" s="116" t="s">
        <v>134</v>
      </c>
      <c r="C8" s="694">
        <v>352637154.37639999</v>
      </c>
      <c r="D8" s="694">
        <v>0</v>
      </c>
      <c r="E8" s="694">
        <v>0</v>
      </c>
      <c r="F8" s="695">
        <v>0</v>
      </c>
      <c r="G8" s="694">
        <v>0</v>
      </c>
      <c r="H8" s="694">
        <v>0</v>
      </c>
      <c r="I8" s="694">
        <v>0</v>
      </c>
      <c r="J8" s="694">
        <v>0</v>
      </c>
      <c r="K8" s="694">
        <v>0</v>
      </c>
      <c r="L8" s="694">
        <v>0</v>
      </c>
      <c r="M8" s="694">
        <v>179008174.09130001</v>
      </c>
      <c r="N8" s="694">
        <v>0</v>
      </c>
      <c r="O8" s="694">
        <v>0</v>
      </c>
      <c r="P8" s="694">
        <v>0</v>
      </c>
      <c r="Q8" s="694">
        <v>0</v>
      </c>
      <c r="R8" s="695">
        <v>0</v>
      </c>
      <c r="S8" s="696">
        <f>$C$6*SUM(C8:D8)+$E$6*SUM(E8:F8)+$G$6*SUM(G8:H8)+$I$6*SUM(I8:J8)+$K$6*SUM(K8:L8)+$M$6*SUM(M8:N8)+$O$6*SUM(O8:P8)+$Q$6*SUM(Q8:R8)</f>
        <v>179008174.09130001</v>
      </c>
      <c r="U8" s="628"/>
    </row>
    <row r="9" spans="1:21" s="98" customFormat="1">
      <c r="A9" s="80">
        <v>2</v>
      </c>
      <c r="B9" s="116" t="s">
        <v>135</v>
      </c>
      <c r="C9" s="694">
        <v>0</v>
      </c>
      <c r="D9" s="694">
        <v>0</v>
      </c>
      <c r="E9" s="694">
        <v>0</v>
      </c>
      <c r="F9" s="694">
        <v>0</v>
      </c>
      <c r="G9" s="694">
        <v>0</v>
      </c>
      <c r="H9" s="694">
        <v>0</v>
      </c>
      <c r="I9" s="694">
        <v>0</v>
      </c>
      <c r="J9" s="694">
        <v>0</v>
      </c>
      <c r="K9" s="694">
        <v>0</v>
      </c>
      <c r="L9" s="694">
        <v>0</v>
      </c>
      <c r="M9" s="694">
        <v>0</v>
      </c>
      <c r="N9" s="694">
        <v>0</v>
      </c>
      <c r="O9" s="694">
        <v>0</v>
      </c>
      <c r="P9" s="694">
        <v>0</v>
      </c>
      <c r="Q9" s="694">
        <v>0</v>
      </c>
      <c r="R9" s="695">
        <v>0</v>
      </c>
      <c r="S9" s="696">
        <f t="shared" ref="S9:S21" si="0">$C$6*SUM(C9:D9)+$E$6*SUM(E9:F9)+$G$6*SUM(G9:H9)+$I$6*SUM(I9:J9)+$K$6*SUM(K9:L9)+$M$6*SUM(M9:N9)+$O$6*SUM(O9:P9)+$Q$6*SUM(Q9:R9)</f>
        <v>0</v>
      </c>
      <c r="U9" s="628"/>
    </row>
    <row r="10" spans="1:21" s="98" customFormat="1">
      <c r="A10" s="80">
        <v>3</v>
      </c>
      <c r="B10" s="116" t="s">
        <v>136</v>
      </c>
      <c r="C10" s="694">
        <v>0</v>
      </c>
      <c r="D10" s="694">
        <v>0</v>
      </c>
      <c r="E10" s="694">
        <v>0</v>
      </c>
      <c r="F10" s="694">
        <v>0</v>
      </c>
      <c r="G10" s="694">
        <v>0</v>
      </c>
      <c r="H10" s="694">
        <v>0</v>
      </c>
      <c r="I10" s="694">
        <v>0</v>
      </c>
      <c r="J10" s="694">
        <v>0</v>
      </c>
      <c r="K10" s="694">
        <v>0</v>
      </c>
      <c r="L10" s="694">
        <v>0</v>
      </c>
      <c r="M10" s="694">
        <v>7160616.9475000007</v>
      </c>
      <c r="N10" s="694">
        <v>1998240</v>
      </c>
      <c r="O10" s="694">
        <v>0</v>
      </c>
      <c r="P10" s="694">
        <v>0</v>
      </c>
      <c r="Q10" s="694">
        <v>0</v>
      </c>
      <c r="R10" s="695">
        <v>0</v>
      </c>
      <c r="S10" s="696">
        <f t="shared" si="0"/>
        <v>9158856.9475000016</v>
      </c>
      <c r="U10" s="628"/>
    </row>
    <row r="11" spans="1:21" s="98" customFormat="1">
      <c r="A11" s="80">
        <v>4</v>
      </c>
      <c r="B11" s="116" t="s">
        <v>137</v>
      </c>
      <c r="C11" s="694">
        <v>2299833.2703999998</v>
      </c>
      <c r="D11" s="694">
        <v>0</v>
      </c>
      <c r="E11" s="694">
        <v>0</v>
      </c>
      <c r="F11" s="694">
        <v>0</v>
      </c>
      <c r="G11" s="694">
        <v>0</v>
      </c>
      <c r="H11" s="694">
        <v>0</v>
      </c>
      <c r="I11" s="694">
        <v>0</v>
      </c>
      <c r="J11" s="694">
        <v>0</v>
      </c>
      <c r="K11" s="694">
        <v>0</v>
      </c>
      <c r="L11" s="694">
        <v>0</v>
      </c>
      <c r="M11" s="694">
        <v>0</v>
      </c>
      <c r="N11" s="694">
        <v>0</v>
      </c>
      <c r="O11" s="694">
        <v>0</v>
      </c>
      <c r="P11" s="694">
        <v>0</v>
      </c>
      <c r="Q11" s="694">
        <v>0</v>
      </c>
      <c r="R11" s="695">
        <v>0</v>
      </c>
      <c r="S11" s="696">
        <f t="shared" si="0"/>
        <v>0</v>
      </c>
      <c r="U11" s="628"/>
    </row>
    <row r="12" spans="1:21" s="98" customFormat="1">
      <c r="A12" s="80">
        <v>5</v>
      </c>
      <c r="B12" s="116" t="s">
        <v>698</v>
      </c>
      <c r="C12" s="694">
        <v>0</v>
      </c>
      <c r="D12" s="694">
        <v>0</v>
      </c>
      <c r="E12" s="694">
        <v>0</v>
      </c>
      <c r="F12" s="694">
        <v>0</v>
      </c>
      <c r="G12" s="694">
        <v>0</v>
      </c>
      <c r="H12" s="694">
        <v>0</v>
      </c>
      <c r="I12" s="694">
        <v>0</v>
      </c>
      <c r="J12" s="694">
        <v>0</v>
      </c>
      <c r="K12" s="694">
        <v>0</v>
      </c>
      <c r="L12" s="694">
        <v>0</v>
      </c>
      <c r="M12" s="694">
        <v>0</v>
      </c>
      <c r="N12" s="694">
        <v>0</v>
      </c>
      <c r="O12" s="694">
        <v>0</v>
      </c>
      <c r="P12" s="694">
        <v>0</v>
      </c>
      <c r="Q12" s="694">
        <v>0</v>
      </c>
      <c r="R12" s="695">
        <v>0</v>
      </c>
      <c r="S12" s="696">
        <f t="shared" si="0"/>
        <v>0</v>
      </c>
      <c r="U12" s="628"/>
    </row>
    <row r="13" spans="1:21" s="98" customFormat="1">
      <c r="A13" s="80">
        <v>6</v>
      </c>
      <c r="B13" s="116" t="s">
        <v>138</v>
      </c>
      <c r="C13" s="694">
        <v>0</v>
      </c>
      <c r="D13" s="694">
        <v>0</v>
      </c>
      <c r="E13" s="694">
        <v>47087453.134400003</v>
      </c>
      <c r="F13" s="694">
        <v>0</v>
      </c>
      <c r="G13" s="694">
        <v>0</v>
      </c>
      <c r="H13" s="694">
        <v>0</v>
      </c>
      <c r="I13" s="694">
        <v>23653979.030299999</v>
      </c>
      <c r="J13" s="694">
        <v>0</v>
      </c>
      <c r="K13" s="694">
        <v>0</v>
      </c>
      <c r="L13" s="694">
        <v>0</v>
      </c>
      <c r="M13" s="694">
        <v>2217997.8432</v>
      </c>
      <c r="N13" s="694">
        <v>0</v>
      </c>
      <c r="O13" s="694">
        <v>0</v>
      </c>
      <c r="P13" s="694">
        <v>0</v>
      </c>
      <c r="Q13" s="694">
        <v>0</v>
      </c>
      <c r="R13" s="695">
        <v>0</v>
      </c>
      <c r="S13" s="696">
        <f t="shared" si="0"/>
        <v>23462477.985229999</v>
      </c>
      <c r="U13" s="628"/>
    </row>
    <row r="14" spans="1:21" s="98" customFormat="1">
      <c r="A14" s="80">
        <v>7</v>
      </c>
      <c r="B14" s="116" t="s">
        <v>71</v>
      </c>
      <c r="C14" s="694">
        <v>0</v>
      </c>
      <c r="D14" s="694">
        <v>0</v>
      </c>
      <c r="E14" s="694">
        <v>0</v>
      </c>
      <c r="F14" s="694">
        <v>0</v>
      </c>
      <c r="G14" s="694">
        <v>0</v>
      </c>
      <c r="H14" s="694">
        <v>0</v>
      </c>
      <c r="I14" s="694">
        <v>0</v>
      </c>
      <c r="J14" s="694">
        <v>0</v>
      </c>
      <c r="K14" s="694">
        <v>0</v>
      </c>
      <c r="L14" s="694">
        <v>0</v>
      </c>
      <c r="M14" s="694">
        <v>1293018546.4655809</v>
      </c>
      <c r="N14" s="694">
        <v>243671469.21765006</v>
      </c>
      <c r="O14" s="694">
        <v>0</v>
      </c>
      <c r="P14" s="694">
        <v>0</v>
      </c>
      <c r="Q14" s="694">
        <v>0</v>
      </c>
      <c r="R14" s="695">
        <v>0</v>
      </c>
      <c r="S14" s="696">
        <f t="shared" si="0"/>
        <v>1536690015.6832309</v>
      </c>
      <c r="U14" s="628"/>
    </row>
    <row r="15" spans="1:21" s="98" customFormat="1">
      <c r="A15" s="80">
        <v>8</v>
      </c>
      <c r="B15" s="116" t="s">
        <v>72</v>
      </c>
      <c r="C15" s="694">
        <v>0</v>
      </c>
      <c r="D15" s="694">
        <v>0</v>
      </c>
      <c r="E15" s="694">
        <v>0</v>
      </c>
      <c r="F15" s="694">
        <v>0</v>
      </c>
      <c r="G15" s="694">
        <v>0</v>
      </c>
      <c r="H15" s="694">
        <v>0</v>
      </c>
      <c r="I15" s="694">
        <v>0</v>
      </c>
      <c r="J15" s="694">
        <v>0</v>
      </c>
      <c r="K15" s="694">
        <v>405324077.40659165</v>
      </c>
      <c r="L15" s="694">
        <v>11355060.658779999</v>
      </c>
      <c r="M15" s="694">
        <v>0</v>
      </c>
      <c r="N15" s="694">
        <v>196629.34690000003</v>
      </c>
      <c r="O15" s="694">
        <v>0</v>
      </c>
      <c r="P15" s="694">
        <v>0</v>
      </c>
      <c r="Q15" s="694">
        <v>0</v>
      </c>
      <c r="R15" s="695">
        <v>0</v>
      </c>
      <c r="S15" s="696">
        <f t="shared" si="0"/>
        <v>312705982.89592874</v>
      </c>
      <c r="U15" s="628"/>
    </row>
    <row r="16" spans="1:21" s="98" customFormat="1">
      <c r="A16" s="80">
        <v>9</v>
      </c>
      <c r="B16" s="116" t="s">
        <v>699</v>
      </c>
      <c r="C16" s="694">
        <v>0</v>
      </c>
      <c r="D16" s="694">
        <v>0</v>
      </c>
      <c r="E16" s="694">
        <v>0</v>
      </c>
      <c r="F16" s="694">
        <v>0</v>
      </c>
      <c r="G16" s="694">
        <v>327277131.33447641</v>
      </c>
      <c r="H16" s="694">
        <v>256468.74688000005</v>
      </c>
      <c r="I16" s="694">
        <v>0</v>
      </c>
      <c r="J16" s="694">
        <v>0</v>
      </c>
      <c r="K16" s="694">
        <v>0</v>
      </c>
      <c r="L16" s="694">
        <v>122471.05244999999</v>
      </c>
      <c r="M16" s="694">
        <v>0</v>
      </c>
      <c r="N16" s="694">
        <v>0</v>
      </c>
      <c r="O16" s="694">
        <v>0</v>
      </c>
      <c r="P16" s="694">
        <v>0</v>
      </c>
      <c r="Q16" s="694">
        <v>0</v>
      </c>
      <c r="R16" s="695">
        <v>0</v>
      </c>
      <c r="S16" s="696">
        <f t="shared" si="0"/>
        <v>114728613.31781223</v>
      </c>
      <c r="U16" s="628"/>
    </row>
    <row r="17" spans="1:21" s="98" customFormat="1">
      <c r="A17" s="80">
        <v>10</v>
      </c>
      <c r="B17" s="116" t="s">
        <v>67</v>
      </c>
      <c r="C17" s="694">
        <v>0</v>
      </c>
      <c r="D17" s="694">
        <v>0</v>
      </c>
      <c r="E17" s="694">
        <v>0</v>
      </c>
      <c r="F17" s="694">
        <v>0</v>
      </c>
      <c r="G17" s="694">
        <v>0</v>
      </c>
      <c r="H17" s="694">
        <v>0</v>
      </c>
      <c r="I17" s="694">
        <v>6134929.6411173642</v>
      </c>
      <c r="J17" s="694">
        <v>10.273400000000001</v>
      </c>
      <c r="K17" s="694">
        <v>0</v>
      </c>
      <c r="L17" s="694">
        <v>0</v>
      </c>
      <c r="M17" s="694">
        <v>19370789.822166979</v>
      </c>
      <c r="N17" s="694">
        <v>44267.117639999997</v>
      </c>
      <c r="O17" s="694">
        <v>22249532.772004873</v>
      </c>
      <c r="P17" s="694">
        <v>92833.562099999996</v>
      </c>
      <c r="Q17" s="694">
        <v>0</v>
      </c>
      <c r="R17" s="695">
        <v>0</v>
      </c>
      <c r="S17" s="696">
        <f t="shared" si="0"/>
        <v>55996076.398222968</v>
      </c>
      <c r="U17" s="628"/>
    </row>
    <row r="18" spans="1:21" s="98" customFormat="1">
      <c r="A18" s="80">
        <v>11</v>
      </c>
      <c r="B18" s="116" t="s">
        <v>68</v>
      </c>
      <c r="C18" s="694">
        <v>0</v>
      </c>
      <c r="D18" s="694">
        <v>0</v>
      </c>
      <c r="E18" s="694">
        <v>0</v>
      </c>
      <c r="F18" s="694">
        <v>0</v>
      </c>
      <c r="G18" s="694">
        <v>0</v>
      </c>
      <c r="H18" s="694">
        <v>0</v>
      </c>
      <c r="I18" s="694">
        <v>0</v>
      </c>
      <c r="J18" s="694">
        <v>0</v>
      </c>
      <c r="K18" s="694">
        <v>0</v>
      </c>
      <c r="L18" s="694">
        <v>0</v>
      </c>
      <c r="M18" s="694">
        <v>0</v>
      </c>
      <c r="N18" s="694">
        <v>0</v>
      </c>
      <c r="O18" s="694">
        <v>0</v>
      </c>
      <c r="P18" s="694">
        <v>0</v>
      </c>
      <c r="Q18" s="694">
        <v>3304915.54</v>
      </c>
      <c r="R18" s="695">
        <v>0</v>
      </c>
      <c r="S18" s="696">
        <f t="shared" si="0"/>
        <v>8262288.8499999996</v>
      </c>
      <c r="U18" s="628"/>
    </row>
    <row r="19" spans="1:21" s="98" customFormat="1">
      <c r="A19" s="80">
        <v>12</v>
      </c>
      <c r="B19" s="116" t="s">
        <v>69</v>
      </c>
      <c r="C19" s="694">
        <v>0</v>
      </c>
      <c r="D19" s="694">
        <v>0</v>
      </c>
      <c r="E19" s="694">
        <v>0</v>
      </c>
      <c r="F19" s="694">
        <v>0</v>
      </c>
      <c r="G19" s="694">
        <v>0</v>
      </c>
      <c r="H19" s="694">
        <v>0</v>
      </c>
      <c r="I19" s="694">
        <v>0</v>
      </c>
      <c r="J19" s="694">
        <v>0</v>
      </c>
      <c r="K19" s="694">
        <v>0</v>
      </c>
      <c r="L19" s="694">
        <v>11170.91475</v>
      </c>
      <c r="M19" s="694">
        <v>1342593.9890999999</v>
      </c>
      <c r="N19" s="694">
        <v>25111228.359050009</v>
      </c>
      <c r="O19" s="694">
        <v>0</v>
      </c>
      <c r="P19" s="694">
        <v>0</v>
      </c>
      <c r="Q19" s="694">
        <v>0</v>
      </c>
      <c r="R19" s="695">
        <v>0</v>
      </c>
      <c r="S19" s="696">
        <f t="shared" si="0"/>
        <v>26462200.534212507</v>
      </c>
      <c r="U19" s="628"/>
    </row>
    <row r="20" spans="1:21" s="98" customFormat="1">
      <c r="A20" s="80">
        <v>13</v>
      </c>
      <c r="B20" s="116" t="s">
        <v>70</v>
      </c>
      <c r="C20" s="694">
        <v>0</v>
      </c>
      <c r="D20" s="694">
        <v>0</v>
      </c>
      <c r="E20" s="694">
        <v>0</v>
      </c>
      <c r="F20" s="694">
        <v>0</v>
      </c>
      <c r="G20" s="694">
        <v>0</v>
      </c>
      <c r="H20" s="694">
        <v>0</v>
      </c>
      <c r="I20" s="694">
        <v>0</v>
      </c>
      <c r="J20" s="694">
        <v>0</v>
      </c>
      <c r="K20" s="694">
        <v>0</v>
      </c>
      <c r="L20" s="694">
        <v>0</v>
      </c>
      <c r="M20" s="694">
        <v>0</v>
      </c>
      <c r="N20" s="694">
        <v>0</v>
      </c>
      <c r="O20" s="694">
        <v>0</v>
      </c>
      <c r="P20" s="694">
        <v>0</v>
      </c>
      <c r="Q20" s="694">
        <v>0</v>
      </c>
      <c r="R20" s="695">
        <v>0</v>
      </c>
      <c r="S20" s="696">
        <f t="shared" si="0"/>
        <v>0</v>
      </c>
      <c r="U20" s="628"/>
    </row>
    <row r="21" spans="1:21" s="98" customFormat="1">
      <c r="A21" s="80">
        <v>14</v>
      </c>
      <c r="B21" s="116" t="s">
        <v>154</v>
      </c>
      <c r="C21" s="694">
        <v>72943195.387500003</v>
      </c>
      <c r="D21" s="694">
        <v>0</v>
      </c>
      <c r="E21" s="694">
        <v>2878318.7385999998</v>
      </c>
      <c r="F21" s="694">
        <v>0</v>
      </c>
      <c r="G21" s="694">
        <v>0</v>
      </c>
      <c r="H21" s="694">
        <v>0</v>
      </c>
      <c r="I21" s="694">
        <v>0</v>
      </c>
      <c r="J21" s="694">
        <v>0</v>
      </c>
      <c r="K21" s="694">
        <v>0</v>
      </c>
      <c r="L21" s="694">
        <v>7222.1407500000014</v>
      </c>
      <c r="M21" s="694">
        <v>414110153.37257296</v>
      </c>
      <c r="N21" s="694">
        <v>10490824.452689977</v>
      </c>
      <c r="O21" s="694">
        <v>0</v>
      </c>
      <c r="P21" s="694">
        <v>0</v>
      </c>
      <c r="Q21" s="694">
        <v>17000000</v>
      </c>
      <c r="R21" s="695">
        <v>0</v>
      </c>
      <c r="S21" s="696">
        <f t="shared" si="0"/>
        <v>467682058.17854548</v>
      </c>
      <c r="U21" s="628"/>
    </row>
    <row r="22" spans="1:21" ht="13.5" thickBot="1">
      <c r="A22" s="62"/>
      <c r="B22" s="100" t="s">
        <v>66</v>
      </c>
      <c r="C22" s="697">
        <f>SUM(C8:C21)</f>
        <v>427880183.03429997</v>
      </c>
      <c r="D22" s="697">
        <f t="shared" ref="D22:S22" si="1">SUM(D8:D21)</f>
        <v>0</v>
      </c>
      <c r="E22" s="697">
        <f t="shared" si="1"/>
        <v>49965771.873000003</v>
      </c>
      <c r="F22" s="697">
        <f t="shared" si="1"/>
        <v>0</v>
      </c>
      <c r="G22" s="697">
        <f t="shared" si="1"/>
        <v>327277131.33447641</v>
      </c>
      <c r="H22" s="697">
        <f t="shared" si="1"/>
        <v>256468.74688000005</v>
      </c>
      <c r="I22" s="697">
        <f t="shared" si="1"/>
        <v>29788908.671417363</v>
      </c>
      <c r="J22" s="697">
        <f t="shared" si="1"/>
        <v>10.273400000000001</v>
      </c>
      <c r="K22" s="697">
        <f t="shared" si="1"/>
        <v>405324077.40659165</v>
      </c>
      <c r="L22" s="697">
        <f t="shared" si="1"/>
        <v>11495924.766729999</v>
      </c>
      <c r="M22" s="697">
        <f t="shared" si="1"/>
        <v>1916228872.5314207</v>
      </c>
      <c r="N22" s="697">
        <f t="shared" si="1"/>
        <v>281512658.49393004</v>
      </c>
      <c r="O22" s="697">
        <f t="shared" si="1"/>
        <v>22249532.772004873</v>
      </c>
      <c r="P22" s="697">
        <f t="shared" si="1"/>
        <v>92833.562099999996</v>
      </c>
      <c r="Q22" s="697">
        <f t="shared" si="1"/>
        <v>20304915.539999999</v>
      </c>
      <c r="R22" s="697">
        <f t="shared" si="1"/>
        <v>0</v>
      </c>
      <c r="S22" s="698">
        <f t="shared" si="1"/>
        <v>2734156744.8819828</v>
      </c>
    </row>
    <row r="25" spans="1:21">
      <c r="C25" s="627"/>
      <c r="D25" s="627"/>
      <c r="E25" s="627"/>
      <c r="F25" s="627"/>
      <c r="G25" s="627"/>
      <c r="H25" s="627"/>
      <c r="I25" s="627"/>
      <c r="J25" s="627"/>
      <c r="K25" s="627"/>
      <c r="L25" s="627"/>
      <c r="M25" s="627"/>
      <c r="N25" s="627"/>
      <c r="O25" s="627"/>
      <c r="P25" s="627"/>
      <c r="Q25" s="627"/>
      <c r="R25" s="627"/>
      <c r="S25" s="62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pane xSplit="2" ySplit="6" topLeftCell="C7" activePane="bottomRight" state="frozen"/>
      <selection activeCell="E26" sqref="E26"/>
      <selection pane="topRight" activeCell="E26" sqref="E26"/>
      <selection pane="bottomLeft" activeCell="E26" sqref="E26"/>
      <selection pane="bottomRight" activeCell="F26" sqref="F26"/>
    </sheetView>
  </sheetViews>
  <sheetFormatPr defaultColWidth="9.140625" defaultRowHeight="12.75"/>
  <cols>
    <col min="1" max="1" width="10.42578125" style="2" bestFit="1" customWidth="1"/>
    <col min="2" max="2" width="97" style="2" bestFit="1" customWidth="1"/>
    <col min="3" max="3" width="19" style="2" customWidth="1"/>
    <col min="4" max="4" width="19.42578125" style="2" customWidth="1"/>
    <col min="5" max="5" width="31.140625" style="2" customWidth="1"/>
    <col min="6" max="6" width="29.140625" style="2" customWidth="1"/>
    <col min="7" max="7" width="28.42578125" style="2" customWidth="1"/>
    <col min="8" max="8" width="26.42578125" style="2" customWidth="1"/>
    <col min="9" max="9" width="23.7109375" style="2" customWidth="1"/>
    <col min="10" max="10" width="21.42578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4">
      <c r="A1" s="2" t="s">
        <v>108</v>
      </c>
      <c r="B1" s="225" t="str">
        <f>Info!C2</f>
        <v>სს "ბაზისბანკი"</v>
      </c>
    </row>
    <row r="2" spans="1:24">
      <c r="A2" s="2" t="s">
        <v>109</v>
      </c>
      <c r="B2" s="632">
        <f>'1. key ratios'!B2</f>
        <v>45199</v>
      </c>
    </row>
    <row r="4" spans="1:24" ht="27.75" thickBot="1">
      <c r="A4" s="2" t="s">
        <v>197</v>
      </c>
      <c r="B4" s="199" t="s">
        <v>216</v>
      </c>
      <c r="V4" s="143" t="s">
        <v>87</v>
      </c>
    </row>
    <row r="5" spans="1:24">
      <c r="A5" s="60"/>
      <c r="B5" s="61"/>
      <c r="C5" s="741" t="s">
        <v>116</v>
      </c>
      <c r="D5" s="742"/>
      <c r="E5" s="742"/>
      <c r="F5" s="742"/>
      <c r="G5" s="742"/>
      <c r="H5" s="742"/>
      <c r="I5" s="742"/>
      <c r="J5" s="742"/>
      <c r="K5" s="742"/>
      <c r="L5" s="743"/>
      <c r="M5" s="741" t="s">
        <v>117</v>
      </c>
      <c r="N5" s="742"/>
      <c r="O5" s="742"/>
      <c r="P5" s="742"/>
      <c r="Q5" s="742"/>
      <c r="R5" s="742"/>
      <c r="S5" s="743"/>
      <c r="T5" s="746" t="s">
        <v>214</v>
      </c>
      <c r="U5" s="746" t="s">
        <v>213</v>
      </c>
      <c r="V5" s="744" t="s">
        <v>118</v>
      </c>
    </row>
    <row r="6" spans="1:24" s="35" customFormat="1" ht="127.5">
      <c r="A6" s="78"/>
      <c r="B6" s="118"/>
      <c r="C6" s="58" t="s">
        <v>119</v>
      </c>
      <c r="D6" s="57" t="s">
        <v>120</v>
      </c>
      <c r="E6" s="54" t="s">
        <v>121</v>
      </c>
      <c r="F6" s="200" t="s">
        <v>208</v>
      </c>
      <c r="G6" s="57" t="s">
        <v>122</v>
      </c>
      <c r="H6" s="57" t="s">
        <v>123</v>
      </c>
      <c r="I6" s="57" t="s">
        <v>124</v>
      </c>
      <c r="J6" s="57" t="s">
        <v>153</v>
      </c>
      <c r="K6" s="57" t="s">
        <v>125</v>
      </c>
      <c r="L6" s="59" t="s">
        <v>126</v>
      </c>
      <c r="M6" s="58" t="s">
        <v>127</v>
      </c>
      <c r="N6" s="57" t="s">
        <v>128</v>
      </c>
      <c r="O6" s="57" t="s">
        <v>129</v>
      </c>
      <c r="P6" s="57" t="s">
        <v>130</v>
      </c>
      <c r="Q6" s="57" t="s">
        <v>131</v>
      </c>
      <c r="R6" s="57" t="s">
        <v>132</v>
      </c>
      <c r="S6" s="59" t="s">
        <v>133</v>
      </c>
      <c r="T6" s="747"/>
      <c r="U6" s="747"/>
      <c r="V6" s="745"/>
    </row>
    <row r="7" spans="1:24" s="98" customFormat="1">
      <c r="A7" s="99">
        <v>1</v>
      </c>
      <c r="B7" s="116" t="s">
        <v>134</v>
      </c>
      <c r="C7" s="174"/>
      <c r="D7" s="172">
        <v>0</v>
      </c>
      <c r="E7" s="172"/>
      <c r="F7" s="172"/>
      <c r="G7" s="172"/>
      <c r="H7" s="172"/>
      <c r="I7" s="172"/>
      <c r="J7" s="172"/>
      <c r="K7" s="172"/>
      <c r="L7" s="175"/>
      <c r="M7" s="174"/>
      <c r="N7" s="172"/>
      <c r="O7" s="172"/>
      <c r="P7" s="172"/>
      <c r="Q7" s="172"/>
      <c r="R7" s="172"/>
      <c r="S7" s="175"/>
      <c r="T7" s="194">
        <v>0</v>
      </c>
      <c r="U7" s="193"/>
      <c r="V7" s="176">
        <f>SUM(C7:S7)</f>
        <v>0</v>
      </c>
      <c r="X7" s="630"/>
    </row>
    <row r="8" spans="1:24" s="98" customFormat="1">
      <c r="A8" s="99">
        <v>2</v>
      </c>
      <c r="B8" s="116" t="s">
        <v>135</v>
      </c>
      <c r="C8" s="174"/>
      <c r="D8" s="172">
        <v>0</v>
      </c>
      <c r="E8" s="172"/>
      <c r="F8" s="172"/>
      <c r="G8" s="172"/>
      <c r="H8" s="172"/>
      <c r="I8" s="172"/>
      <c r="J8" s="172"/>
      <c r="K8" s="172"/>
      <c r="L8" s="175"/>
      <c r="M8" s="174"/>
      <c r="N8" s="172"/>
      <c r="O8" s="172"/>
      <c r="P8" s="172"/>
      <c r="Q8" s="172"/>
      <c r="R8" s="172"/>
      <c r="S8" s="175"/>
      <c r="T8" s="193">
        <v>0</v>
      </c>
      <c r="U8" s="193"/>
      <c r="V8" s="176">
        <f t="shared" ref="V8:V20" si="0">SUM(C8:S8)</f>
        <v>0</v>
      </c>
      <c r="X8" s="630"/>
    </row>
    <row r="9" spans="1:24" s="98" customFormat="1">
      <c r="A9" s="99">
        <v>3</v>
      </c>
      <c r="B9" s="116" t="s">
        <v>136</v>
      </c>
      <c r="C9" s="174"/>
      <c r="D9" s="172">
        <v>18.2</v>
      </c>
      <c r="E9" s="172"/>
      <c r="F9" s="172"/>
      <c r="G9" s="172"/>
      <c r="H9" s="172"/>
      <c r="I9" s="172"/>
      <c r="J9" s="172"/>
      <c r="K9" s="172"/>
      <c r="L9" s="175"/>
      <c r="M9" s="174"/>
      <c r="N9" s="172"/>
      <c r="O9" s="172"/>
      <c r="P9" s="172"/>
      <c r="Q9" s="172"/>
      <c r="R9" s="172"/>
      <c r="S9" s="175"/>
      <c r="T9" s="193">
        <v>18.2</v>
      </c>
      <c r="U9" s="193"/>
      <c r="V9" s="176">
        <f>SUM(C9:S9)</f>
        <v>18.2</v>
      </c>
      <c r="X9" s="630"/>
    </row>
    <row r="10" spans="1:24" s="98" customFormat="1">
      <c r="A10" s="99">
        <v>4</v>
      </c>
      <c r="B10" s="116" t="s">
        <v>137</v>
      </c>
      <c r="C10" s="174"/>
      <c r="D10" s="172">
        <v>0</v>
      </c>
      <c r="E10" s="172"/>
      <c r="F10" s="172"/>
      <c r="G10" s="172"/>
      <c r="H10" s="172"/>
      <c r="I10" s="172"/>
      <c r="J10" s="172"/>
      <c r="K10" s="172"/>
      <c r="L10" s="175"/>
      <c r="M10" s="174"/>
      <c r="N10" s="172"/>
      <c r="O10" s="172"/>
      <c r="P10" s="172"/>
      <c r="Q10" s="172"/>
      <c r="R10" s="172"/>
      <c r="S10" s="175"/>
      <c r="T10" s="193">
        <v>0</v>
      </c>
      <c r="U10" s="193"/>
      <c r="V10" s="176">
        <f t="shared" si="0"/>
        <v>0</v>
      </c>
      <c r="X10" s="630"/>
    </row>
    <row r="11" spans="1:24" s="98" customFormat="1">
      <c r="A11" s="99">
        <v>5</v>
      </c>
      <c r="B11" s="116" t="s">
        <v>698</v>
      </c>
      <c r="C11" s="174"/>
      <c r="D11" s="172">
        <v>0</v>
      </c>
      <c r="E11" s="172"/>
      <c r="F11" s="172"/>
      <c r="G11" s="172"/>
      <c r="H11" s="172"/>
      <c r="I11" s="172"/>
      <c r="J11" s="172"/>
      <c r="K11" s="172"/>
      <c r="L11" s="175"/>
      <c r="M11" s="174"/>
      <c r="N11" s="172"/>
      <c r="O11" s="172"/>
      <c r="P11" s="172"/>
      <c r="Q11" s="172"/>
      <c r="R11" s="172"/>
      <c r="S11" s="175"/>
      <c r="T11" s="193">
        <v>0</v>
      </c>
      <c r="U11" s="193"/>
      <c r="V11" s="176">
        <f t="shared" si="0"/>
        <v>0</v>
      </c>
      <c r="X11" s="630"/>
    </row>
    <row r="12" spans="1:24" s="98" customFormat="1">
      <c r="A12" s="99">
        <v>6</v>
      </c>
      <c r="B12" s="116" t="s">
        <v>138</v>
      </c>
      <c r="C12" s="174"/>
      <c r="D12" s="172">
        <v>0</v>
      </c>
      <c r="E12" s="172"/>
      <c r="F12" s="172"/>
      <c r="G12" s="172"/>
      <c r="H12" s="172"/>
      <c r="I12" s="172"/>
      <c r="J12" s="172"/>
      <c r="K12" s="172"/>
      <c r="L12" s="175"/>
      <c r="M12" s="174"/>
      <c r="N12" s="172"/>
      <c r="O12" s="172"/>
      <c r="P12" s="172"/>
      <c r="Q12" s="172"/>
      <c r="R12" s="172"/>
      <c r="S12" s="175"/>
      <c r="T12" s="193">
        <v>0</v>
      </c>
      <c r="U12" s="193"/>
      <c r="V12" s="176">
        <f t="shared" si="0"/>
        <v>0</v>
      </c>
      <c r="X12" s="630"/>
    </row>
    <row r="13" spans="1:24" s="98" customFormat="1">
      <c r="A13" s="99">
        <v>7</v>
      </c>
      <c r="B13" s="116" t="s">
        <v>71</v>
      </c>
      <c r="C13" s="174"/>
      <c r="D13" s="172">
        <v>40800743.438068815</v>
      </c>
      <c r="E13" s="172"/>
      <c r="F13" s="172"/>
      <c r="G13" s="172"/>
      <c r="H13" s="172"/>
      <c r="I13" s="172"/>
      <c r="J13" s="172"/>
      <c r="K13" s="172"/>
      <c r="L13" s="175"/>
      <c r="M13" s="174"/>
      <c r="N13" s="172"/>
      <c r="O13" s="172"/>
      <c r="P13" s="172"/>
      <c r="Q13" s="172"/>
      <c r="R13" s="172"/>
      <c r="S13" s="175"/>
      <c r="T13" s="193">
        <v>29578615.658211712</v>
      </c>
      <c r="U13" s="193">
        <v>11222127.779857105</v>
      </c>
      <c r="V13" s="176">
        <f t="shared" si="0"/>
        <v>40800743.438068815</v>
      </c>
      <c r="X13" s="630"/>
    </row>
    <row r="14" spans="1:24" s="98" customFormat="1">
      <c r="A14" s="99">
        <v>8</v>
      </c>
      <c r="B14" s="116" t="s">
        <v>72</v>
      </c>
      <c r="C14" s="174"/>
      <c r="D14" s="172">
        <v>4109262.3842472462</v>
      </c>
      <c r="E14" s="172"/>
      <c r="F14" s="172"/>
      <c r="G14" s="172"/>
      <c r="H14" s="172"/>
      <c r="I14" s="172"/>
      <c r="J14" s="172"/>
      <c r="K14" s="172"/>
      <c r="L14" s="175"/>
      <c r="M14" s="174"/>
      <c r="N14" s="172"/>
      <c r="O14" s="172"/>
      <c r="P14" s="172"/>
      <c r="Q14" s="172"/>
      <c r="R14" s="172"/>
      <c r="S14" s="175"/>
      <c r="T14" s="193">
        <v>3906488.6690059961</v>
      </c>
      <c r="U14" s="193">
        <v>202773.71524125</v>
      </c>
      <c r="V14" s="176">
        <f t="shared" si="0"/>
        <v>4109262.3842472462</v>
      </c>
      <c r="X14" s="630"/>
    </row>
    <row r="15" spans="1:24" s="98" customFormat="1">
      <c r="A15" s="99">
        <v>9</v>
      </c>
      <c r="B15" s="116" t="s">
        <v>699</v>
      </c>
      <c r="C15" s="174"/>
      <c r="D15" s="172">
        <v>0</v>
      </c>
      <c r="E15" s="172"/>
      <c r="F15" s="172"/>
      <c r="G15" s="172"/>
      <c r="H15" s="172"/>
      <c r="I15" s="172"/>
      <c r="J15" s="172"/>
      <c r="K15" s="172"/>
      <c r="L15" s="175"/>
      <c r="M15" s="174"/>
      <c r="N15" s="172"/>
      <c r="O15" s="172"/>
      <c r="P15" s="172"/>
      <c r="Q15" s="172"/>
      <c r="R15" s="172"/>
      <c r="S15" s="175"/>
      <c r="T15" s="193">
        <v>0</v>
      </c>
      <c r="U15" s="193">
        <v>0</v>
      </c>
      <c r="V15" s="176">
        <f t="shared" si="0"/>
        <v>0</v>
      </c>
      <c r="X15" s="630"/>
    </row>
    <row r="16" spans="1:24" s="98" customFormat="1">
      <c r="A16" s="99">
        <v>10</v>
      </c>
      <c r="B16" s="116" t="s">
        <v>67</v>
      </c>
      <c r="C16" s="174"/>
      <c r="D16" s="172">
        <v>1268656.2645535001</v>
      </c>
      <c r="E16" s="172"/>
      <c r="F16" s="172"/>
      <c r="G16" s="172"/>
      <c r="H16" s="172"/>
      <c r="I16" s="172"/>
      <c r="J16" s="172"/>
      <c r="K16" s="172"/>
      <c r="L16" s="175"/>
      <c r="M16" s="174"/>
      <c r="N16" s="172"/>
      <c r="O16" s="172"/>
      <c r="P16" s="172"/>
      <c r="Q16" s="172"/>
      <c r="R16" s="172"/>
      <c r="S16" s="175"/>
      <c r="T16" s="193">
        <v>1268656.2645535001</v>
      </c>
      <c r="U16" s="193">
        <v>0</v>
      </c>
      <c r="V16" s="176">
        <f t="shared" si="0"/>
        <v>1268656.2645535001</v>
      </c>
      <c r="X16" s="630"/>
    </row>
    <row r="17" spans="1:24" s="98" customFormat="1">
      <c r="A17" s="99">
        <v>11</v>
      </c>
      <c r="B17" s="116" t="s">
        <v>68</v>
      </c>
      <c r="C17" s="174"/>
      <c r="D17" s="172">
        <v>0</v>
      </c>
      <c r="E17" s="172"/>
      <c r="F17" s="172"/>
      <c r="G17" s="172"/>
      <c r="H17" s="172"/>
      <c r="I17" s="172"/>
      <c r="J17" s="172"/>
      <c r="K17" s="172"/>
      <c r="L17" s="175"/>
      <c r="M17" s="174"/>
      <c r="N17" s="172"/>
      <c r="O17" s="172"/>
      <c r="P17" s="172"/>
      <c r="Q17" s="172"/>
      <c r="R17" s="172"/>
      <c r="S17" s="175"/>
      <c r="T17" s="193">
        <v>0</v>
      </c>
      <c r="U17" s="193">
        <v>0</v>
      </c>
      <c r="V17" s="176">
        <f t="shared" si="0"/>
        <v>0</v>
      </c>
      <c r="X17" s="630"/>
    </row>
    <row r="18" spans="1:24" s="98" customFormat="1">
      <c r="A18" s="99">
        <v>12</v>
      </c>
      <c r="B18" s="116" t="s">
        <v>69</v>
      </c>
      <c r="C18" s="174"/>
      <c r="D18" s="172">
        <v>5083316.1130409995</v>
      </c>
      <c r="E18" s="172"/>
      <c r="F18" s="172"/>
      <c r="G18" s="172"/>
      <c r="H18" s="172"/>
      <c r="I18" s="172"/>
      <c r="J18" s="172"/>
      <c r="K18" s="172"/>
      <c r="L18" s="175"/>
      <c r="M18" s="174"/>
      <c r="N18" s="172"/>
      <c r="O18" s="172"/>
      <c r="P18" s="172"/>
      <c r="Q18" s="172"/>
      <c r="R18" s="172"/>
      <c r="S18" s="175"/>
      <c r="T18" s="193">
        <v>0</v>
      </c>
      <c r="U18" s="193">
        <v>5083316.1130409995</v>
      </c>
      <c r="V18" s="176">
        <f t="shared" si="0"/>
        <v>5083316.1130409995</v>
      </c>
      <c r="X18" s="630"/>
    </row>
    <row r="19" spans="1:24" s="98" customFormat="1">
      <c r="A19" s="99">
        <v>13</v>
      </c>
      <c r="B19" s="116" t="s">
        <v>70</v>
      </c>
      <c r="C19" s="174"/>
      <c r="D19" s="172">
        <v>0</v>
      </c>
      <c r="E19" s="172"/>
      <c r="F19" s="172"/>
      <c r="G19" s="172"/>
      <c r="H19" s="172"/>
      <c r="I19" s="172"/>
      <c r="J19" s="172"/>
      <c r="K19" s="172"/>
      <c r="L19" s="175"/>
      <c r="M19" s="174"/>
      <c r="N19" s="172"/>
      <c r="O19" s="172"/>
      <c r="P19" s="172"/>
      <c r="Q19" s="172"/>
      <c r="R19" s="172"/>
      <c r="S19" s="175"/>
      <c r="T19" s="193">
        <v>0</v>
      </c>
      <c r="U19" s="193">
        <v>0</v>
      </c>
      <c r="V19" s="176">
        <f t="shared" si="0"/>
        <v>0</v>
      </c>
      <c r="X19" s="630"/>
    </row>
    <row r="20" spans="1:24" s="98" customFormat="1">
      <c r="A20" s="99">
        <v>14</v>
      </c>
      <c r="B20" s="116" t="s">
        <v>154</v>
      </c>
      <c r="C20" s="174"/>
      <c r="D20" s="172">
        <v>11439079.4552416</v>
      </c>
      <c r="E20" s="172"/>
      <c r="F20" s="172"/>
      <c r="G20" s="172"/>
      <c r="H20" s="172"/>
      <c r="I20" s="172"/>
      <c r="J20" s="172"/>
      <c r="K20" s="172"/>
      <c r="L20" s="175"/>
      <c r="M20" s="174"/>
      <c r="N20" s="172"/>
      <c r="O20" s="172"/>
      <c r="P20" s="172"/>
      <c r="Q20" s="172"/>
      <c r="R20" s="172"/>
      <c r="S20" s="175"/>
      <c r="T20" s="193">
        <v>10749347.3745216</v>
      </c>
      <c r="U20" s="193">
        <v>689732.08071999997</v>
      </c>
      <c r="V20" s="176">
        <f t="shared" si="0"/>
        <v>11439079.4552416</v>
      </c>
      <c r="X20" s="630"/>
    </row>
    <row r="21" spans="1:24" ht="13.5" thickBot="1">
      <c r="A21" s="62"/>
      <c r="B21" s="63" t="s">
        <v>66</v>
      </c>
      <c r="C21" s="177">
        <f>SUM(C7:C20)</f>
        <v>0</v>
      </c>
      <c r="D21" s="173">
        <f t="shared" ref="D21:V21" si="1">SUM(D7:D20)</f>
        <v>62701075.85515216</v>
      </c>
      <c r="E21" s="173">
        <f t="shared" si="1"/>
        <v>0</v>
      </c>
      <c r="F21" s="173">
        <f t="shared" si="1"/>
        <v>0</v>
      </c>
      <c r="G21" s="173">
        <f t="shared" si="1"/>
        <v>0</v>
      </c>
      <c r="H21" s="173">
        <f t="shared" si="1"/>
        <v>0</v>
      </c>
      <c r="I21" s="173">
        <f t="shared" si="1"/>
        <v>0</v>
      </c>
      <c r="J21" s="173">
        <f t="shared" si="1"/>
        <v>0</v>
      </c>
      <c r="K21" s="173">
        <f t="shared" si="1"/>
        <v>0</v>
      </c>
      <c r="L21" s="178">
        <f t="shared" si="1"/>
        <v>0</v>
      </c>
      <c r="M21" s="177">
        <f t="shared" si="1"/>
        <v>0</v>
      </c>
      <c r="N21" s="173">
        <f t="shared" si="1"/>
        <v>0</v>
      </c>
      <c r="O21" s="173">
        <f t="shared" si="1"/>
        <v>0</v>
      </c>
      <c r="P21" s="173">
        <f t="shared" si="1"/>
        <v>0</v>
      </c>
      <c r="Q21" s="173">
        <f t="shared" si="1"/>
        <v>0</v>
      </c>
      <c r="R21" s="173">
        <f t="shared" si="1"/>
        <v>0</v>
      </c>
      <c r="S21" s="178">
        <f t="shared" si="1"/>
        <v>0</v>
      </c>
      <c r="T21" s="178">
        <f>SUM(T7:T20)</f>
        <v>45503126.166292809</v>
      </c>
      <c r="U21" s="178">
        <f t="shared" si="1"/>
        <v>17197949.688859355</v>
      </c>
      <c r="V21" s="179">
        <f t="shared" si="1"/>
        <v>62701075.85515216</v>
      </c>
      <c r="X21" s="630"/>
    </row>
    <row r="24" spans="1:24">
      <c r="A24" s="18"/>
      <c r="B24" s="18"/>
      <c r="C24" s="629"/>
      <c r="D24" s="629"/>
      <c r="E24" s="629"/>
      <c r="F24" s="629"/>
      <c r="G24" s="629"/>
      <c r="H24" s="629"/>
      <c r="I24" s="629"/>
      <c r="J24" s="629"/>
      <c r="K24" s="629"/>
      <c r="L24" s="629"/>
      <c r="M24" s="629"/>
      <c r="N24" s="629"/>
      <c r="O24" s="629"/>
      <c r="P24" s="629"/>
      <c r="Q24" s="629"/>
      <c r="R24" s="629"/>
      <c r="S24" s="629"/>
      <c r="T24" s="629"/>
      <c r="U24" s="629"/>
      <c r="V24" s="629"/>
      <c r="W24" s="629"/>
    </row>
    <row r="25" spans="1:24">
      <c r="A25" s="55"/>
      <c r="B25" s="55"/>
      <c r="C25" s="18"/>
      <c r="D25" s="38"/>
      <c r="E25" s="38"/>
    </row>
    <row r="26" spans="1:24">
      <c r="A26" s="55"/>
      <c r="B26" s="56"/>
      <c r="C26" s="18"/>
      <c r="D26" s="38"/>
      <c r="E26" s="38"/>
    </row>
    <row r="27" spans="1:24">
      <c r="A27" s="55"/>
      <c r="B27" s="55"/>
      <c r="C27" s="18"/>
      <c r="D27" s="38"/>
      <c r="E27" s="38"/>
    </row>
    <row r="28" spans="1:24">
      <c r="A28" s="55"/>
      <c r="B28" s="56"/>
      <c r="C28" s="18"/>
      <c r="D28" s="38"/>
      <c r="E28" s="3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pane xSplit="1" ySplit="7" topLeftCell="B8" activePane="bottomRight" state="frozen"/>
      <selection activeCell="E26" sqref="E26"/>
      <selection pane="topRight" activeCell="E26" sqref="E26"/>
      <selection pane="bottomLeft" activeCell="E26" sqref="E26"/>
      <selection pane="bottomRight" activeCell="J32" sqref="J32"/>
    </sheetView>
  </sheetViews>
  <sheetFormatPr defaultColWidth="9.140625" defaultRowHeight="12.75"/>
  <cols>
    <col min="1" max="1" width="10.42578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108</v>
      </c>
      <c r="B1" s="225" t="str">
        <f>Info!C2</f>
        <v>სს "ბაზისბანკი"</v>
      </c>
    </row>
    <row r="2" spans="1:9">
      <c r="A2" s="2" t="s">
        <v>109</v>
      </c>
      <c r="B2" s="632">
        <f>'1. key ratios'!B2</f>
        <v>45199</v>
      </c>
    </row>
    <row r="4" spans="1:9" ht="13.5" thickBot="1">
      <c r="A4" s="2" t="s">
        <v>198</v>
      </c>
      <c r="B4" s="196" t="s">
        <v>217</v>
      </c>
    </row>
    <row r="5" spans="1:9">
      <c r="A5" s="60"/>
      <c r="B5" s="96"/>
      <c r="C5" s="101" t="s">
        <v>0</v>
      </c>
      <c r="D5" s="101" t="s">
        <v>1</v>
      </c>
      <c r="E5" s="101" t="s">
        <v>2</v>
      </c>
      <c r="F5" s="101" t="s">
        <v>3</v>
      </c>
      <c r="G5" s="191" t="s">
        <v>4</v>
      </c>
      <c r="H5" s="102" t="s">
        <v>5</v>
      </c>
      <c r="I5" s="24"/>
    </row>
    <row r="6" spans="1:9" ht="15" customHeight="1">
      <c r="A6" s="95"/>
      <c r="B6" s="22"/>
      <c r="C6" s="748" t="s">
        <v>209</v>
      </c>
      <c r="D6" s="752" t="s">
        <v>219</v>
      </c>
      <c r="E6" s="753"/>
      <c r="F6" s="748" t="s">
        <v>220</v>
      </c>
      <c r="G6" s="748" t="s">
        <v>221</v>
      </c>
      <c r="H6" s="750" t="s">
        <v>211</v>
      </c>
      <c r="I6" s="24"/>
    </row>
    <row r="7" spans="1:9" ht="63.75">
      <c r="A7" s="95"/>
      <c r="B7" s="22"/>
      <c r="C7" s="749"/>
      <c r="D7" s="195" t="s">
        <v>212</v>
      </c>
      <c r="E7" s="195" t="s">
        <v>210</v>
      </c>
      <c r="F7" s="749"/>
      <c r="G7" s="749"/>
      <c r="H7" s="751"/>
      <c r="I7" s="24"/>
    </row>
    <row r="8" spans="1:9">
      <c r="A8" s="51">
        <v>1</v>
      </c>
      <c r="B8" s="116" t="s">
        <v>134</v>
      </c>
      <c r="C8" s="180">
        <v>531645328.4677</v>
      </c>
      <c r="D8" s="181"/>
      <c r="E8" s="180"/>
      <c r="F8" s="180">
        <v>179008174.09130001</v>
      </c>
      <c r="G8" s="192">
        <v>179008174.09130001</v>
      </c>
      <c r="H8" s="699">
        <f>G8/(C8+E8)</f>
        <v>0.33670600399562356</v>
      </c>
    </row>
    <row r="9" spans="1:9" ht="15" customHeight="1">
      <c r="A9" s="51">
        <v>2</v>
      </c>
      <c r="B9" s="116" t="s">
        <v>135</v>
      </c>
      <c r="C9" s="180">
        <v>0</v>
      </c>
      <c r="D9" s="181"/>
      <c r="E9" s="180"/>
      <c r="F9" s="180">
        <v>0</v>
      </c>
      <c r="G9" s="192">
        <v>0</v>
      </c>
      <c r="H9" s="699" t="e">
        <f t="shared" ref="H9:H21" si="0">G9/(C9+E9)</f>
        <v>#DIV/0!</v>
      </c>
    </row>
    <row r="10" spans="1:9">
      <c r="A10" s="51">
        <v>3</v>
      </c>
      <c r="B10" s="116" t="s">
        <v>136</v>
      </c>
      <c r="C10" s="180">
        <v>7160616.9475000007</v>
      </c>
      <c r="D10" s="181"/>
      <c r="E10" s="180">
        <v>1998240</v>
      </c>
      <c r="F10" s="180">
        <v>9158856.9475000016</v>
      </c>
      <c r="G10" s="192">
        <v>9158838.7475000005</v>
      </c>
      <c r="H10" s="699">
        <f t="shared" si="0"/>
        <v>0.99999801285246559</v>
      </c>
    </row>
    <row r="11" spans="1:9">
      <c r="A11" s="51">
        <v>4</v>
      </c>
      <c r="B11" s="116" t="s">
        <v>137</v>
      </c>
      <c r="C11" s="180">
        <v>2299833.2703999998</v>
      </c>
      <c r="D11" s="181"/>
      <c r="E11" s="180"/>
      <c r="F11" s="180">
        <v>0</v>
      </c>
      <c r="G11" s="192">
        <v>0</v>
      </c>
      <c r="H11" s="699">
        <f t="shared" si="0"/>
        <v>0</v>
      </c>
    </row>
    <row r="12" spans="1:9">
      <c r="A12" s="51">
        <v>5</v>
      </c>
      <c r="B12" s="116" t="s">
        <v>698</v>
      </c>
      <c r="C12" s="180">
        <v>0</v>
      </c>
      <c r="D12" s="181"/>
      <c r="E12" s="180"/>
      <c r="F12" s="180">
        <v>0</v>
      </c>
      <c r="G12" s="192">
        <v>0</v>
      </c>
      <c r="H12" s="699" t="e">
        <f t="shared" si="0"/>
        <v>#DIV/0!</v>
      </c>
    </row>
    <row r="13" spans="1:9">
      <c r="A13" s="51">
        <v>6</v>
      </c>
      <c r="B13" s="116" t="s">
        <v>138</v>
      </c>
      <c r="C13" s="180">
        <v>72959430.0079</v>
      </c>
      <c r="D13" s="181"/>
      <c r="E13" s="180"/>
      <c r="F13" s="180">
        <v>23462477.985229999</v>
      </c>
      <c r="G13" s="192">
        <v>23462477.985229999</v>
      </c>
      <c r="H13" s="699">
        <f t="shared" si="0"/>
        <v>0.32158252857361269</v>
      </c>
    </row>
    <row r="14" spans="1:9">
      <c r="A14" s="51">
        <v>7</v>
      </c>
      <c r="B14" s="116" t="s">
        <v>71</v>
      </c>
      <c r="C14" s="180">
        <v>1293018546.4655809</v>
      </c>
      <c r="D14" s="181">
        <v>445006467.99620026</v>
      </c>
      <c r="E14" s="180">
        <v>243671469.21765006</v>
      </c>
      <c r="F14" s="181">
        <v>1536690015.6832309</v>
      </c>
      <c r="G14" s="236">
        <v>1495889272.2451622</v>
      </c>
      <c r="H14" s="699">
        <f>G14/(C14+E14)</f>
        <v>0.97344894349435329</v>
      </c>
    </row>
    <row r="15" spans="1:9">
      <c r="A15" s="51">
        <v>8</v>
      </c>
      <c r="B15" s="116" t="s">
        <v>72</v>
      </c>
      <c r="C15" s="180">
        <v>405324077.40659165</v>
      </c>
      <c r="D15" s="181">
        <v>24198265.736799981</v>
      </c>
      <c r="E15" s="180">
        <v>11551690.005679989</v>
      </c>
      <c r="F15" s="181">
        <v>312705982.89592874</v>
      </c>
      <c r="G15" s="236">
        <v>308596720.22692275</v>
      </c>
      <c r="H15" s="699">
        <f t="shared" si="0"/>
        <v>0.74026063482297422</v>
      </c>
    </row>
    <row r="16" spans="1:9">
      <c r="A16" s="51">
        <v>9</v>
      </c>
      <c r="B16" s="116" t="s">
        <v>699</v>
      </c>
      <c r="C16" s="180">
        <v>327277131.33447641</v>
      </c>
      <c r="D16" s="181">
        <v>770020.30880000058</v>
      </c>
      <c r="E16" s="180">
        <v>378939.79933000024</v>
      </c>
      <c r="F16" s="181">
        <v>114728613.31781223</v>
      </c>
      <c r="G16" s="236">
        <v>114728613.31781223</v>
      </c>
      <c r="H16" s="699">
        <f t="shared" si="0"/>
        <v>0.35014951171455627</v>
      </c>
    </row>
    <row r="17" spans="1:8">
      <c r="A17" s="51">
        <v>10</v>
      </c>
      <c r="B17" s="116" t="s">
        <v>67</v>
      </c>
      <c r="C17" s="180">
        <v>47755252.235289216</v>
      </c>
      <c r="D17" s="181">
        <v>307880.77120000019</v>
      </c>
      <c r="E17" s="180">
        <v>137110.95314000009</v>
      </c>
      <c r="F17" s="181">
        <v>55996076.398222968</v>
      </c>
      <c r="G17" s="236">
        <v>54727420.133669466</v>
      </c>
      <c r="H17" s="699">
        <f t="shared" si="0"/>
        <v>1.1427170532042485</v>
      </c>
    </row>
    <row r="18" spans="1:8">
      <c r="A18" s="51">
        <v>11</v>
      </c>
      <c r="B18" s="116" t="s">
        <v>68</v>
      </c>
      <c r="C18" s="180">
        <v>3304915.54</v>
      </c>
      <c r="D18" s="181">
        <v>0</v>
      </c>
      <c r="E18" s="180">
        <v>0</v>
      </c>
      <c r="F18" s="181">
        <v>8262288.8499999996</v>
      </c>
      <c r="G18" s="236">
        <v>8262288.8499999996</v>
      </c>
      <c r="H18" s="699">
        <f t="shared" si="0"/>
        <v>2.5</v>
      </c>
    </row>
    <row r="19" spans="1:8">
      <c r="A19" s="51">
        <v>12</v>
      </c>
      <c r="B19" s="116" t="s">
        <v>69</v>
      </c>
      <c r="C19" s="180">
        <v>1342593.9890999999</v>
      </c>
      <c r="D19" s="181">
        <v>43087957.042100012</v>
      </c>
      <c r="E19" s="180">
        <v>25122399.273800012</v>
      </c>
      <c r="F19" s="181">
        <v>26462200.534212507</v>
      </c>
      <c r="G19" s="236">
        <v>21378884.421171509</v>
      </c>
      <c r="H19" s="699">
        <f t="shared" si="0"/>
        <v>0.80781748964741018</v>
      </c>
    </row>
    <row r="20" spans="1:8">
      <c r="A20" s="51">
        <v>13</v>
      </c>
      <c r="B20" s="116" t="s">
        <v>70</v>
      </c>
      <c r="C20" s="180">
        <v>0</v>
      </c>
      <c r="D20" s="181">
        <v>3996480</v>
      </c>
      <c r="E20" s="180">
        <v>0</v>
      </c>
      <c r="F20" s="181">
        <v>0</v>
      </c>
      <c r="G20" s="236">
        <v>0</v>
      </c>
      <c r="H20" s="699" t="e">
        <f t="shared" si="0"/>
        <v>#DIV/0!</v>
      </c>
    </row>
    <row r="21" spans="1:8">
      <c r="A21" s="51">
        <v>14</v>
      </c>
      <c r="B21" s="116" t="s">
        <v>154</v>
      </c>
      <c r="C21" s="180">
        <v>506931667.49867296</v>
      </c>
      <c r="D21" s="181">
        <v>21748545.245999951</v>
      </c>
      <c r="E21" s="180">
        <v>10498046.593439979</v>
      </c>
      <c r="F21" s="181">
        <v>467682058.17854542</v>
      </c>
      <c r="G21" s="236">
        <v>456242979.22330379</v>
      </c>
      <c r="H21" s="699">
        <f t="shared" si="0"/>
        <v>0.88174870286263329</v>
      </c>
    </row>
    <row r="22" spans="1:8" ht="13.5" thickBot="1">
      <c r="A22" s="97"/>
      <c r="B22" s="103" t="s">
        <v>66</v>
      </c>
      <c r="C22" s="173">
        <f>SUM(C8:C21)</f>
        <v>3199019393.1632113</v>
      </c>
      <c r="D22" s="173">
        <f>SUM(D8:D21)</f>
        <v>539115617.10110021</v>
      </c>
      <c r="E22" s="173">
        <f>SUM(E8:E21)</f>
        <v>293357895.84304005</v>
      </c>
      <c r="F22" s="173">
        <f>SUM(F8:F21)</f>
        <v>2734156744.8819828</v>
      </c>
      <c r="G22" s="173">
        <f>SUM(G8:G21)</f>
        <v>2671455669.2420721</v>
      </c>
      <c r="H22" s="700">
        <f>G22/(C22+E22)</f>
        <v>0.76493902238215195</v>
      </c>
    </row>
    <row r="25" spans="1:8">
      <c r="C25" s="627"/>
      <c r="D25" s="627"/>
      <c r="E25" s="627"/>
      <c r="F25" s="627"/>
      <c r="G25" s="627"/>
    </row>
    <row r="28" spans="1:8" ht="10.5" customHeight="1"/>
  </sheetData>
  <mergeCells count="5">
    <mergeCell ref="C6:C7"/>
    <mergeCell ref="F6:F7"/>
    <mergeCell ref="G6:G7"/>
    <mergeCell ref="H6:H7"/>
    <mergeCell ref="D6:E6"/>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H29" sqref="H29"/>
    </sheetView>
  </sheetViews>
  <sheetFormatPr defaultColWidth="9.140625" defaultRowHeight="12.75"/>
  <cols>
    <col min="1" max="1" width="10.42578125" style="225" bestFit="1" customWidth="1"/>
    <col min="2" max="2" width="104.140625" style="225" customWidth="1"/>
    <col min="3" max="5" width="13.5703125" style="225" bestFit="1" customWidth="1"/>
    <col min="6" max="11" width="12.7109375" style="225" customWidth="1"/>
    <col min="12" max="16384" width="9.140625" style="225"/>
  </cols>
  <sheetData>
    <row r="1" spans="1:11">
      <c r="A1" s="225" t="s">
        <v>108</v>
      </c>
      <c r="B1" s="225" t="str">
        <f>Info!C2</f>
        <v>სს "ბაზისბანკი"</v>
      </c>
    </row>
    <row r="2" spans="1:11">
      <c r="A2" s="225" t="s">
        <v>109</v>
      </c>
      <c r="B2" s="349">
        <f>'1. key ratios'!B2</f>
        <v>45199</v>
      </c>
      <c r="C2" s="226"/>
      <c r="D2" s="226"/>
    </row>
    <row r="3" spans="1:11">
      <c r="B3" s="226"/>
      <c r="C3" s="226"/>
      <c r="D3" s="226"/>
    </row>
    <row r="4" spans="1:11" ht="13.5" thickBot="1">
      <c r="A4" s="225" t="s">
        <v>245</v>
      </c>
      <c r="B4" s="196" t="s">
        <v>244</v>
      </c>
      <c r="C4" s="226"/>
      <c r="D4" s="226"/>
    </row>
    <row r="5" spans="1:11" ht="30" customHeight="1">
      <c r="A5" s="757"/>
      <c r="B5" s="758"/>
      <c r="C5" s="755" t="s">
        <v>276</v>
      </c>
      <c r="D5" s="755"/>
      <c r="E5" s="755"/>
      <c r="F5" s="755" t="s">
        <v>277</v>
      </c>
      <c r="G5" s="755"/>
      <c r="H5" s="755"/>
      <c r="I5" s="755" t="s">
        <v>278</v>
      </c>
      <c r="J5" s="755"/>
      <c r="K5" s="756"/>
    </row>
    <row r="6" spans="1:11">
      <c r="A6" s="223"/>
      <c r="B6" s="224"/>
      <c r="C6" s="227" t="s">
        <v>26</v>
      </c>
      <c r="D6" s="227" t="s">
        <v>90</v>
      </c>
      <c r="E6" s="227" t="s">
        <v>66</v>
      </c>
      <c r="F6" s="227" t="s">
        <v>26</v>
      </c>
      <c r="G6" s="227" t="s">
        <v>90</v>
      </c>
      <c r="H6" s="227" t="s">
        <v>66</v>
      </c>
      <c r="I6" s="227" t="s">
        <v>26</v>
      </c>
      <c r="J6" s="227" t="s">
        <v>90</v>
      </c>
      <c r="K6" s="228" t="s">
        <v>66</v>
      </c>
    </row>
    <row r="7" spans="1:11">
      <c r="A7" s="229" t="s">
        <v>224</v>
      </c>
      <c r="B7" s="222"/>
      <c r="C7" s="222"/>
      <c r="D7" s="222"/>
      <c r="E7" s="222"/>
      <c r="F7" s="222"/>
      <c r="G7" s="222"/>
      <c r="H7" s="222"/>
      <c r="I7" s="222"/>
      <c r="J7" s="222"/>
      <c r="K7" s="230"/>
    </row>
    <row r="8" spans="1:11">
      <c r="A8" s="221">
        <v>1</v>
      </c>
      <c r="B8" s="206" t="s">
        <v>224</v>
      </c>
      <c r="C8" s="204"/>
      <c r="D8" s="204"/>
      <c r="E8" s="204"/>
      <c r="F8" s="636">
        <v>409860671.03597832</v>
      </c>
      <c r="G8" s="636">
        <v>283558020.60086948</v>
      </c>
      <c r="H8" s="636">
        <v>693418691.63684762</v>
      </c>
      <c r="I8" s="636">
        <v>407692107.83423913</v>
      </c>
      <c r="J8" s="636">
        <v>215049953.02380431</v>
      </c>
      <c r="K8" s="637">
        <v>622742060.85804355</v>
      </c>
    </row>
    <row r="9" spans="1:11">
      <c r="A9" s="229" t="s">
        <v>225</v>
      </c>
      <c r="B9" s="222"/>
      <c r="C9" s="222"/>
      <c r="D9" s="222"/>
      <c r="E9" s="222"/>
      <c r="F9" s="222"/>
      <c r="G9" s="222"/>
      <c r="H9" s="222"/>
      <c r="I9" s="222"/>
      <c r="J9" s="222"/>
      <c r="K9" s="230"/>
    </row>
    <row r="10" spans="1:11">
      <c r="A10" s="231">
        <v>2</v>
      </c>
      <c r="B10" s="207" t="s">
        <v>226</v>
      </c>
      <c r="C10" s="378">
        <v>299508340.18576097</v>
      </c>
      <c r="D10" s="636">
        <v>622708511.81141293</v>
      </c>
      <c r="E10" s="636">
        <v>922216851.99717391</v>
      </c>
      <c r="F10" s="636">
        <v>34397027.88870763</v>
      </c>
      <c r="G10" s="636">
        <v>82034119.069655955</v>
      </c>
      <c r="H10" s="636">
        <v>116431146.95836359</v>
      </c>
      <c r="I10" s="636">
        <v>5492483.3534891279</v>
      </c>
      <c r="J10" s="636">
        <v>15258400.341668479</v>
      </c>
      <c r="K10" s="637">
        <v>20750883.695157606</v>
      </c>
    </row>
    <row r="11" spans="1:11">
      <c r="A11" s="231">
        <v>3</v>
      </c>
      <c r="B11" s="207" t="s">
        <v>227</v>
      </c>
      <c r="C11" s="378">
        <v>757781936.78163016</v>
      </c>
      <c r="D11" s="636">
        <v>765608608.71717381</v>
      </c>
      <c r="E11" s="636">
        <v>1523390545.4988041</v>
      </c>
      <c r="F11" s="636">
        <v>266024472.40113851</v>
      </c>
      <c r="G11" s="636">
        <v>76538966.085453838</v>
      </c>
      <c r="H11" s="636">
        <v>342563438.48659235</v>
      </c>
      <c r="I11" s="636">
        <v>223100587.0869402</v>
      </c>
      <c r="J11" s="636">
        <v>68799334.571429342</v>
      </c>
      <c r="K11" s="637">
        <v>291899921.65836954</v>
      </c>
    </row>
    <row r="12" spans="1:11">
      <c r="A12" s="231">
        <v>4</v>
      </c>
      <c r="B12" s="207" t="s">
        <v>228</v>
      </c>
      <c r="C12" s="378">
        <v>107845800.6988043</v>
      </c>
      <c r="D12" s="636">
        <v>0</v>
      </c>
      <c r="E12" s="636">
        <v>107845800.6988043</v>
      </c>
      <c r="F12" s="636"/>
      <c r="G12" s="636"/>
      <c r="H12" s="636">
        <v>0</v>
      </c>
      <c r="I12" s="636"/>
      <c r="J12" s="636"/>
      <c r="K12" s="637">
        <v>0</v>
      </c>
    </row>
    <row r="13" spans="1:11">
      <c r="A13" s="231">
        <v>5</v>
      </c>
      <c r="B13" s="207" t="s">
        <v>229</v>
      </c>
      <c r="C13" s="378">
        <v>268173234.53543481</v>
      </c>
      <c r="D13" s="636">
        <v>227863171.8604348</v>
      </c>
      <c r="E13" s="636">
        <v>496036406.39586961</v>
      </c>
      <c r="F13" s="636">
        <v>62525930.777018473</v>
      </c>
      <c r="G13" s="636">
        <v>53828030.04237175</v>
      </c>
      <c r="H13" s="636">
        <v>116353960.81939022</v>
      </c>
      <c r="I13" s="636">
        <v>24059029.613929339</v>
      </c>
      <c r="J13" s="636">
        <v>20126661.382353261</v>
      </c>
      <c r="K13" s="637">
        <v>44185690.9962826</v>
      </c>
    </row>
    <row r="14" spans="1:11">
      <c r="A14" s="231">
        <v>6</v>
      </c>
      <c r="B14" s="207" t="s">
        <v>243</v>
      </c>
      <c r="C14" s="378"/>
      <c r="D14" s="636"/>
      <c r="E14" s="636">
        <v>0</v>
      </c>
      <c r="F14" s="636"/>
      <c r="G14" s="636"/>
      <c r="H14" s="636">
        <v>0</v>
      </c>
      <c r="I14" s="636"/>
      <c r="J14" s="636"/>
      <c r="K14" s="637">
        <v>0</v>
      </c>
    </row>
    <row r="15" spans="1:11">
      <c r="A15" s="231">
        <v>7</v>
      </c>
      <c r="B15" s="207" t="s">
        <v>230</v>
      </c>
      <c r="C15" s="378">
        <v>16451738.459239131</v>
      </c>
      <c r="D15" s="636">
        <v>19051577.44228261</v>
      </c>
      <c r="E15" s="636">
        <v>35503315.901521742</v>
      </c>
      <c r="F15" s="636">
        <v>4367917.1878260868</v>
      </c>
      <c r="G15" s="636">
        <v>6683256.8904347811</v>
      </c>
      <c r="H15" s="636">
        <v>11051174.078260869</v>
      </c>
      <c r="I15" s="636">
        <v>4367917.1878260868</v>
      </c>
      <c r="J15" s="636">
        <v>6683256.8904347811</v>
      </c>
      <c r="K15" s="637">
        <v>11051174.078260869</v>
      </c>
    </row>
    <row r="16" spans="1:11">
      <c r="A16" s="231">
        <v>8</v>
      </c>
      <c r="B16" s="208" t="s">
        <v>231</v>
      </c>
      <c r="C16" s="378">
        <v>1449761050.6608694</v>
      </c>
      <c r="D16" s="636">
        <v>1635231869.8313043</v>
      </c>
      <c r="E16" s="636">
        <v>3084992920.4921737</v>
      </c>
      <c r="F16" s="636">
        <v>367315348.25469071</v>
      </c>
      <c r="G16" s="636">
        <v>219084372.08791631</v>
      </c>
      <c r="H16" s="636">
        <v>586399720.34260702</v>
      </c>
      <c r="I16" s="636">
        <v>257020017.24218476</v>
      </c>
      <c r="J16" s="636">
        <v>110867653.18588588</v>
      </c>
      <c r="K16" s="637">
        <v>367887670.42807055</v>
      </c>
    </row>
    <row r="17" spans="1:11">
      <c r="A17" s="229" t="s">
        <v>232</v>
      </c>
      <c r="B17" s="222"/>
      <c r="C17" s="638"/>
      <c r="D17" s="638"/>
      <c r="E17" s="638"/>
      <c r="F17" s="638"/>
      <c r="G17" s="638"/>
      <c r="H17" s="638"/>
      <c r="I17" s="638"/>
      <c r="J17" s="638"/>
      <c r="K17" s="639"/>
    </row>
    <row r="18" spans="1:11">
      <c r="A18" s="231">
        <v>9</v>
      </c>
      <c r="B18" s="207" t="s">
        <v>233</v>
      </c>
      <c r="C18" s="378">
        <v>7090385.7608695636</v>
      </c>
      <c r="D18" s="636">
        <v>0</v>
      </c>
      <c r="E18" s="636">
        <v>7090385.7608695636</v>
      </c>
      <c r="F18" s="636">
        <v>0</v>
      </c>
      <c r="G18" s="636">
        <v>0</v>
      </c>
      <c r="H18" s="636">
        <v>0</v>
      </c>
      <c r="I18" s="636">
        <v>0</v>
      </c>
      <c r="J18" s="636">
        <v>0</v>
      </c>
      <c r="K18" s="637">
        <v>0</v>
      </c>
    </row>
    <row r="19" spans="1:11">
      <c r="A19" s="231">
        <v>10</v>
      </c>
      <c r="B19" s="207" t="s">
        <v>234</v>
      </c>
      <c r="C19" s="378">
        <v>1042032018.736413</v>
      </c>
      <c r="D19" s="636">
        <v>1096362801.963804</v>
      </c>
      <c r="E19" s="636">
        <v>2138394820.700217</v>
      </c>
      <c r="F19" s="636">
        <v>19254360.686304338</v>
      </c>
      <c r="G19" s="636">
        <v>12452881.985380439</v>
      </c>
      <c r="H19" s="636">
        <v>31707242.671684779</v>
      </c>
      <c r="I19" s="636">
        <v>21934672.147717401</v>
      </c>
      <c r="J19" s="636">
        <v>85903781.631521717</v>
      </c>
      <c r="K19" s="637">
        <v>107838453.77923912</v>
      </c>
    </row>
    <row r="20" spans="1:11">
      <c r="A20" s="231">
        <v>11</v>
      </c>
      <c r="B20" s="207" t="s">
        <v>235</v>
      </c>
      <c r="C20" s="378">
        <v>45771700.655543469</v>
      </c>
      <c r="D20" s="636">
        <v>1310430.8529347831</v>
      </c>
      <c r="E20" s="636">
        <v>47082131.508478254</v>
      </c>
      <c r="F20" s="636">
        <v>979005.74663043441</v>
      </c>
      <c r="G20" s="636">
        <v>79771.955652173914</v>
      </c>
      <c r="H20" s="636">
        <v>1058777.7022826083</v>
      </c>
      <c r="I20" s="636">
        <v>965004.36532608664</v>
      </c>
      <c r="J20" s="636">
        <v>79771.955652173914</v>
      </c>
      <c r="K20" s="637">
        <v>1044776.3209782606</v>
      </c>
    </row>
    <row r="21" spans="1:11" ht="13.5" thickBot="1">
      <c r="A21" s="150">
        <v>12</v>
      </c>
      <c r="B21" s="232" t="s">
        <v>236</v>
      </c>
      <c r="C21" s="640">
        <v>1094894105.1528261</v>
      </c>
      <c r="D21" s="641">
        <v>1097673232.8167388</v>
      </c>
      <c r="E21" s="640">
        <v>2192567337.9695649</v>
      </c>
      <c r="F21" s="641">
        <v>20233366.432934772</v>
      </c>
      <c r="G21" s="641">
        <v>12532653.941032613</v>
      </c>
      <c r="H21" s="641">
        <v>32766020.373967387</v>
      </c>
      <c r="I21" s="641">
        <v>22899676.513043489</v>
      </c>
      <c r="J21" s="641">
        <v>85983553.587173894</v>
      </c>
      <c r="K21" s="642">
        <v>108883230.10021737</v>
      </c>
    </row>
    <row r="22" spans="1:11" ht="38.25" customHeight="1" thickBot="1">
      <c r="A22" s="219"/>
      <c r="B22" s="220"/>
      <c r="C22" s="220"/>
      <c r="D22" s="220"/>
      <c r="E22" s="220"/>
      <c r="F22" s="754" t="s">
        <v>237</v>
      </c>
      <c r="G22" s="755"/>
      <c r="H22" s="755"/>
      <c r="I22" s="754" t="s">
        <v>238</v>
      </c>
      <c r="J22" s="755"/>
      <c r="K22" s="756"/>
    </row>
    <row r="23" spans="1:11">
      <c r="A23" s="212">
        <v>13</v>
      </c>
      <c r="B23" s="209" t="s">
        <v>224</v>
      </c>
      <c r="C23" s="218"/>
      <c r="D23" s="218"/>
      <c r="E23" s="218"/>
      <c r="F23" s="677">
        <v>409860671.03597832</v>
      </c>
      <c r="G23" s="677">
        <v>283558020.60086948</v>
      </c>
      <c r="H23" s="677">
        <v>693418691.63684762</v>
      </c>
      <c r="I23" s="677">
        <v>407692107.83423913</v>
      </c>
      <c r="J23" s="677">
        <v>215049953.02380431</v>
      </c>
      <c r="K23" s="678">
        <v>622742060.85804355</v>
      </c>
    </row>
    <row r="24" spans="1:11" ht="13.5" thickBot="1">
      <c r="A24" s="213">
        <v>14</v>
      </c>
      <c r="B24" s="210" t="s">
        <v>239</v>
      </c>
      <c r="C24" s="233"/>
      <c r="D24" s="216"/>
      <c r="E24" s="217"/>
      <c r="F24" s="679">
        <v>347081981.82175601</v>
      </c>
      <c r="G24" s="679">
        <v>206551718.1468837</v>
      </c>
      <c r="H24" s="679">
        <v>553633699.96863961</v>
      </c>
      <c r="I24" s="679">
        <v>234120340.72914121</v>
      </c>
      <c r="J24" s="679">
        <v>39604182.349623643</v>
      </c>
      <c r="K24" s="680">
        <v>259004440.3278532</v>
      </c>
    </row>
    <row r="25" spans="1:11" ht="13.5" thickBot="1">
      <c r="A25" s="214">
        <v>15</v>
      </c>
      <c r="B25" s="211" t="s">
        <v>240</v>
      </c>
      <c r="C25" s="215"/>
      <c r="D25" s="215"/>
      <c r="E25" s="215"/>
      <c r="F25" s="643">
        <v>1.1871617729686419</v>
      </c>
      <c r="G25" s="643">
        <v>1.378504199638642</v>
      </c>
      <c r="H25" s="643">
        <v>1.2549761314975569</v>
      </c>
      <c r="I25" s="643">
        <v>1.7682500630167539</v>
      </c>
      <c r="J25" s="643">
        <v>6.2511422647507917</v>
      </c>
      <c r="K25" s="644">
        <v>2.4256408795850382</v>
      </c>
    </row>
    <row r="28" spans="1:11" ht="38.25">
      <c r="B28" s="23" t="s">
        <v>275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activeCell="K33" sqref="K33"/>
      <selection pane="topRight" activeCell="K33" sqref="K33"/>
      <selection pane="bottomLeft" activeCell="K33" sqref="K33"/>
      <selection pane="bottomRight" activeCell="I29" sqref="I29"/>
    </sheetView>
  </sheetViews>
  <sheetFormatPr defaultColWidth="9.140625" defaultRowHeight="15"/>
  <cols>
    <col min="1" max="1" width="10.42578125" style="36" bestFit="1" customWidth="1"/>
    <col min="2" max="2" width="95" style="36" customWidth="1"/>
    <col min="3" max="3" width="12.42578125" style="36" bestFit="1" customWidth="1"/>
    <col min="4" max="4" width="10" style="36" bestFit="1" customWidth="1"/>
    <col min="5" max="5" width="18.28515625" style="36" bestFit="1" customWidth="1"/>
    <col min="6" max="13" width="10.7109375" style="36" customWidth="1"/>
    <col min="14" max="14" width="31" style="36" bestFit="1" customWidth="1"/>
    <col min="15" max="16384" width="9.140625" style="12"/>
  </cols>
  <sheetData>
    <row r="1" spans="1:14">
      <c r="A1" s="5" t="s">
        <v>108</v>
      </c>
      <c r="B1" s="36" t="str">
        <f>Info!C2</f>
        <v>სს "ბაზისბანკი"</v>
      </c>
    </row>
    <row r="2" spans="1:14" ht="14.25" customHeight="1">
      <c r="A2" s="36" t="s">
        <v>109</v>
      </c>
      <c r="B2" s="349">
        <f>'1. key ratios'!B2</f>
        <v>45199</v>
      </c>
    </row>
    <row r="3" spans="1:14" ht="14.25" customHeight="1"/>
    <row r="4" spans="1:14" ht="15.75" thickBot="1">
      <c r="A4" s="2" t="s">
        <v>199</v>
      </c>
      <c r="B4" s="53" t="s">
        <v>74</v>
      </c>
    </row>
    <row r="5" spans="1:14" s="25" customFormat="1" ht="12.75">
      <c r="A5" s="112"/>
      <c r="B5" s="113"/>
      <c r="C5" s="114" t="s">
        <v>0</v>
      </c>
      <c r="D5" s="114" t="s">
        <v>1</v>
      </c>
      <c r="E5" s="114" t="s">
        <v>2</v>
      </c>
      <c r="F5" s="114" t="s">
        <v>3</v>
      </c>
      <c r="G5" s="114" t="s">
        <v>4</v>
      </c>
      <c r="H5" s="114" t="s">
        <v>5</v>
      </c>
      <c r="I5" s="114" t="s">
        <v>145</v>
      </c>
      <c r="J5" s="114" t="s">
        <v>146</v>
      </c>
      <c r="K5" s="114" t="s">
        <v>147</v>
      </c>
      <c r="L5" s="114" t="s">
        <v>148</v>
      </c>
      <c r="M5" s="114" t="s">
        <v>149</v>
      </c>
      <c r="N5" s="115" t="s">
        <v>150</v>
      </c>
    </row>
    <row r="6" spans="1:14" ht="60">
      <c r="A6" s="104"/>
      <c r="B6" s="65"/>
      <c r="C6" s="66" t="s">
        <v>84</v>
      </c>
      <c r="D6" s="67" t="s">
        <v>73</v>
      </c>
      <c r="E6" s="68" t="s">
        <v>83</v>
      </c>
      <c r="F6" s="69">
        <v>0</v>
      </c>
      <c r="G6" s="69">
        <v>0.2</v>
      </c>
      <c r="H6" s="69">
        <v>0.35</v>
      </c>
      <c r="I6" s="69">
        <v>0.5</v>
      </c>
      <c r="J6" s="69">
        <v>0.75</v>
      </c>
      <c r="K6" s="69">
        <v>1</v>
      </c>
      <c r="L6" s="69">
        <v>1.5</v>
      </c>
      <c r="M6" s="69">
        <v>2.5</v>
      </c>
      <c r="N6" s="105" t="s">
        <v>74</v>
      </c>
    </row>
    <row r="7" spans="1:14">
      <c r="A7" s="106">
        <v>1</v>
      </c>
      <c r="B7" s="70" t="s">
        <v>75</v>
      </c>
      <c r="C7" s="182">
        <f>SUM(C8:C13)</f>
        <v>42633000</v>
      </c>
      <c r="D7" s="65"/>
      <c r="E7" s="185">
        <f t="shared" ref="E7:M7" si="0">SUM(E8:E13)</f>
        <v>852660</v>
      </c>
      <c r="F7" s="182">
        <f>SUM(F8:F13)</f>
        <v>852660</v>
      </c>
      <c r="G7" s="182">
        <f t="shared" si="0"/>
        <v>0</v>
      </c>
      <c r="H7" s="182">
        <f t="shared" si="0"/>
        <v>0</v>
      </c>
      <c r="I7" s="182">
        <f t="shared" si="0"/>
        <v>0</v>
      </c>
      <c r="J7" s="182">
        <f t="shared" si="0"/>
        <v>0</v>
      </c>
      <c r="K7" s="182">
        <f t="shared" si="0"/>
        <v>0</v>
      </c>
      <c r="L7" s="182">
        <f t="shared" si="0"/>
        <v>0</v>
      </c>
      <c r="M7" s="182">
        <f t="shared" si="0"/>
        <v>0</v>
      </c>
      <c r="N7" s="107">
        <f>SUM(N8:N13)</f>
        <v>0</v>
      </c>
    </row>
    <row r="8" spans="1:14">
      <c r="A8" s="106">
        <v>1.1000000000000001</v>
      </c>
      <c r="B8" s="71" t="s">
        <v>76</v>
      </c>
      <c r="C8" s="183">
        <v>42633000</v>
      </c>
      <c r="D8" s="72">
        <v>0.02</v>
      </c>
      <c r="E8" s="185">
        <f>C8*D8</f>
        <v>852660</v>
      </c>
      <c r="F8" s="183">
        <v>852660</v>
      </c>
      <c r="G8" s="183">
        <v>0</v>
      </c>
      <c r="H8" s="183">
        <v>0</v>
      </c>
      <c r="I8" s="183">
        <v>0</v>
      </c>
      <c r="J8" s="183">
        <v>0</v>
      </c>
      <c r="K8" s="183">
        <v>0</v>
      </c>
      <c r="L8" s="183">
        <v>0</v>
      </c>
      <c r="M8" s="183">
        <v>0</v>
      </c>
      <c r="N8" s="107">
        <f>SUMPRODUCT($F$6:$M$6,F8:M8)</f>
        <v>0</v>
      </c>
    </row>
    <row r="9" spans="1:14">
      <c r="A9" s="106">
        <v>1.2</v>
      </c>
      <c r="B9" s="71" t="s">
        <v>77</v>
      </c>
      <c r="C9" s="183">
        <v>0</v>
      </c>
      <c r="D9" s="72">
        <v>0.05</v>
      </c>
      <c r="E9" s="185">
        <f>C9*D9</f>
        <v>0</v>
      </c>
      <c r="F9" s="183"/>
      <c r="G9" s="183"/>
      <c r="H9" s="183"/>
      <c r="I9" s="183"/>
      <c r="J9" s="183"/>
      <c r="K9" s="183"/>
      <c r="L9" s="183"/>
      <c r="M9" s="183"/>
      <c r="N9" s="107">
        <f t="shared" ref="N9:N12" si="1">SUMPRODUCT($F$6:$M$6,F9:M9)</f>
        <v>0</v>
      </c>
    </row>
    <row r="10" spans="1:14">
      <c r="A10" s="106">
        <v>1.3</v>
      </c>
      <c r="B10" s="71" t="s">
        <v>78</v>
      </c>
      <c r="C10" s="183">
        <v>0</v>
      </c>
      <c r="D10" s="72">
        <v>0.08</v>
      </c>
      <c r="E10" s="185">
        <f>C10*D10</f>
        <v>0</v>
      </c>
      <c r="F10" s="183"/>
      <c r="G10" s="183"/>
      <c r="H10" s="183"/>
      <c r="I10" s="183"/>
      <c r="J10" s="183"/>
      <c r="K10" s="183"/>
      <c r="L10" s="183"/>
      <c r="M10" s="183"/>
      <c r="N10" s="107">
        <f>SUMPRODUCT($F$6:$M$6,F10:M10)</f>
        <v>0</v>
      </c>
    </row>
    <row r="11" spans="1:14">
      <c r="A11" s="106">
        <v>1.4</v>
      </c>
      <c r="B11" s="71" t="s">
        <v>79</v>
      </c>
      <c r="C11" s="183">
        <v>0</v>
      </c>
      <c r="D11" s="72">
        <v>0.11</v>
      </c>
      <c r="E11" s="185">
        <f>C11*D11</f>
        <v>0</v>
      </c>
      <c r="F11" s="183"/>
      <c r="G11" s="183"/>
      <c r="H11" s="183"/>
      <c r="I11" s="183"/>
      <c r="J11" s="183"/>
      <c r="K11" s="183"/>
      <c r="L11" s="183"/>
      <c r="M11" s="183"/>
      <c r="N11" s="107">
        <f t="shared" si="1"/>
        <v>0</v>
      </c>
    </row>
    <row r="12" spans="1:14">
      <c r="A12" s="106">
        <v>1.5</v>
      </c>
      <c r="B12" s="71" t="s">
        <v>80</v>
      </c>
      <c r="C12" s="183">
        <v>0</v>
      </c>
      <c r="D12" s="72">
        <v>0.14000000000000001</v>
      </c>
      <c r="E12" s="185">
        <f>C12*D12</f>
        <v>0</v>
      </c>
      <c r="F12" s="183"/>
      <c r="G12" s="183"/>
      <c r="H12" s="183"/>
      <c r="I12" s="183"/>
      <c r="J12" s="183"/>
      <c r="K12" s="183"/>
      <c r="L12" s="183"/>
      <c r="M12" s="183"/>
      <c r="N12" s="107">
        <f t="shared" si="1"/>
        <v>0</v>
      </c>
    </row>
    <row r="13" spans="1:14">
      <c r="A13" s="106">
        <v>1.6</v>
      </c>
      <c r="B13" s="73" t="s">
        <v>81</v>
      </c>
      <c r="C13" s="183">
        <v>0</v>
      </c>
      <c r="D13" s="74"/>
      <c r="E13" s="183"/>
      <c r="F13" s="183"/>
      <c r="G13" s="183"/>
      <c r="H13" s="183"/>
      <c r="I13" s="183"/>
      <c r="J13" s="183"/>
      <c r="K13" s="183"/>
      <c r="L13" s="183"/>
      <c r="M13" s="183"/>
      <c r="N13" s="107">
        <f>SUMPRODUCT($F$6:$M$6,F13:M13)</f>
        <v>0</v>
      </c>
    </row>
    <row r="14" spans="1:14">
      <c r="A14" s="106">
        <v>2</v>
      </c>
      <c r="B14" s="75" t="s">
        <v>82</v>
      </c>
      <c r="C14" s="182">
        <f>SUM(C15:C20)</f>
        <v>0</v>
      </c>
      <c r="D14" s="65"/>
      <c r="E14" s="185">
        <f t="shared" ref="E14:M14" si="2">SUM(E15:E20)</f>
        <v>0</v>
      </c>
      <c r="F14" s="183">
        <f t="shared" si="2"/>
        <v>0</v>
      </c>
      <c r="G14" s="183">
        <f t="shared" si="2"/>
        <v>0</v>
      </c>
      <c r="H14" s="183">
        <f t="shared" si="2"/>
        <v>0</v>
      </c>
      <c r="I14" s="183">
        <f t="shared" si="2"/>
        <v>0</v>
      </c>
      <c r="J14" s="183">
        <f t="shared" si="2"/>
        <v>0</v>
      </c>
      <c r="K14" s="183">
        <f t="shared" si="2"/>
        <v>0</v>
      </c>
      <c r="L14" s="183">
        <f t="shared" si="2"/>
        <v>0</v>
      </c>
      <c r="M14" s="183">
        <f t="shared" si="2"/>
        <v>0</v>
      </c>
      <c r="N14" s="107">
        <f>SUM(N15:N20)</f>
        <v>0</v>
      </c>
    </row>
    <row r="15" spans="1:14">
      <c r="A15" s="106">
        <v>2.1</v>
      </c>
      <c r="B15" s="73" t="s">
        <v>76</v>
      </c>
      <c r="C15" s="183"/>
      <c r="D15" s="72">
        <v>5.0000000000000001E-3</v>
      </c>
      <c r="E15" s="185">
        <f>C15*D15</f>
        <v>0</v>
      </c>
      <c r="F15" s="183"/>
      <c r="G15" s="183"/>
      <c r="H15" s="183"/>
      <c r="I15" s="183"/>
      <c r="J15" s="183"/>
      <c r="K15" s="183"/>
      <c r="L15" s="183"/>
      <c r="M15" s="183"/>
      <c r="N15" s="107">
        <f>SUMPRODUCT($F$6:$M$6,F15:M15)</f>
        <v>0</v>
      </c>
    </row>
    <row r="16" spans="1:14">
      <c r="A16" s="106">
        <v>2.2000000000000002</v>
      </c>
      <c r="B16" s="73" t="s">
        <v>77</v>
      </c>
      <c r="C16" s="183"/>
      <c r="D16" s="72">
        <v>0.01</v>
      </c>
      <c r="E16" s="185">
        <f>C16*D16</f>
        <v>0</v>
      </c>
      <c r="F16" s="183"/>
      <c r="G16" s="183"/>
      <c r="H16" s="183"/>
      <c r="I16" s="183"/>
      <c r="J16" s="183"/>
      <c r="K16" s="183"/>
      <c r="L16" s="183"/>
      <c r="M16" s="183"/>
      <c r="N16" s="107">
        <f t="shared" ref="N16:N20" si="3">SUMPRODUCT($F$6:$M$6,F16:M16)</f>
        <v>0</v>
      </c>
    </row>
    <row r="17" spans="1:14">
      <c r="A17" s="106">
        <v>2.2999999999999998</v>
      </c>
      <c r="B17" s="73" t="s">
        <v>78</v>
      </c>
      <c r="C17" s="183"/>
      <c r="D17" s="72">
        <v>0.02</v>
      </c>
      <c r="E17" s="185">
        <f>C17*D17</f>
        <v>0</v>
      </c>
      <c r="F17" s="183"/>
      <c r="G17" s="183"/>
      <c r="H17" s="183"/>
      <c r="I17" s="183"/>
      <c r="J17" s="183"/>
      <c r="K17" s="183"/>
      <c r="L17" s="183"/>
      <c r="M17" s="183"/>
      <c r="N17" s="107">
        <f t="shared" si="3"/>
        <v>0</v>
      </c>
    </row>
    <row r="18" spans="1:14">
      <c r="A18" s="106">
        <v>2.4</v>
      </c>
      <c r="B18" s="73" t="s">
        <v>79</v>
      </c>
      <c r="C18" s="183"/>
      <c r="D18" s="72">
        <v>0.03</v>
      </c>
      <c r="E18" s="185">
        <f>C18*D18</f>
        <v>0</v>
      </c>
      <c r="F18" s="183"/>
      <c r="G18" s="183"/>
      <c r="H18" s="183"/>
      <c r="I18" s="183"/>
      <c r="J18" s="183"/>
      <c r="K18" s="183"/>
      <c r="L18" s="183"/>
      <c r="M18" s="183"/>
      <c r="N18" s="107">
        <f t="shared" si="3"/>
        <v>0</v>
      </c>
    </row>
    <row r="19" spans="1:14">
      <c r="A19" s="106">
        <v>2.5</v>
      </c>
      <c r="B19" s="73" t="s">
        <v>80</v>
      </c>
      <c r="C19" s="183"/>
      <c r="D19" s="72">
        <v>0.04</v>
      </c>
      <c r="E19" s="185">
        <f>C19*D19</f>
        <v>0</v>
      </c>
      <c r="F19" s="183"/>
      <c r="G19" s="183"/>
      <c r="H19" s="183"/>
      <c r="I19" s="183"/>
      <c r="J19" s="183"/>
      <c r="K19" s="183"/>
      <c r="L19" s="183"/>
      <c r="M19" s="183"/>
      <c r="N19" s="107">
        <f t="shared" si="3"/>
        <v>0</v>
      </c>
    </row>
    <row r="20" spans="1:14">
      <c r="A20" s="106">
        <v>2.6</v>
      </c>
      <c r="B20" s="73" t="s">
        <v>81</v>
      </c>
      <c r="C20" s="183"/>
      <c r="D20" s="74"/>
      <c r="E20" s="186"/>
      <c r="F20" s="183"/>
      <c r="G20" s="183"/>
      <c r="H20" s="183"/>
      <c r="I20" s="183"/>
      <c r="J20" s="183"/>
      <c r="K20" s="183"/>
      <c r="L20" s="183"/>
      <c r="M20" s="183"/>
      <c r="N20" s="107">
        <f t="shared" si="3"/>
        <v>0</v>
      </c>
    </row>
    <row r="21" spans="1:14" ht="15.75" thickBot="1">
      <c r="A21" s="108">
        <v>3</v>
      </c>
      <c r="B21" s="109" t="s">
        <v>66</v>
      </c>
      <c r="C21" s="184">
        <f>C14+C7</f>
        <v>42633000</v>
      </c>
      <c r="D21" s="110"/>
      <c r="E21" s="187">
        <f>E14+E7</f>
        <v>852660</v>
      </c>
      <c r="F21" s="188">
        <f>F7+F14</f>
        <v>852660</v>
      </c>
      <c r="G21" s="188">
        <f t="shared" ref="G21:L21" si="4">G7+G14</f>
        <v>0</v>
      </c>
      <c r="H21" s="188">
        <f t="shared" si="4"/>
        <v>0</v>
      </c>
      <c r="I21" s="188">
        <f t="shared" si="4"/>
        <v>0</v>
      </c>
      <c r="J21" s="188">
        <f t="shared" si="4"/>
        <v>0</v>
      </c>
      <c r="K21" s="188">
        <f t="shared" si="4"/>
        <v>0</v>
      </c>
      <c r="L21" s="188">
        <f t="shared" si="4"/>
        <v>0</v>
      </c>
      <c r="M21" s="188">
        <f>M7+M14</f>
        <v>0</v>
      </c>
      <c r="N21" s="111">
        <f>N14+N7</f>
        <v>0</v>
      </c>
    </row>
    <row r="22" spans="1:14">
      <c r="E22" s="189"/>
      <c r="F22" s="189"/>
      <c r="G22" s="189"/>
      <c r="H22" s="189"/>
      <c r="I22" s="189"/>
      <c r="J22" s="189"/>
      <c r="K22" s="189"/>
      <c r="L22" s="189"/>
      <c r="M22" s="18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0" workbookViewId="0">
      <selection activeCell="L40" sqref="L40"/>
    </sheetView>
  </sheetViews>
  <sheetFormatPr defaultRowHeight="15"/>
  <cols>
    <col min="1" max="1" width="11.42578125" customWidth="1"/>
    <col min="2" max="2" width="76.85546875" style="4" customWidth="1"/>
    <col min="3" max="3" width="22.85546875" customWidth="1"/>
  </cols>
  <sheetData>
    <row r="1" spans="1:3">
      <c r="A1" s="225" t="s">
        <v>108</v>
      </c>
      <c r="B1" t="str">
        <f>Info!C2</f>
        <v>სს "ბაზისბანკი"</v>
      </c>
    </row>
    <row r="2" spans="1:3">
      <c r="A2" s="225" t="s">
        <v>109</v>
      </c>
      <c r="B2" s="632">
        <f>'1. key ratios'!B2</f>
        <v>45199</v>
      </c>
    </row>
    <row r="3" spans="1:3">
      <c r="A3" s="225"/>
      <c r="B3"/>
    </row>
    <row r="4" spans="1:3">
      <c r="A4" s="225" t="s">
        <v>320</v>
      </c>
      <c r="B4" t="s">
        <v>279</v>
      </c>
    </row>
    <row r="5" spans="1:3">
      <c r="A5" s="278"/>
      <c r="B5" s="278" t="s">
        <v>280</v>
      </c>
      <c r="C5" s="290"/>
    </row>
    <row r="6" spans="1:3">
      <c r="A6" s="279">
        <v>1</v>
      </c>
      <c r="B6" s="291" t="s">
        <v>330</v>
      </c>
      <c r="C6" s="292">
        <v>3227780647.1532111</v>
      </c>
    </row>
    <row r="7" spans="1:3">
      <c r="A7" s="279">
        <v>2</v>
      </c>
      <c r="B7" s="291" t="s">
        <v>281</v>
      </c>
      <c r="C7" s="292">
        <v>-28761254.210000001</v>
      </c>
    </row>
    <row r="8" spans="1:3">
      <c r="A8" s="280">
        <v>3</v>
      </c>
      <c r="B8" s="293" t="s">
        <v>282</v>
      </c>
      <c r="C8" s="294">
        <f>C6+C7</f>
        <v>3199019392.9432111</v>
      </c>
    </row>
    <row r="9" spans="1:3">
      <c r="A9" s="281"/>
      <c r="B9" s="281" t="s">
        <v>283</v>
      </c>
      <c r="C9" s="295"/>
    </row>
    <row r="10" spans="1:3">
      <c r="A10" s="282">
        <v>4</v>
      </c>
      <c r="B10" s="296" t="s">
        <v>284</v>
      </c>
      <c r="C10" s="292"/>
    </row>
    <row r="11" spans="1:3">
      <c r="A11" s="282">
        <v>5</v>
      </c>
      <c r="B11" s="297" t="s">
        <v>285</v>
      </c>
      <c r="C11" s="292"/>
    </row>
    <row r="12" spans="1:3">
      <c r="A12" s="282" t="s">
        <v>286</v>
      </c>
      <c r="B12" s="291" t="s">
        <v>287</v>
      </c>
      <c r="C12" s="294">
        <f>'15. CCR'!E21</f>
        <v>852660</v>
      </c>
    </row>
    <row r="13" spans="1:3">
      <c r="A13" s="283">
        <v>6</v>
      </c>
      <c r="B13" s="298" t="s">
        <v>288</v>
      </c>
      <c r="C13" s="292"/>
    </row>
    <row r="14" spans="1:3">
      <c r="A14" s="283">
        <v>7</v>
      </c>
      <c r="B14" s="299" t="s">
        <v>289</v>
      </c>
      <c r="C14" s="292"/>
    </row>
    <row r="15" spans="1:3">
      <c r="A15" s="284">
        <v>8</v>
      </c>
      <c r="B15" s="291" t="s">
        <v>290</v>
      </c>
      <c r="C15" s="292"/>
    </row>
    <row r="16" spans="1:3" ht="24">
      <c r="A16" s="283">
        <v>9</v>
      </c>
      <c r="B16" s="299" t="s">
        <v>291</v>
      </c>
      <c r="C16" s="292"/>
    </row>
    <row r="17" spans="1:3">
      <c r="A17" s="283">
        <v>10</v>
      </c>
      <c r="B17" s="299" t="s">
        <v>292</v>
      </c>
      <c r="C17" s="292"/>
    </row>
    <row r="18" spans="1:3">
      <c r="A18" s="285">
        <v>11</v>
      </c>
      <c r="B18" s="300" t="s">
        <v>293</v>
      </c>
      <c r="C18" s="294">
        <f>SUM(C10:C17)</f>
        <v>852660</v>
      </c>
    </row>
    <row r="19" spans="1:3">
      <c r="A19" s="281"/>
      <c r="B19" s="281" t="s">
        <v>294</v>
      </c>
      <c r="C19" s="301"/>
    </row>
    <row r="20" spans="1:3">
      <c r="A20" s="283">
        <v>12</v>
      </c>
      <c r="B20" s="296" t="s">
        <v>295</v>
      </c>
      <c r="C20" s="292"/>
    </row>
    <row r="21" spans="1:3">
      <c r="A21" s="283">
        <v>13</v>
      </c>
      <c r="B21" s="296" t="s">
        <v>296</v>
      </c>
      <c r="C21" s="292"/>
    </row>
    <row r="22" spans="1:3">
      <c r="A22" s="283">
        <v>14</v>
      </c>
      <c r="B22" s="296" t="s">
        <v>297</v>
      </c>
      <c r="C22" s="292"/>
    </row>
    <row r="23" spans="1:3" ht="24">
      <c r="A23" s="283" t="s">
        <v>298</v>
      </c>
      <c r="B23" s="296" t="s">
        <v>299</v>
      </c>
      <c r="C23" s="292"/>
    </row>
    <row r="24" spans="1:3">
      <c r="A24" s="283">
        <v>15</v>
      </c>
      <c r="B24" s="296" t="s">
        <v>300</v>
      </c>
      <c r="C24" s="292"/>
    </row>
    <row r="25" spans="1:3">
      <c r="A25" s="283" t="s">
        <v>301</v>
      </c>
      <c r="B25" s="291" t="s">
        <v>302</v>
      </c>
      <c r="C25" s="292"/>
    </row>
    <row r="26" spans="1:3">
      <c r="A26" s="285">
        <v>16</v>
      </c>
      <c r="B26" s="300" t="s">
        <v>303</v>
      </c>
      <c r="C26" s="294">
        <f>SUM(C20:C25)</f>
        <v>0</v>
      </c>
    </row>
    <row r="27" spans="1:3">
      <c r="A27" s="281"/>
      <c r="B27" s="281" t="s">
        <v>304</v>
      </c>
      <c r="C27" s="295"/>
    </row>
    <row r="28" spans="1:3">
      <c r="A28" s="282">
        <v>17</v>
      </c>
      <c r="B28" s="291" t="s">
        <v>305</v>
      </c>
      <c r="C28" s="292">
        <v>539115617.10109997</v>
      </c>
    </row>
    <row r="29" spans="1:3">
      <c r="A29" s="282">
        <v>18</v>
      </c>
      <c r="B29" s="291" t="s">
        <v>306</v>
      </c>
      <c r="C29" s="292">
        <v>-245757721.25805998</v>
      </c>
    </row>
    <row r="30" spans="1:3">
      <c r="A30" s="285">
        <v>19</v>
      </c>
      <c r="B30" s="300" t="s">
        <v>307</v>
      </c>
      <c r="C30" s="294">
        <f>C28+C29</f>
        <v>293357895.84303999</v>
      </c>
    </row>
    <row r="31" spans="1:3">
      <c r="A31" s="286"/>
      <c r="B31" s="281" t="s">
        <v>308</v>
      </c>
      <c r="C31" s="295"/>
    </row>
    <row r="32" spans="1:3">
      <c r="A32" s="282" t="s">
        <v>309</v>
      </c>
      <c r="B32" s="296" t="s">
        <v>310</v>
      </c>
      <c r="C32" s="302"/>
    </row>
    <row r="33" spans="1:3">
      <c r="A33" s="282" t="s">
        <v>311</v>
      </c>
      <c r="B33" s="297" t="s">
        <v>312</v>
      </c>
      <c r="C33" s="302"/>
    </row>
    <row r="34" spans="1:3">
      <c r="A34" s="281"/>
      <c r="B34" s="281" t="s">
        <v>313</v>
      </c>
      <c r="C34" s="295"/>
    </row>
    <row r="35" spans="1:3">
      <c r="A35" s="285">
        <v>20</v>
      </c>
      <c r="B35" s="300" t="s">
        <v>86</v>
      </c>
      <c r="C35" s="294">
        <f>'1. key ratios'!C9</f>
        <v>453154210.89000005</v>
      </c>
    </row>
    <row r="36" spans="1:3">
      <c r="A36" s="285">
        <v>21</v>
      </c>
      <c r="B36" s="300" t="s">
        <v>314</v>
      </c>
      <c r="C36" s="294">
        <f>C8+C18+C26+C30</f>
        <v>3493229948.7862511</v>
      </c>
    </row>
    <row r="37" spans="1:3">
      <c r="A37" s="287"/>
      <c r="B37" s="287" t="s">
        <v>279</v>
      </c>
      <c r="C37" s="295"/>
    </row>
    <row r="38" spans="1:3">
      <c r="A38" s="285">
        <v>22</v>
      </c>
      <c r="B38" s="300" t="s">
        <v>279</v>
      </c>
      <c r="C38" s="631">
        <f>IFERROR(C35/C36,0)</f>
        <v>0.12972355600221849</v>
      </c>
    </row>
    <row r="39" spans="1:3">
      <c r="A39" s="287"/>
      <c r="B39" s="287" t="s">
        <v>315</v>
      </c>
      <c r="C39" s="295"/>
    </row>
    <row r="40" spans="1:3">
      <c r="A40" s="288" t="s">
        <v>316</v>
      </c>
      <c r="B40" s="296" t="s">
        <v>317</v>
      </c>
      <c r="C40" s="302"/>
    </row>
    <row r="41" spans="1:3">
      <c r="A41" s="289" t="s">
        <v>318</v>
      </c>
      <c r="B41" s="297" t="s">
        <v>319</v>
      </c>
      <c r="C41" s="302"/>
    </row>
    <row r="43" spans="1:3">
      <c r="B43" s="311" t="s">
        <v>331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activeCell="D38" sqref="D38"/>
      <selection pane="topRight" activeCell="D38" sqref="D38"/>
      <selection pane="bottomLeft" activeCell="D38" sqref="D38"/>
      <selection pane="bottomRight" activeCell="J35" sqref="J35"/>
    </sheetView>
  </sheetViews>
  <sheetFormatPr defaultRowHeight="15"/>
  <cols>
    <col min="1" max="1" width="9.85546875" style="225" bestFit="1" customWidth="1"/>
    <col min="2" max="2" width="82.5703125" style="23" customWidth="1"/>
    <col min="3" max="7" width="17.42578125" style="225" customWidth="1"/>
  </cols>
  <sheetData>
    <row r="1" spans="1:7">
      <c r="A1" s="225" t="s">
        <v>108</v>
      </c>
      <c r="B1" s="225" t="str">
        <f>Info!C2</f>
        <v>სს "ბაზისბანკი"</v>
      </c>
    </row>
    <row r="2" spans="1:7">
      <c r="A2" s="225" t="s">
        <v>109</v>
      </c>
      <c r="B2" s="349">
        <f>'1. key ratios'!B2</f>
        <v>45199</v>
      </c>
    </row>
    <row r="3" spans="1:7">
      <c r="B3" s="349"/>
    </row>
    <row r="4" spans="1:7" ht="15.75" thickBot="1">
      <c r="A4" s="225" t="s">
        <v>378</v>
      </c>
      <c r="B4" s="352" t="s">
        <v>343</v>
      </c>
    </row>
    <row r="5" spans="1:7">
      <c r="A5" s="353"/>
      <c r="B5" s="354"/>
      <c r="C5" s="759" t="s">
        <v>344</v>
      </c>
      <c r="D5" s="759"/>
      <c r="E5" s="759"/>
      <c r="F5" s="759"/>
      <c r="G5" s="760" t="s">
        <v>345</v>
      </c>
    </row>
    <row r="6" spans="1:7">
      <c r="A6" s="355"/>
      <c r="B6" s="356"/>
      <c r="C6" s="357" t="s">
        <v>346</v>
      </c>
      <c r="D6" s="358" t="s">
        <v>347</v>
      </c>
      <c r="E6" s="358" t="s">
        <v>348</v>
      </c>
      <c r="F6" s="358" t="s">
        <v>349</v>
      </c>
      <c r="G6" s="761"/>
    </row>
    <row r="7" spans="1:7">
      <c r="A7" s="359"/>
      <c r="B7" s="360" t="s">
        <v>350</v>
      </c>
      <c r="C7" s="361"/>
      <c r="D7" s="361"/>
      <c r="E7" s="361"/>
      <c r="F7" s="361"/>
      <c r="G7" s="362"/>
    </row>
    <row r="8" spans="1:7">
      <c r="A8" s="363">
        <v>1</v>
      </c>
      <c r="B8" s="364" t="s">
        <v>351</v>
      </c>
      <c r="C8" s="365">
        <f>SUM(C9:C10)</f>
        <v>453154210.8900001</v>
      </c>
      <c r="D8" s="365">
        <f>SUM(D9:D10)</f>
        <v>0</v>
      </c>
      <c r="E8" s="365">
        <f>SUM(E9:E10)</f>
        <v>0</v>
      </c>
      <c r="F8" s="365">
        <f>SUM(F9:F10)</f>
        <v>586139713.11000001</v>
      </c>
      <c r="G8" s="366">
        <f>SUM(G9:G10)</f>
        <v>1039293924</v>
      </c>
    </row>
    <row r="9" spans="1:7">
      <c r="A9" s="363">
        <v>2</v>
      </c>
      <c r="B9" s="367" t="s">
        <v>85</v>
      </c>
      <c r="C9" s="365">
        <v>453154210.8900001</v>
      </c>
      <c r="D9" s="365">
        <v>0</v>
      </c>
      <c r="E9" s="365">
        <v>0</v>
      </c>
      <c r="F9" s="365">
        <v>81596908.400000006</v>
      </c>
      <c r="G9" s="366">
        <v>534751119.29000008</v>
      </c>
    </row>
    <row r="10" spans="1:7">
      <c r="A10" s="363">
        <v>3</v>
      </c>
      <c r="B10" s="367" t="s">
        <v>352</v>
      </c>
      <c r="C10" s="368"/>
      <c r="D10" s="368"/>
      <c r="E10" s="368"/>
      <c r="F10" s="365">
        <v>504542804.70999998</v>
      </c>
      <c r="G10" s="366">
        <v>504542804.70999998</v>
      </c>
    </row>
    <row r="11" spans="1:7" ht="26.25">
      <c r="A11" s="363">
        <v>4</v>
      </c>
      <c r="B11" s="364" t="s">
        <v>353</v>
      </c>
      <c r="C11" s="365">
        <f t="shared" ref="C11:F11" si="0">SUM(C12:C13)</f>
        <v>321542188.92661035</v>
      </c>
      <c r="D11" s="365">
        <f t="shared" si="0"/>
        <v>251235353.01060009</v>
      </c>
      <c r="E11" s="365">
        <f t="shared" si="0"/>
        <v>218390106.71699995</v>
      </c>
      <c r="F11" s="365">
        <f t="shared" si="0"/>
        <v>2839576.0877999999</v>
      </c>
      <c r="G11" s="366">
        <f>SUM(G12:G13)</f>
        <v>670458676.40600002</v>
      </c>
    </row>
    <row r="12" spans="1:7">
      <c r="A12" s="363">
        <v>5</v>
      </c>
      <c r="B12" s="367" t="s">
        <v>354</v>
      </c>
      <c r="C12" s="365">
        <v>245390643.63461053</v>
      </c>
      <c r="D12" s="369">
        <v>189912088.18660012</v>
      </c>
      <c r="E12" s="365">
        <v>169603710.57599998</v>
      </c>
      <c r="F12" s="365">
        <v>2771477.6837999998</v>
      </c>
      <c r="G12" s="366">
        <v>577294024.07599998</v>
      </c>
    </row>
    <row r="13" spans="1:7">
      <c r="A13" s="363">
        <v>6</v>
      </c>
      <c r="B13" s="367" t="s">
        <v>355</v>
      </c>
      <c r="C13" s="365">
        <v>76151545.291999787</v>
      </c>
      <c r="D13" s="369">
        <v>61323264.823999964</v>
      </c>
      <c r="E13" s="365">
        <v>48786396.140999988</v>
      </c>
      <c r="F13" s="365">
        <v>68098.403999999966</v>
      </c>
      <c r="G13" s="366">
        <v>93164652.329999998</v>
      </c>
    </row>
    <row r="14" spans="1:7">
      <c r="A14" s="363">
        <v>7</v>
      </c>
      <c r="B14" s="364" t="s">
        <v>356</v>
      </c>
      <c r="C14" s="365">
        <f t="shared" ref="C14:F14" si="1">SUM(C15:C16)</f>
        <v>537745948.12359786</v>
      </c>
      <c r="D14" s="365">
        <f t="shared" si="1"/>
        <v>410867083.60649997</v>
      </c>
      <c r="E14" s="365">
        <f t="shared" si="1"/>
        <v>104505070.32449999</v>
      </c>
      <c r="F14" s="365">
        <f t="shared" si="1"/>
        <v>1149832.6791000001</v>
      </c>
      <c r="G14" s="366">
        <f>SUM(G15:G16)</f>
        <v>527133967.37</v>
      </c>
    </row>
    <row r="15" spans="1:7" ht="51.75">
      <c r="A15" s="363">
        <v>8</v>
      </c>
      <c r="B15" s="367" t="s">
        <v>357</v>
      </c>
      <c r="C15" s="365">
        <v>537745948.12359786</v>
      </c>
      <c r="D15" s="369">
        <v>410867083.60649997</v>
      </c>
      <c r="E15" s="365">
        <v>37763506.336900003</v>
      </c>
      <c r="F15" s="365">
        <v>1149832.6791000001</v>
      </c>
      <c r="G15" s="366">
        <v>493763185.37524998</v>
      </c>
    </row>
    <row r="16" spans="1:7" ht="26.25">
      <c r="A16" s="363">
        <v>9</v>
      </c>
      <c r="B16" s="367" t="s">
        <v>358</v>
      </c>
      <c r="C16" s="365">
        <v>0</v>
      </c>
      <c r="D16" s="369">
        <v>0</v>
      </c>
      <c r="E16" s="365">
        <v>66741563.987599999</v>
      </c>
      <c r="F16" s="365">
        <v>0</v>
      </c>
      <c r="G16" s="366">
        <v>33370781.994750001</v>
      </c>
    </row>
    <row r="17" spans="1:7">
      <c r="A17" s="363">
        <v>10</v>
      </c>
      <c r="B17" s="364" t="s">
        <v>359</v>
      </c>
      <c r="C17" s="365">
        <v>0</v>
      </c>
      <c r="D17" s="369">
        <v>0</v>
      </c>
      <c r="E17" s="365">
        <v>0</v>
      </c>
      <c r="F17" s="365">
        <v>0</v>
      </c>
      <c r="G17" s="366">
        <v>0</v>
      </c>
    </row>
    <row r="18" spans="1:7">
      <c r="A18" s="363">
        <v>11</v>
      </c>
      <c r="B18" s="364" t="s">
        <v>89</v>
      </c>
      <c r="C18" s="365">
        <f>SUM(C19:C20)</f>
        <v>136782815.27899987</v>
      </c>
      <c r="D18" s="369">
        <f t="shared" ref="D18:G18" si="2">SUM(D19:D20)</f>
        <v>162739301.38550019</v>
      </c>
      <c r="E18" s="365">
        <f t="shared" si="2"/>
        <v>3432848.4596999935</v>
      </c>
      <c r="F18" s="365">
        <f t="shared" si="2"/>
        <v>8025300.622674617</v>
      </c>
      <c r="G18" s="366">
        <f t="shared" si="2"/>
        <v>0</v>
      </c>
    </row>
    <row r="19" spans="1:7">
      <c r="A19" s="363">
        <v>12</v>
      </c>
      <c r="B19" s="367" t="s">
        <v>360</v>
      </c>
      <c r="C19" s="368"/>
      <c r="D19" s="369">
        <v>50000</v>
      </c>
      <c r="E19" s="365">
        <v>0</v>
      </c>
      <c r="F19" s="365">
        <v>0</v>
      </c>
      <c r="G19" s="366">
        <v>0</v>
      </c>
    </row>
    <row r="20" spans="1:7" ht="26.25">
      <c r="A20" s="363">
        <v>13</v>
      </c>
      <c r="B20" s="367" t="s">
        <v>361</v>
      </c>
      <c r="C20" s="365">
        <v>136782815.27899987</v>
      </c>
      <c r="D20" s="365">
        <v>162689301.38550019</v>
      </c>
      <c r="E20" s="365">
        <v>3432848.4596999935</v>
      </c>
      <c r="F20" s="365">
        <v>8025300.622674617</v>
      </c>
      <c r="G20" s="366">
        <v>0</v>
      </c>
    </row>
    <row r="21" spans="1:7">
      <c r="A21" s="370">
        <v>14</v>
      </c>
      <c r="B21" s="371" t="s">
        <v>362</v>
      </c>
      <c r="C21" s="368"/>
      <c r="D21" s="368"/>
      <c r="E21" s="368"/>
      <c r="F21" s="368"/>
      <c r="G21" s="372">
        <f>SUM(G8,G11,G14,G17,G18)</f>
        <v>2236886567.776</v>
      </c>
    </row>
    <row r="22" spans="1:7">
      <c r="A22" s="373"/>
      <c r="B22" s="392" t="s">
        <v>363</v>
      </c>
      <c r="C22" s="374"/>
      <c r="D22" s="375"/>
      <c r="E22" s="374"/>
      <c r="F22" s="374"/>
      <c r="G22" s="376"/>
    </row>
    <row r="23" spans="1:7">
      <c r="A23" s="363">
        <v>15</v>
      </c>
      <c r="B23" s="364" t="s">
        <v>224</v>
      </c>
      <c r="C23" s="377">
        <v>557739727.38999999</v>
      </c>
      <c r="D23" s="378">
        <v>237389062.40000001</v>
      </c>
      <c r="E23" s="377">
        <v>0</v>
      </c>
      <c r="F23" s="377">
        <v>0</v>
      </c>
      <c r="G23" s="366">
        <v>24086235.6635</v>
      </c>
    </row>
    <row r="24" spans="1:7">
      <c r="A24" s="363">
        <v>16</v>
      </c>
      <c r="B24" s="364" t="s">
        <v>364</v>
      </c>
      <c r="C24" s="365">
        <f>SUM(C25:C27,C29,C31)</f>
        <v>0</v>
      </c>
      <c r="D24" s="369">
        <f t="shared" ref="D24:G24" si="3">SUM(D25:D27,D29,D31)</f>
        <v>227887794.5246903</v>
      </c>
      <c r="E24" s="365">
        <f t="shared" si="3"/>
        <v>526309782.02924567</v>
      </c>
      <c r="F24" s="365">
        <f t="shared" si="3"/>
        <v>1409138326.0820351</v>
      </c>
      <c r="G24" s="366">
        <f t="shared" si="3"/>
        <v>1504756585.9139998</v>
      </c>
    </row>
    <row r="25" spans="1:7" ht="26.25">
      <c r="A25" s="363">
        <v>17</v>
      </c>
      <c r="B25" s="367" t="s">
        <v>365</v>
      </c>
      <c r="C25" s="365">
        <v>0</v>
      </c>
      <c r="D25" s="369">
        <v>4211809.5999999996</v>
      </c>
      <c r="E25" s="365">
        <v>0</v>
      </c>
      <c r="F25" s="365">
        <v>0</v>
      </c>
      <c r="G25" s="366">
        <v>421180.95999999996</v>
      </c>
    </row>
    <row r="26" spans="1:7" ht="26.25">
      <c r="A26" s="363">
        <v>18</v>
      </c>
      <c r="B26" s="367" t="s">
        <v>366</v>
      </c>
      <c r="C26" s="365">
        <v>0</v>
      </c>
      <c r="D26" s="369">
        <v>25103196.3345</v>
      </c>
      <c r="E26" s="365">
        <v>43093952.719999999</v>
      </c>
      <c r="F26" s="365">
        <v>0</v>
      </c>
      <c r="G26" s="366">
        <v>25312455.809500001</v>
      </c>
    </row>
    <row r="27" spans="1:7">
      <c r="A27" s="363">
        <v>19</v>
      </c>
      <c r="B27" s="367" t="s">
        <v>367</v>
      </c>
      <c r="C27" s="365">
        <v>0</v>
      </c>
      <c r="D27" s="369">
        <v>174407627.23789832</v>
      </c>
      <c r="E27" s="365">
        <v>464464462.9492023</v>
      </c>
      <c r="F27" s="365">
        <v>1159461491.6328995</v>
      </c>
      <c r="G27" s="366">
        <v>1304978312.9805002</v>
      </c>
    </row>
    <row r="28" spans="1:7">
      <c r="A28" s="363">
        <v>20</v>
      </c>
      <c r="B28" s="379" t="s">
        <v>368</v>
      </c>
      <c r="C28" s="365">
        <v>0</v>
      </c>
      <c r="D28" s="369">
        <v>0</v>
      </c>
      <c r="E28" s="365">
        <v>0</v>
      </c>
      <c r="F28" s="365">
        <v>0</v>
      </c>
      <c r="G28" s="366">
        <v>0</v>
      </c>
    </row>
    <row r="29" spans="1:7">
      <c r="A29" s="363">
        <v>21</v>
      </c>
      <c r="B29" s="367" t="s">
        <v>369</v>
      </c>
      <c r="C29" s="365">
        <v>0</v>
      </c>
      <c r="D29" s="369">
        <v>20357340.68229197</v>
      </c>
      <c r="E29" s="365">
        <v>16718320.650043344</v>
      </c>
      <c r="F29" s="365">
        <v>223043877.07913554</v>
      </c>
      <c r="G29" s="366">
        <v>151406622.39949974</v>
      </c>
    </row>
    <row r="30" spans="1:7">
      <c r="A30" s="363">
        <v>22</v>
      </c>
      <c r="B30" s="379" t="s">
        <v>368</v>
      </c>
      <c r="C30" s="365">
        <v>0</v>
      </c>
      <c r="D30" s="369">
        <v>20357340.68229197</v>
      </c>
      <c r="E30" s="365">
        <v>16718320.650043344</v>
      </c>
      <c r="F30" s="365">
        <v>232933265.22999999</v>
      </c>
      <c r="G30" s="366">
        <v>151406622.39950001</v>
      </c>
    </row>
    <row r="31" spans="1:7" ht="26.25">
      <c r="A31" s="363">
        <v>23</v>
      </c>
      <c r="B31" s="367" t="s">
        <v>370</v>
      </c>
      <c r="C31" s="365">
        <v>0</v>
      </c>
      <c r="D31" s="369">
        <v>3807820.67</v>
      </c>
      <c r="E31" s="365">
        <v>2033045.7100000002</v>
      </c>
      <c r="F31" s="365">
        <v>26632957.370000001</v>
      </c>
      <c r="G31" s="366">
        <v>22638013.7645</v>
      </c>
    </row>
    <row r="32" spans="1:7">
      <c r="A32" s="363">
        <v>24</v>
      </c>
      <c r="B32" s="364" t="s">
        <v>371</v>
      </c>
      <c r="C32" s="365">
        <v>0</v>
      </c>
      <c r="D32" s="369">
        <v>0</v>
      </c>
      <c r="E32" s="365">
        <v>0</v>
      </c>
      <c r="F32" s="365">
        <v>0</v>
      </c>
      <c r="G32" s="366">
        <v>0</v>
      </c>
    </row>
    <row r="33" spans="1:7">
      <c r="A33" s="363">
        <v>25</v>
      </c>
      <c r="B33" s="364" t="s">
        <v>99</v>
      </c>
      <c r="C33" s="365">
        <f>SUM(C34:C35)</f>
        <v>176681136.57530135</v>
      </c>
      <c r="D33" s="365">
        <f>SUM(D34:D35)</f>
        <v>0</v>
      </c>
      <c r="E33" s="365">
        <f>SUM(E34:E35)</f>
        <v>151707.00880000004</v>
      </c>
      <c r="F33" s="365">
        <f>SUM(F34:F35)</f>
        <v>121502872.16589865</v>
      </c>
      <c r="G33" s="366">
        <f>SUM(G34:G35)</f>
        <v>298335715.75</v>
      </c>
    </row>
    <row r="34" spans="1:7">
      <c r="A34" s="363">
        <v>26</v>
      </c>
      <c r="B34" s="367" t="s">
        <v>372</v>
      </c>
      <c r="C34" s="368">
        <v>0</v>
      </c>
      <c r="D34" s="369">
        <v>0</v>
      </c>
      <c r="E34" s="365">
        <v>0</v>
      </c>
      <c r="F34" s="365">
        <v>114000</v>
      </c>
      <c r="G34" s="366">
        <v>114000</v>
      </c>
    </row>
    <row r="35" spans="1:7">
      <c r="A35" s="363">
        <v>27</v>
      </c>
      <c r="B35" s="367" t="s">
        <v>373</v>
      </c>
      <c r="C35" s="365">
        <v>176681136.57530135</v>
      </c>
      <c r="D35" s="369">
        <v>0</v>
      </c>
      <c r="E35" s="365">
        <v>151707.00880000004</v>
      </c>
      <c r="F35" s="365">
        <v>121388872.16589865</v>
      </c>
      <c r="G35" s="366">
        <v>298221715.75</v>
      </c>
    </row>
    <row r="36" spans="1:7">
      <c r="A36" s="363">
        <v>28</v>
      </c>
      <c r="B36" s="364" t="s">
        <v>374</v>
      </c>
      <c r="C36" s="365">
        <v>0</v>
      </c>
      <c r="D36" s="369">
        <v>323422875.97000003</v>
      </c>
      <c r="E36" s="365">
        <v>108267810.51000001</v>
      </c>
      <c r="F36" s="365">
        <v>104253392.03</v>
      </c>
      <c r="G36" s="366">
        <v>42635933.653999999</v>
      </c>
    </row>
    <row r="37" spans="1:7">
      <c r="A37" s="370">
        <v>29</v>
      </c>
      <c r="B37" s="371" t="s">
        <v>375</v>
      </c>
      <c r="C37" s="368"/>
      <c r="D37" s="368"/>
      <c r="E37" s="368"/>
      <c r="F37" s="368"/>
      <c r="G37" s="372">
        <f>SUM(G23:G24,G32:G33,G36)</f>
        <v>1869814470.9814999</v>
      </c>
    </row>
    <row r="38" spans="1:7">
      <c r="A38" s="359"/>
      <c r="B38" s="380"/>
      <c r="C38" s="381"/>
      <c r="D38" s="381"/>
      <c r="E38" s="381"/>
      <c r="F38" s="381"/>
      <c r="G38" s="382"/>
    </row>
    <row r="39" spans="1:7" ht="15.75" thickBot="1">
      <c r="A39" s="383">
        <v>30</v>
      </c>
      <c r="B39" s="384" t="s">
        <v>343</v>
      </c>
      <c r="C39" s="233"/>
      <c r="D39" s="216"/>
      <c r="E39" s="216"/>
      <c r="F39" s="385"/>
      <c r="G39" s="386">
        <f>IFERROR(G21/G37,0)</f>
        <v>1.1963147159738352</v>
      </c>
    </row>
    <row r="42" spans="1:7" ht="39">
      <c r="B42" s="23" t="s">
        <v>376</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90" zoomScaleNormal="90" workbookViewId="0">
      <pane xSplit="1" ySplit="5" topLeftCell="B6" activePane="bottomRight" state="frozen"/>
      <selection activeCell="B30" sqref="B30"/>
      <selection pane="topRight" activeCell="B30" sqref="B30"/>
      <selection pane="bottomLeft" activeCell="B30" sqref="B30"/>
      <selection pane="bottomRight" activeCell="D38" sqref="D38"/>
    </sheetView>
  </sheetViews>
  <sheetFormatPr defaultRowHeight="15.75"/>
  <cols>
    <col min="1" max="1" width="9.42578125" style="19" bestFit="1" customWidth="1"/>
    <col min="2" max="2" width="88.42578125" style="16" customWidth="1"/>
    <col min="3" max="3" width="16.85546875" style="16" bestFit="1" customWidth="1"/>
    <col min="4" max="5" width="14.28515625" style="2" bestFit="1" customWidth="1"/>
    <col min="6" max="6" width="12.7109375" style="2" hidden="1" customWidth="1"/>
    <col min="7" max="7" width="9.5703125" style="2" hidden="1" customWidth="1"/>
    <col min="8" max="8" width="6.7109375" customWidth="1"/>
    <col min="9" max="10" width="9.42578125" hidden="1" customWidth="1"/>
    <col min="11" max="12" width="13.5703125" bestFit="1" customWidth="1"/>
    <col min="13" max="13" width="6.7109375" customWidth="1"/>
  </cols>
  <sheetData>
    <row r="1" spans="1:12">
      <c r="A1" s="17" t="s">
        <v>108</v>
      </c>
      <c r="B1" s="310" t="str">
        <f>Info!C2</f>
        <v>სს "ბაზისბანკი"</v>
      </c>
    </row>
    <row r="2" spans="1:12">
      <c r="A2" s="17" t="s">
        <v>109</v>
      </c>
      <c r="B2" s="349">
        <v>45199</v>
      </c>
      <c r="C2" s="28"/>
      <c r="D2" s="18"/>
      <c r="E2" s="18"/>
      <c r="F2" s="18"/>
      <c r="G2" s="18"/>
      <c r="H2" s="1"/>
    </row>
    <row r="3" spans="1:12" ht="16.5" thickBot="1">
      <c r="A3" s="17"/>
      <c r="C3" s="28"/>
      <c r="D3" s="18"/>
      <c r="E3" s="18"/>
      <c r="F3" s="18"/>
      <c r="G3" s="18"/>
      <c r="H3" s="1"/>
    </row>
    <row r="4" spans="1:12" ht="16.5" thickBot="1">
      <c r="A4" s="37" t="s">
        <v>189</v>
      </c>
      <c r="B4" s="144" t="s">
        <v>139</v>
      </c>
      <c r="C4" s="706" t="s">
        <v>688</v>
      </c>
      <c r="D4" s="706"/>
      <c r="E4" s="706"/>
      <c r="F4" s="706"/>
      <c r="G4" s="707"/>
      <c r="H4" s="1"/>
      <c r="I4" s="703" t="s">
        <v>689</v>
      </c>
      <c r="J4" s="704"/>
      <c r="K4" s="704"/>
      <c r="L4" s="705"/>
    </row>
    <row r="5" spans="1:12" ht="15">
      <c r="A5" s="202" t="s">
        <v>25</v>
      </c>
      <c r="B5" s="203"/>
      <c r="C5" s="332" t="str">
        <f>INT((MONTH($B$2))/3)&amp;"Q"&amp;"-"&amp;YEAR($B$2)</f>
        <v>3Q-2023</v>
      </c>
      <c r="D5" s="332" t="str">
        <f>IF(INT(MONTH($B$2))=3,"4"&amp;"Q"&amp;"-"&amp;YEAR($B$2)-1,IF(INT(MONTH($B$2))=6,"1"&amp;"Q"&amp;"-"&amp;YEAR($B$2),IF(INT(MONTH($B$2))=9,"2"&amp;"Q"&amp;"-"&amp;YEAR($B$2),IF(INT(MONTH($B$2))=12,"3"&amp;"Q"&amp;"-"&amp;YEAR($B$2),0))))</f>
        <v>2Q-2023</v>
      </c>
      <c r="E5" s="332" t="str">
        <f>IF(INT(MONTH($B$2))=3,"3"&amp;"Q"&amp;"-"&amp;YEAR($B$2)-1,IF(INT(MONTH($B$2))=6,"4"&amp;"Q"&amp;"-"&amp;YEAR($B$2)-1,IF(INT(MONTH($B$2))=9,"1"&amp;"Q"&amp;"-"&amp;YEAR($B$2),IF(INT(MONTH($B$2))=12,"2"&amp;"Q"&amp;"-"&amp;YEAR($B$2),0))))</f>
        <v>1Q-2023</v>
      </c>
      <c r="F5" s="332" t="str">
        <f>IF(INT(MONTH($B$2))=3,"2"&amp;"Q"&amp;"-"&amp;YEAR($B$2)-1,IF(INT(MONTH($B$2))=6,"3"&amp;"Q"&amp;"-"&amp;YEAR($B$2)-1,IF(INT(MONTH($B$2))=9,"4"&amp;"Q"&amp;"-"&amp;YEAR($B$2)-1,IF(INT(MONTH($B$2))=12,"1"&amp;"Q"&amp;"-"&amp;YEAR($B$2),0))))</f>
        <v>4Q-2022</v>
      </c>
      <c r="G5" s="333" t="str">
        <f>IF(INT(MONTH($B$2))=3,"1"&amp;"Q"&amp;"-"&amp;YEAR($B$2)-1,IF(INT(MONTH($B$2))=6,"2"&amp;"Q"&amp;"-"&amp;YEAR($B$2)-1,IF(INT(MONTH($B$2))=9,"3"&amp;"Q"&amp;"-"&amp;YEAR($B$2)-1,IF(INT(MONTH($B$2))=12,"4"&amp;"Q"&amp;"-"&amp;YEAR($B$2)-1,0))))</f>
        <v>3Q-2022</v>
      </c>
      <c r="I5" s="542" t="str">
        <f>D5</f>
        <v>2Q-2023</v>
      </c>
      <c r="J5" s="332" t="str">
        <f>E5</f>
        <v>1Q-2023</v>
      </c>
      <c r="K5" s="332" t="str">
        <f t="shared" ref="K5:L5" si="0">F5</f>
        <v>4Q-2022</v>
      </c>
      <c r="L5" s="333" t="str">
        <f t="shared" si="0"/>
        <v>3Q-2022</v>
      </c>
    </row>
    <row r="6" spans="1:12" ht="15">
      <c r="A6" s="334"/>
      <c r="B6" s="335" t="s">
        <v>106</v>
      </c>
      <c r="C6" s="204"/>
      <c r="D6" s="204"/>
      <c r="E6" s="204"/>
      <c r="F6" s="204"/>
      <c r="G6" s="205"/>
      <c r="I6" s="543"/>
      <c r="J6" s="204"/>
      <c r="K6" s="204"/>
      <c r="L6" s="205"/>
    </row>
    <row r="7" spans="1:12" ht="15">
      <c r="A7" s="334"/>
      <c r="B7" s="336" t="s">
        <v>110</v>
      </c>
      <c r="C7" s="204"/>
      <c r="D7" s="204"/>
      <c r="E7" s="204"/>
      <c r="F7" s="204"/>
      <c r="G7" s="205"/>
      <c r="I7" s="543"/>
      <c r="J7" s="204"/>
      <c r="K7" s="204"/>
      <c r="L7" s="205"/>
    </row>
    <row r="8" spans="1:12" ht="15">
      <c r="A8" s="315">
        <v>1</v>
      </c>
      <c r="B8" s="316" t="s">
        <v>22</v>
      </c>
      <c r="C8" s="337">
        <v>453154210.89000005</v>
      </c>
      <c r="D8" s="338">
        <v>445115335.93825936</v>
      </c>
      <c r="E8" s="338">
        <v>429272896.98155671</v>
      </c>
      <c r="F8" s="338"/>
      <c r="G8" s="339"/>
      <c r="I8" s="544"/>
      <c r="J8" s="545"/>
      <c r="K8" s="545">
        <v>353868369.53200006</v>
      </c>
      <c r="L8" s="546">
        <v>316354601.97999996</v>
      </c>
    </row>
    <row r="9" spans="1:12" ht="15">
      <c r="A9" s="315">
        <v>2</v>
      </c>
      <c r="B9" s="316" t="s">
        <v>86</v>
      </c>
      <c r="C9" s="337">
        <v>453154210.89000005</v>
      </c>
      <c r="D9" s="338">
        <v>445115335.93825936</v>
      </c>
      <c r="E9" s="338">
        <v>429272896.98155671</v>
      </c>
      <c r="F9" s="338"/>
      <c r="G9" s="339"/>
      <c r="I9" s="544"/>
      <c r="J9" s="545"/>
      <c r="K9" s="545">
        <v>353868369.53200006</v>
      </c>
      <c r="L9" s="546">
        <v>316354601.97999996</v>
      </c>
    </row>
    <row r="10" spans="1:12" ht="15">
      <c r="A10" s="315">
        <v>3</v>
      </c>
      <c r="B10" s="316" t="s">
        <v>85</v>
      </c>
      <c r="C10" s="337">
        <v>534751119.29000008</v>
      </c>
      <c r="D10" s="338">
        <v>521874873.93825936</v>
      </c>
      <c r="E10" s="338">
        <v>504197472.98155671</v>
      </c>
      <c r="F10" s="338"/>
      <c r="G10" s="339"/>
      <c r="I10" s="544"/>
      <c r="J10" s="545"/>
      <c r="K10" s="545">
        <v>436746681.14451784</v>
      </c>
      <c r="L10" s="546">
        <v>394867406.78324997</v>
      </c>
    </row>
    <row r="11" spans="1:12" ht="15">
      <c r="A11" s="315">
        <v>4</v>
      </c>
      <c r="B11" s="316" t="s">
        <v>335</v>
      </c>
      <c r="C11" s="337">
        <v>341302614.29620999</v>
      </c>
      <c r="D11" s="338">
        <v>325364451.34217179</v>
      </c>
      <c r="E11" s="338">
        <v>306903183.16884702</v>
      </c>
      <c r="F11" s="338"/>
      <c r="G11" s="339"/>
      <c r="I11" s="544"/>
      <c r="J11" s="545"/>
      <c r="K11" s="545">
        <v>248652141.11535713</v>
      </c>
      <c r="L11" s="546">
        <v>151621391.7680259</v>
      </c>
    </row>
    <row r="12" spans="1:12" ht="15">
      <c r="A12" s="315">
        <v>5</v>
      </c>
      <c r="B12" s="316" t="s">
        <v>336</v>
      </c>
      <c r="C12" s="337">
        <v>408828981.37057674</v>
      </c>
      <c r="D12" s="338">
        <v>389479131.5761655</v>
      </c>
      <c r="E12" s="338">
        <v>367956986.64638191</v>
      </c>
      <c r="F12" s="338"/>
      <c r="G12" s="339"/>
      <c r="I12" s="544"/>
      <c r="J12" s="545"/>
      <c r="K12" s="545">
        <v>309104892.09775269</v>
      </c>
      <c r="L12" s="546">
        <v>202206186.49453485</v>
      </c>
    </row>
    <row r="13" spans="1:12" ht="15">
      <c r="A13" s="315">
        <v>6</v>
      </c>
      <c r="B13" s="316" t="s">
        <v>337</v>
      </c>
      <c r="C13" s="337">
        <v>498428854.0397352</v>
      </c>
      <c r="D13" s="338">
        <v>474572995.43655455</v>
      </c>
      <c r="E13" s="338">
        <v>448989062.99321705</v>
      </c>
      <c r="F13" s="338"/>
      <c r="G13" s="339"/>
      <c r="I13" s="544"/>
      <c r="J13" s="545"/>
      <c r="K13" s="545">
        <v>405940588.30038774</v>
      </c>
      <c r="L13" s="546">
        <v>284789823.28058952</v>
      </c>
    </row>
    <row r="14" spans="1:12" ht="15">
      <c r="A14" s="334"/>
      <c r="B14" s="335" t="s">
        <v>339</v>
      </c>
      <c r="C14" s="204"/>
      <c r="D14" s="204"/>
      <c r="E14" s="204"/>
      <c r="F14" s="204"/>
      <c r="G14" s="205"/>
      <c r="I14" s="543"/>
      <c r="J14" s="204"/>
      <c r="K14" s="204"/>
      <c r="L14" s="205"/>
    </row>
    <row r="15" spans="1:12" ht="21.95" customHeight="1">
      <c r="A15" s="315">
        <v>7</v>
      </c>
      <c r="B15" s="316" t="s">
        <v>338</v>
      </c>
      <c r="C15" s="340">
        <v>2847680770.9680362</v>
      </c>
      <c r="D15" s="338">
        <v>2783281499.5093827</v>
      </c>
      <c r="E15" s="338">
        <v>2652872730.29913</v>
      </c>
      <c r="F15" s="338"/>
      <c r="G15" s="339"/>
      <c r="I15" s="544"/>
      <c r="J15" s="545"/>
      <c r="K15" s="545">
        <v>2707679752.2420011</v>
      </c>
      <c r="L15" s="546">
        <v>2444783862.8055005</v>
      </c>
    </row>
    <row r="16" spans="1:12" ht="15">
      <c r="A16" s="334"/>
      <c r="B16" s="335" t="s">
        <v>342</v>
      </c>
      <c r="C16" s="204"/>
      <c r="D16" s="204"/>
      <c r="E16" s="204"/>
      <c r="F16" s="204"/>
      <c r="G16" s="205"/>
      <c r="I16" s="543"/>
      <c r="J16" s="204"/>
      <c r="K16" s="204"/>
      <c r="L16" s="205"/>
    </row>
    <row r="17" spans="1:12" s="3" customFormat="1" ht="15">
      <c r="A17" s="315"/>
      <c r="B17" s="336" t="s">
        <v>326</v>
      </c>
      <c r="C17" s="204"/>
      <c r="D17" s="204"/>
      <c r="E17" s="204"/>
      <c r="F17" s="204"/>
      <c r="G17" s="205"/>
      <c r="I17" s="543"/>
      <c r="J17" s="204"/>
      <c r="K17" s="204"/>
      <c r="L17" s="205"/>
    </row>
    <row r="18" spans="1:12" ht="15">
      <c r="A18" s="314">
        <v>8</v>
      </c>
      <c r="B18" s="341" t="s">
        <v>333</v>
      </c>
      <c r="C18" s="562">
        <v>0.15913097265321474</v>
      </c>
      <c r="D18" s="567">
        <v>0.15992465584840096</v>
      </c>
      <c r="E18" s="567">
        <v>0.16181435772576741</v>
      </c>
      <c r="F18" s="350"/>
      <c r="G18" s="351"/>
      <c r="I18" s="547"/>
      <c r="J18" s="548"/>
      <c r="K18" s="548">
        <v>0.13069062884522867</v>
      </c>
      <c r="L18" s="549">
        <v>0.12939982416971973</v>
      </c>
    </row>
    <row r="19" spans="1:12" ht="15" customHeight="1">
      <c r="A19" s="314">
        <v>9</v>
      </c>
      <c r="B19" s="341" t="s">
        <v>332</v>
      </c>
      <c r="C19" s="562">
        <v>0.15913097265321474</v>
      </c>
      <c r="D19" s="567">
        <v>0.15992465584840096</v>
      </c>
      <c r="E19" s="567">
        <v>0.16181435772576741</v>
      </c>
      <c r="F19" s="350"/>
      <c r="G19" s="351"/>
      <c r="I19" s="547"/>
      <c r="J19" s="548"/>
      <c r="K19" s="548">
        <v>0.13069062884522867</v>
      </c>
      <c r="L19" s="549">
        <v>0.12939982416971973</v>
      </c>
    </row>
    <row r="20" spans="1:12" ht="15">
      <c r="A20" s="314">
        <v>10</v>
      </c>
      <c r="B20" s="341" t="s">
        <v>334</v>
      </c>
      <c r="C20" s="562">
        <v>0.18778478428543013</v>
      </c>
      <c r="D20" s="567">
        <v>0.18750344657205956</v>
      </c>
      <c r="E20" s="567">
        <v>0.19005716603853248</v>
      </c>
      <c r="F20" s="350"/>
      <c r="G20" s="351"/>
      <c r="I20" s="547"/>
      <c r="J20" s="548"/>
      <c r="K20" s="548">
        <v>0.16129923813290134</v>
      </c>
      <c r="L20" s="549">
        <v>0.16151423968011705</v>
      </c>
    </row>
    <row r="21" spans="1:12" ht="15">
      <c r="A21" s="314">
        <v>11</v>
      </c>
      <c r="B21" s="316" t="s">
        <v>335</v>
      </c>
      <c r="C21" s="562">
        <v>0.11985283525308496</v>
      </c>
      <c r="D21" s="567">
        <v>0.11689958468071761</v>
      </c>
      <c r="E21" s="567">
        <v>0.115687111433439</v>
      </c>
      <c r="F21" s="350"/>
      <c r="G21" s="351"/>
      <c r="I21" s="547"/>
      <c r="J21" s="548"/>
      <c r="K21" s="548">
        <v>9.1832182483718494E-2</v>
      </c>
      <c r="L21" s="549">
        <v>6.2018321568121551E-2</v>
      </c>
    </row>
    <row r="22" spans="1:12" ht="15">
      <c r="A22" s="314">
        <v>12</v>
      </c>
      <c r="B22" s="316" t="s">
        <v>336</v>
      </c>
      <c r="C22" s="562">
        <v>0.14356559398741878</v>
      </c>
      <c r="D22" s="567">
        <v>0.13993522812723763</v>
      </c>
      <c r="E22" s="567">
        <v>0.13870133400816864</v>
      </c>
      <c r="F22" s="350"/>
      <c r="G22" s="351"/>
      <c r="I22" s="547"/>
      <c r="J22" s="548"/>
      <c r="K22" s="548">
        <v>0.11415858608899705</v>
      </c>
      <c r="L22" s="549">
        <v>8.2709228235208515E-2</v>
      </c>
    </row>
    <row r="23" spans="1:12" ht="15">
      <c r="A23" s="314">
        <v>13</v>
      </c>
      <c r="B23" s="316" t="s">
        <v>337</v>
      </c>
      <c r="C23" s="562">
        <v>0.17502975021680539</v>
      </c>
      <c r="D23" s="567">
        <v>0.17050844318844821</v>
      </c>
      <c r="E23" s="567">
        <v>0.16924636371176027</v>
      </c>
      <c r="F23" s="350"/>
      <c r="G23" s="351"/>
      <c r="I23" s="547"/>
      <c r="J23" s="548"/>
      <c r="K23" s="548">
        <v>0.14992193517873101</v>
      </c>
      <c r="L23" s="549">
        <v>0.11648875289686356</v>
      </c>
    </row>
    <row r="24" spans="1:12" ht="15">
      <c r="A24" s="334"/>
      <c r="B24" s="335" t="s">
        <v>6</v>
      </c>
      <c r="C24" s="563"/>
      <c r="D24" s="568"/>
      <c r="E24" s="568"/>
      <c r="F24" s="204"/>
      <c r="G24" s="205"/>
      <c r="I24" s="543"/>
      <c r="J24" s="204"/>
      <c r="K24" s="204"/>
      <c r="L24" s="205"/>
    </row>
    <row r="25" spans="1:12" ht="15" customHeight="1">
      <c r="A25" s="342">
        <v>14</v>
      </c>
      <c r="B25" s="343" t="s">
        <v>7</v>
      </c>
      <c r="C25" s="564">
        <v>9.7355388790294525E-2</v>
      </c>
      <c r="D25" s="566">
        <v>9.5775556145357515E-2</v>
      </c>
      <c r="E25" s="566">
        <v>9.7250282539715349E-2</v>
      </c>
      <c r="F25" s="345"/>
      <c r="G25" s="346"/>
      <c r="I25" s="550"/>
      <c r="J25" s="551"/>
      <c r="K25" s="566">
        <v>9.1266188127651721E-2</v>
      </c>
      <c r="L25" s="570">
        <v>9.0032106896328443E-2</v>
      </c>
    </row>
    <row r="26" spans="1:12" ht="15">
      <c r="A26" s="342">
        <v>15</v>
      </c>
      <c r="B26" s="343" t="s">
        <v>8</v>
      </c>
      <c r="C26" s="564">
        <v>5.4186647043338358E-2</v>
      </c>
      <c r="D26" s="566">
        <v>5.3520754469327213E-2</v>
      </c>
      <c r="E26" s="566">
        <v>5.4181945783370683E-2</v>
      </c>
      <c r="F26" s="345"/>
      <c r="G26" s="346"/>
      <c r="I26" s="550"/>
      <c r="J26" s="551"/>
      <c r="K26" s="566">
        <v>4.937120260348446E-2</v>
      </c>
      <c r="L26" s="570">
        <v>4.7660633550750987E-2</v>
      </c>
    </row>
    <row r="27" spans="1:12" ht="15">
      <c r="A27" s="342">
        <v>16</v>
      </c>
      <c r="B27" s="343" t="s">
        <v>9</v>
      </c>
      <c r="C27" s="564">
        <v>2.1806802432076708E-2</v>
      </c>
      <c r="D27" s="566">
        <v>2.1822665246928108E-2</v>
      </c>
      <c r="E27" s="566">
        <v>2.3060328584408905E-2</v>
      </c>
      <c r="F27" s="345"/>
      <c r="G27" s="346"/>
      <c r="I27" s="550"/>
      <c r="J27" s="551"/>
      <c r="K27" s="566">
        <v>5.0387587857642226E-2</v>
      </c>
      <c r="L27" s="570">
        <v>6.1038987894862611E-2</v>
      </c>
    </row>
    <row r="28" spans="1:12" ht="15">
      <c r="A28" s="342">
        <v>17</v>
      </c>
      <c r="B28" s="343" t="s">
        <v>140</v>
      </c>
      <c r="C28" s="564">
        <v>4.3168741746956167E-2</v>
      </c>
      <c r="D28" s="566">
        <v>4.225480167603031E-2</v>
      </c>
      <c r="E28" s="566">
        <v>4.3068336756344673E-2</v>
      </c>
      <c r="F28" s="345"/>
      <c r="G28" s="346"/>
      <c r="I28" s="550"/>
      <c r="J28" s="551"/>
      <c r="K28" s="566">
        <v>4.1894985524167254E-2</v>
      </c>
      <c r="L28" s="570">
        <v>4.2371473345577455E-2</v>
      </c>
    </row>
    <row r="29" spans="1:12" ht="15">
      <c r="A29" s="342">
        <v>18</v>
      </c>
      <c r="B29" s="343" t="s">
        <v>10</v>
      </c>
      <c r="C29" s="564">
        <v>1.9907761911036083E-2</v>
      </c>
      <c r="D29" s="566">
        <v>2.0036965276823311E-2</v>
      </c>
      <c r="E29" s="566">
        <v>1.8635486704430649E-2</v>
      </c>
      <c r="F29" s="345"/>
      <c r="G29" s="346"/>
      <c r="I29" s="550"/>
      <c r="J29" s="551"/>
      <c r="K29" s="566">
        <v>1.9922541555318751E-2</v>
      </c>
      <c r="L29" s="570">
        <v>2.1937704471808369E-2</v>
      </c>
    </row>
    <row r="30" spans="1:12" ht="15">
      <c r="A30" s="342">
        <v>19</v>
      </c>
      <c r="B30" s="343" t="s">
        <v>11</v>
      </c>
      <c r="C30" s="564">
        <v>0.13406327033247054</v>
      </c>
      <c r="D30" s="566">
        <v>0.13604871275995889</v>
      </c>
      <c r="E30" s="566">
        <v>0.12867660233168166</v>
      </c>
      <c r="F30" s="345"/>
      <c r="G30" s="346"/>
      <c r="I30" s="550"/>
      <c r="J30" s="551"/>
      <c r="K30" s="566">
        <v>0.162431595069993</v>
      </c>
      <c r="L30" s="570">
        <v>0.17620953647877458</v>
      </c>
    </row>
    <row r="31" spans="1:12" ht="15">
      <c r="A31" s="334"/>
      <c r="B31" s="335" t="s">
        <v>12</v>
      </c>
      <c r="C31" s="563"/>
      <c r="D31" s="563"/>
      <c r="E31" s="563"/>
      <c r="F31" s="204"/>
      <c r="G31" s="205"/>
      <c r="I31" s="543"/>
      <c r="J31" s="204"/>
      <c r="K31" s="563"/>
      <c r="L31" s="571"/>
    </row>
    <row r="32" spans="1:12" ht="15">
      <c r="A32" s="342">
        <v>20</v>
      </c>
      <c r="B32" s="343" t="s">
        <v>13</v>
      </c>
      <c r="C32" s="564">
        <v>3.7242193833393861E-2</v>
      </c>
      <c r="D32" s="566">
        <v>3.6603522915351565E-2</v>
      </c>
      <c r="E32" s="566">
        <v>3.858266334059815E-2</v>
      </c>
      <c r="F32" s="345"/>
      <c r="G32" s="346"/>
      <c r="I32" s="550"/>
      <c r="J32" s="551"/>
      <c r="K32" s="566">
        <v>3.3318541790872701E-2</v>
      </c>
      <c r="L32" s="570">
        <v>3.4408094810469032E-2</v>
      </c>
    </row>
    <row r="33" spans="1:12" ht="15" customHeight="1">
      <c r="A33" s="342">
        <v>21</v>
      </c>
      <c r="B33" s="343" t="s">
        <v>702</v>
      </c>
      <c r="C33" s="564">
        <v>1.329917257424631E-2</v>
      </c>
      <c r="D33" s="566">
        <v>1.4909994646560983E-2</v>
      </c>
      <c r="E33" s="566">
        <v>1.6273993068893832E-2</v>
      </c>
      <c r="F33" s="345"/>
      <c r="G33" s="346"/>
      <c r="I33" s="550"/>
      <c r="J33" s="551"/>
      <c r="K33" s="566">
        <v>3.6136499929468366E-2</v>
      </c>
      <c r="L33" s="570">
        <v>4.0076316774812194E-2</v>
      </c>
    </row>
    <row r="34" spans="1:12" ht="15">
      <c r="A34" s="342">
        <v>22</v>
      </c>
      <c r="B34" s="343" t="s">
        <v>14</v>
      </c>
      <c r="C34" s="564">
        <v>0.4895533411455909</v>
      </c>
      <c r="D34" s="566">
        <v>0.49800161154736583</v>
      </c>
      <c r="E34" s="566">
        <v>0.4632643707926784</v>
      </c>
      <c r="F34" s="345"/>
      <c r="G34" s="346"/>
      <c r="I34" s="550"/>
      <c r="J34" s="551"/>
      <c r="K34" s="566">
        <v>0.46920009887067432</v>
      </c>
      <c r="L34" s="570">
        <v>0.46176729529744365</v>
      </c>
    </row>
    <row r="35" spans="1:12" ht="15" customHeight="1">
      <c r="A35" s="342">
        <v>23</v>
      </c>
      <c r="B35" s="343" t="s">
        <v>15</v>
      </c>
      <c r="C35" s="564">
        <v>0.44100488039545699</v>
      </c>
      <c r="D35" s="566">
        <v>0.44537867759907968</v>
      </c>
      <c r="E35" s="566">
        <v>0.42704763400868972</v>
      </c>
      <c r="F35" s="345"/>
      <c r="G35" s="346"/>
      <c r="I35" s="550"/>
      <c r="J35" s="551"/>
      <c r="K35" s="566">
        <v>0.44182227044422084</v>
      </c>
      <c r="L35" s="570">
        <v>0.45326248663052726</v>
      </c>
    </row>
    <row r="36" spans="1:12" ht="15">
      <c r="A36" s="342">
        <v>24</v>
      </c>
      <c r="B36" s="343" t="s">
        <v>16</v>
      </c>
      <c r="C36" s="564">
        <v>9.6988480949989228E-2</v>
      </c>
      <c r="D36" s="566">
        <v>7.6122517113249674E-2</v>
      </c>
      <c r="E36" s="566">
        <v>-2.517338370007453E-2</v>
      </c>
      <c r="F36" s="345"/>
      <c r="G36" s="346"/>
      <c r="I36" s="550"/>
      <c r="J36" s="551"/>
      <c r="K36" s="566">
        <v>0.65486642979395582</v>
      </c>
      <c r="L36" s="570">
        <v>0.62830296566621124</v>
      </c>
    </row>
    <row r="37" spans="1:12" ht="15" customHeight="1">
      <c r="A37" s="334"/>
      <c r="B37" s="335" t="s">
        <v>17</v>
      </c>
      <c r="C37" s="563"/>
      <c r="D37" s="563"/>
      <c r="E37" s="563"/>
      <c r="F37" s="204"/>
      <c r="G37" s="205"/>
      <c r="I37" s="543"/>
      <c r="J37" s="204"/>
      <c r="K37" s="563"/>
      <c r="L37" s="571"/>
    </row>
    <row r="38" spans="1:12" ht="15" customHeight="1">
      <c r="A38" s="342">
        <v>25</v>
      </c>
      <c r="B38" s="343" t="s">
        <v>18</v>
      </c>
      <c r="C38" s="646">
        <v>0.1891602333928139</v>
      </c>
      <c r="D38" s="564">
        <v>0.21283484054922294</v>
      </c>
      <c r="E38" s="564">
        <v>0.22852586682782783</v>
      </c>
      <c r="F38" s="344"/>
      <c r="G38" s="347"/>
      <c r="I38" s="553"/>
      <c r="J38" s="554"/>
      <c r="K38" s="564">
        <v>0.21468270272784282</v>
      </c>
      <c r="L38" s="572">
        <v>0.19740426422181714</v>
      </c>
    </row>
    <row r="39" spans="1:12" ht="15" customHeight="1">
      <c r="A39" s="342">
        <v>26</v>
      </c>
      <c r="B39" s="343" t="s">
        <v>19</v>
      </c>
      <c r="C39" s="564">
        <v>0.53288711483076001</v>
      </c>
      <c r="D39" s="564">
        <v>0.54280657846636404</v>
      </c>
      <c r="E39" s="564">
        <v>0.52401909535378832</v>
      </c>
      <c r="F39" s="344"/>
      <c r="G39" s="347"/>
      <c r="I39" s="553"/>
      <c r="J39" s="554"/>
      <c r="K39" s="564">
        <v>0.53686488733228444</v>
      </c>
      <c r="L39" s="572">
        <v>0.5269244455682951</v>
      </c>
    </row>
    <row r="40" spans="1:12" ht="15" customHeight="1">
      <c r="A40" s="342">
        <v>27</v>
      </c>
      <c r="B40" s="344" t="s">
        <v>20</v>
      </c>
      <c r="C40" s="564">
        <v>0.24273818892988661</v>
      </c>
      <c r="D40" s="564">
        <v>0.25144611573216824</v>
      </c>
      <c r="E40" s="564">
        <v>0.26450615024787827</v>
      </c>
      <c r="F40" s="344"/>
      <c r="G40" s="347"/>
      <c r="I40" s="553"/>
      <c r="J40" s="554"/>
      <c r="K40" s="564">
        <v>0.2896285036871184</v>
      </c>
      <c r="L40" s="572">
        <v>0.28039570762150667</v>
      </c>
    </row>
    <row r="41" spans="1:12" ht="15" customHeight="1">
      <c r="A41" s="348"/>
      <c r="B41" s="335" t="s">
        <v>248</v>
      </c>
      <c r="C41" s="204"/>
      <c r="D41" s="204"/>
      <c r="E41" s="204"/>
      <c r="F41" s="204"/>
      <c r="G41" s="205"/>
      <c r="I41" s="543"/>
      <c r="J41" s="204"/>
      <c r="K41" s="204"/>
      <c r="L41" s="205"/>
    </row>
    <row r="42" spans="1:12" ht="15" customHeight="1">
      <c r="A42" s="342">
        <v>28</v>
      </c>
      <c r="B42" s="391" t="s">
        <v>241</v>
      </c>
      <c r="C42" s="645">
        <v>693418691.63684762</v>
      </c>
      <c r="D42" s="344">
        <v>653298128.05857146</v>
      </c>
      <c r="E42" s="344">
        <v>730656890.64891779</v>
      </c>
      <c r="F42" s="344"/>
      <c r="G42" s="347"/>
      <c r="I42" s="553"/>
      <c r="J42" s="554"/>
      <c r="K42" s="554">
        <v>726302301.68641913</v>
      </c>
      <c r="L42" s="555">
        <v>624858923.05399466</v>
      </c>
    </row>
    <row r="43" spans="1:12" ht="15">
      <c r="A43" s="342">
        <v>29</v>
      </c>
      <c r="B43" s="343" t="s">
        <v>242</v>
      </c>
      <c r="C43" s="645">
        <v>553633699.96863961</v>
      </c>
      <c r="D43" s="345">
        <v>543844990.14697814</v>
      </c>
      <c r="E43" s="345">
        <v>565012263.88243473</v>
      </c>
      <c r="F43" s="345"/>
      <c r="G43" s="346"/>
      <c r="I43" s="550"/>
      <c r="J43" s="551"/>
      <c r="K43" s="551">
        <v>569761251.71734321</v>
      </c>
      <c r="L43" s="552">
        <v>524747107.20303136</v>
      </c>
    </row>
    <row r="44" spans="1:12" ht="15">
      <c r="A44" s="387">
        <v>30</v>
      </c>
      <c r="B44" s="388" t="s">
        <v>240</v>
      </c>
      <c r="C44" s="646">
        <v>1.2549761314975569</v>
      </c>
      <c r="D44" s="564">
        <v>1.2046968252518779</v>
      </c>
      <c r="E44" s="564">
        <v>1.2952764870190561</v>
      </c>
      <c r="F44" s="344"/>
      <c r="G44" s="347"/>
      <c r="I44" s="553"/>
      <c r="J44" s="554"/>
      <c r="K44" s="564">
        <v>1.2747485012314166</v>
      </c>
      <c r="L44" s="572">
        <v>1.1907810723999452</v>
      </c>
    </row>
    <row r="45" spans="1:12" ht="15">
      <c r="A45" s="387"/>
      <c r="B45" s="335" t="s">
        <v>343</v>
      </c>
      <c r="C45" s="204"/>
      <c r="D45" s="204"/>
      <c r="E45" s="204"/>
      <c r="F45" s="204"/>
      <c r="G45" s="205"/>
      <c r="I45" s="543"/>
      <c r="J45" s="204"/>
      <c r="K45" s="204"/>
      <c r="L45" s="205"/>
    </row>
    <row r="46" spans="1:12" ht="15">
      <c r="A46" s="387">
        <v>31</v>
      </c>
      <c r="B46" s="388" t="s">
        <v>350</v>
      </c>
      <c r="C46" s="597">
        <v>2236886567.776</v>
      </c>
      <c r="D46" s="573">
        <v>2072090070.0900011</v>
      </c>
      <c r="E46" s="573">
        <v>2033624664.8786902</v>
      </c>
      <c r="F46" s="389"/>
      <c r="G46" s="390"/>
      <c r="I46" s="556"/>
      <c r="J46" s="557"/>
      <c r="K46" s="557">
        <v>1987353357.9511101</v>
      </c>
      <c r="L46" s="390">
        <v>1814557509.8984001</v>
      </c>
    </row>
    <row r="47" spans="1:12" ht="15">
      <c r="A47" s="387">
        <v>32</v>
      </c>
      <c r="B47" s="388" t="s">
        <v>363</v>
      </c>
      <c r="C47" s="597">
        <v>1869814470.9814999</v>
      </c>
      <c r="D47" s="573">
        <v>1852086892.4175873</v>
      </c>
      <c r="E47" s="573">
        <v>1740059699.9054127</v>
      </c>
      <c r="F47" s="389"/>
      <c r="G47" s="390"/>
      <c r="I47" s="556"/>
      <c r="J47" s="557"/>
      <c r="K47" s="557">
        <v>1636363690.754997</v>
      </c>
      <c r="L47" s="390">
        <v>1579426800.2240698</v>
      </c>
    </row>
    <row r="48" spans="1:12" thickBot="1">
      <c r="A48" s="81">
        <v>33</v>
      </c>
      <c r="B48" s="156" t="s">
        <v>377</v>
      </c>
      <c r="C48" s="596">
        <v>1.1963147159738352</v>
      </c>
      <c r="D48" s="569">
        <v>1.1187866393164938</v>
      </c>
      <c r="E48" s="569">
        <v>1.1687097086319713</v>
      </c>
      <c r="F48" s="157"/>
      <c r="G48" s="158"/>
      <c r="I48" s="558"/>
      <c r="J48" s="559"/>
      <c r="K48" s="569">
        <v>1.2144936783791451</v>
      </c>
      <c r="L48" s="574">
        <v>1.1488709129419437</v>
      </c>
    </row>
    <row r="49" spans="1:7">
      <c r="A49" s="20"/>
    </row>
    <row r="50" spans="1:7" ht="39.75">
      <c r="B50" s="23" t="s">
        <v>697</v>
      </c>
    </row>
    <row r="51" spans="1:7" ht="65.25">
      <c r="B51" s="244" t="s">
        <v>247</v>
      </c>
      <c r="D51" s="225"/>
      <c r="E51" s="225"/>
      <c r="F51" s="225"/>
      <c r="G51" s="225"/>
    </row>
  </sheetData>
  <mergeCells count="2">
    <mergeCell ref="I4:L4"/>
    <mergeCell ref="C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0" zoomScaleNormal="80" workbookViewId="0">
      <selection activeCell="D34" sqref="D34"/>
    </sheetView>
  </sheetViews>
  <sheetFormatPr defaultColWidth="9.140625" defaultRowHeight="12.75"/>
  <cols>
    <col min="1" max="1" width="11.85546875" style="394" bestFit="1" customWidth="1"/>
    <col min="2" max="2" width="105.140625" style="394" bestFit="1" customWidth="1"/>
    <col min="3" max="4" width="18.85546875" style="686" bestFit="1" customWidth="1"/>
    <col min="5" max="5" width="18.42578125" style="686" bestFit="1" customWidth="1"/>
    <col min="6" max="6" width="20.140625" style="686" bestFit="1" customWidth="1"/>
    <col min="7" max="7" width="18.5703125" style="686" customWidth="1"/>
    <col min="8" max="8" width="20.140625" style="686" bestFit="1" customWidth="1"/>
    <col min="9" max="16384" width="9.140625" style="394"/>
  </cols>
  <sheetData>
    <row r="1" spans="1:8" ht="13.5">
      <c r="A1" s="393" t="s">
        <v>108</v>
      </c>
      <c r="B1" s="310" t="str">
        <f>Info!C2</f>
        <v>სს "ბაზისბანკი"</v>
      </c>
    </row>
    <row r="2" spans="1:8">
      <c r="A2" s="395" t="s">
        <v>109</v>
      </c>
      <c r="B2" s="397">
        <f>'1. key ratios'!B2</f>
        <v>45199</v>
      </c>
    </row>
    <row r="3" spans="1:8">
      <c r="A3" s="396" t="s">
        <v>379</v>
      </c>
    </row>
    <row r="5" spans="1:8">
      <c r="A5" s="762" t="s">
        <v>380</v>
      </c>
      <c r="B5" s="763"/>
      <c r="C5" s="768" t="s">
        <v>381</v>
      </c>
      <c r="D5" s="769"/>
      <c r="E5" s="769"/>
      <c r="F5" s="769"/>
      <c r="G5" s="769"/>
      <c r="H5" s="770"/>
    </row>
    <row r="6" spans="1:8">
      <c r="A6" s="764"/>
      <c r="B6" s="765"/>
      <c r="C6" s="771"/>
      <c r="D6" s="772"/>
      <c r="E6" s="772"/>
      <c r="F6" s="772"/>
      <c r="G6" s="772"/>
      <c r="H6" s="773"/>
    </row>
    <row r="7" spans="1:8" ht="25.5">
      <c r="A7" s="766"/>
      <c r="B7" s="767"/>
      <c r="C7" s="687" t="s">
        <v>382</v>
      </c>
      <c r="D7" s="687" t="s">
        <v>383</v>
      </c>
      <c r="E7" s="687" t="s">
        <v>384</v>
      </c>
      <c r="F7" s="687" t="s">
        <v>385</v>
      </c>
      <c r="G7" s="688" t="s">
        <v>495</v>
      </c>
      <c r="H7" s="687" t="s">
        <v>66</v>
      </c>
    </row>
    <row r="8" spans="1:8">
      <c r="A8" s="452">
        <v>1</v>
      </c>
      <c r="B8" s="451" t="s">
        <v>134</v>
      </c>
      <c r="C8" s="647">
        <v>237412907.03019997</v>
      </c>
      <c r="D8" s="647">
        <v>76364624.642499998</v>
      </c>
      <c r="E8" s="647">
        <v>202171742.53999999</v>
      </c>
      <c r="F8" s="647">
        <v>15696054.254999999</v>
      </c>
      <c r="G8" s="647">
        <v>0</v>
      </c>
      <c r="H8" s="648">
        <f t="shared" ref="H8:H20" si="0">SUM(C8:G8)</f>
        <v>531645328.4677</v>
      </c>
    </row>
    <row r="9" spans="1:8">
      <c r="A9" s="452">
        <v>2</v>
      </c>
      <c r="B9" s="451" t="s">
        <v>135</v>
      </c>
      <c r="C9" s="647">
        <v>0</v>
      </c>
      <c r="D9" s="647">
        <v>0</v>
      </c>
      <c r="E9" s="647">
        <v>0</v>
      </c>
      <c r="F9" s="647">
        <v>0</v>
      </c>
      <c r="G9" s="647">
        <v>0</v>
      </c>
      <c r="H9" s="648">
        <f t="shared" si="0"/>
        <v>0</v>
      </c>
    </row>
    <row r="10" spans="1:8">
      <c r="A10" s="452">
        <v>3</v>
      </c>
      <c r="B10" s="451" t="s">
        <v>136</v>
      </c>
      <c r="C10" s="647">
        <v>0</v>
      </c>
      <c r="D10" s="647">
        <v>5999496.2521000002</v>
      </c>
      <c r="E10" s="647">
        <v>18.2</v>
      </c>
      <c r="F10" s="647">
        <v>1161102.4953999999</v>
      </c>
      <c r="G10" s="647">
        <v>0</v>
      </c>
      <c r="H10" s="648">
        <f t="shared" si="0"/>
        <v>7160616.9474999998</v>
      </c>
    </row>
    <row r="11" spans="1:8">
      <c r="A11" s="452">
        <v>4</v>
      </c>
      <c r="B11" s="451" t="s">
        <v>137</v>
      </c>
      <c r="C11" s="647">
        <v>0</v>
      </c>
      <c r="D11" s="647">
        <v>2299833.2703999998</v>
      </c>
      <c r="E11" s="647">
        <v>0</v>
      </c>
      <c r="F11" s="647">
        <v>0</v>
      </c>
      <c r="G11" s="647">
        <v>0</v>
      </c>
      <c r="H11" s="648">
        <f t="shared" si="0"/>
        <v>2299833.2703999998</v>
      </c>
    </row>
    <row r="12" spans="1:8">
      <c r="A12" s="452">
        <v>5</v>
      </c>
      <c r="B12" s="451" t="s">
        <v>698</v>
      </c>
      <c r="C12" s="647">
        <v>0</v>
      </c>
      <c r="D12" s="647">
        <v>0</v>
      </c>
      <c r="E12" s="647">
        <v>0</v>
      </c>
      <c r="F12" s="647">
        <v>0</v>
      </c>
      <c r="G12" s="647">
        <v>0</v>
      </c>
      <c r="H12" s="648">
        <f t="shared" si="0"/>
        <v>0</v>
      </c>
    </row>
    <row r="13" spans="1:8">
      <c r="A13" s="452">
        <v>6</v>
      </c>
      <c r="B13" s="451" t="s">
        <v>138</v>
      </c>
      <c r="C13" s="647">
        <v>72959430.0079</v>
      </c>
      <c r="D13" s="647">
        <v>0</v>
      </c>
      <c r="E13" s="647">
        <v>0</v>
      </c>
      <c r="F13" s="647">
        <v>0</v>
      </c>
      <c r="G13" s="647">
        <v>0</v>
      </c>
      <c r="H13" s="648">
        <f t="shared" si="0"/>
        <v>72959430.0079</v>
      </c>
    </row>
    <row r="14" spans="1:8">
      <c r="A14" s="452">
        <v>7</v>
      </c>
      <c r="B14" s="451" t="s">
        <v>71</v>
      </c>
      <c r="C14" s="647">
        <v>2723954.2202000003</v>
      </c>
      <c r="D14" s="647">
        <v>301005409.90285647</v>
      </c>
      <c r="E14" s="647">
        <v>410266433.21307445</v>
      </c>
      <c r="F14" s="647">
        <v>589089015.37154579</v>
      </c>
      <c r="G14" s="647">
        <v>0</v>
      </c>
      <c r="H14" s="648">
        <f t="shared" si="0"/>
        <v>1303084812.7076766</v>
      </c>
    </row>
    <row r="15" spans="1:8">
      <c r="A15" s="452">
        <v>8</v>
      </c>
      <c r="B15" s="453" t="s">
        <v>72</v>
      </c>
      <c r="C15" s="647">
        <v>3655246.1633002558</v>
      </c>
      <c r="D15" s="647">
        <v>52033022.034874037</v>
      </c>
      <c r="E15" s="647">
        <v>186132909.75104198</v>
      </c>
      <c r="F15" s="647">
        <v>201191885.45057228</v>
      </c>
      <c r="G15" s="647">
        <v>0</v>
      </c>
      <c r="H15" s="648">
        <f t="shared" si="0"/>
        <v>443013063.39978856</v>
      </c>
    </row>
    <row r="16" spans="1:8">
      <c r="A16" s="452">
        <v>9</v>
      </c>
      <c r="B16" s="451" t="s">
        <v>699</v>
      </c>
      <c r="C16" s="647">
        <v>71993.751399960311</v>
      </c>
      <c r="D16" s="647">
        <v>4957164.7653433383</v>
      </c>
      <c r="E16" s="647">
        <v>72972690.258877069</v>
      </c>
      <c r="F16" s="647">
        <v>249275282.55885562</v>
      </c>
      <c r="G16" s="647">
        <v>0</v>
      </c>
      <c r="H16" s="648">
        <f t="shared" si="0"/>
        <v>327277131.33447599</v>
      </c>
    </row>
    <row r="17" spans="1:8">
      <c r="A17" s="452">
        <v>10</v>
      </c>
      <c r="B17" s="455" t="s">
        <v>400</v>
      </c>
      <c r="C17" s="647"/>
      <c r="D17" s="647"/>
      <c r="E17" s="647">
        <v>0</v>
      </c>
      <c r="F17" s="647">
        <v>47755251.974789299</v>
      </c>
      <c r="G17" s="647">
        <v>0</v>
      </c>
      <c r="H17" s="648">
        <f t="shared" si="0"/>
        <v>47755251.974789299</v>
      </c>
    </row>
    <row r="18" spans="1:8">
      <c r="A18" s="452">
        <v>11</v>
      </c>
      <c r="B18" s="451" t="s">
        <v>68</v>
      </c>
      <c r="C18" s="647">
        <v>0</v>
      </c>
      <c r="D18" s="647">
        <v>0</v>
      </c>
      <c r="E18" s="647">
        <v>0</v>
      </c>
      <c r="F18" s="647">
        <v>0</v>
      </c>
      <c r="G18" s="647">
        <v>3304915.54</v>
      </c>
      <c r="H18" s="648">
        <f t="shared" si="0"/>
        <v>3304915.54</v>
      </c>
    </row>
    <row r="19" spans="1:8">
      <c r="A19" s="452">
        <v>12</v>
      </c>
      <c r="B19" s="451" t="s">
        <v>69</v>
      </c>
      <c r="C19" s="647">
        <v>4.0000000000000002E-4</v>
      </c>
      <c r="D19" s="647">
        <v>1342593.9886999999</v>
      </c>
      <c r="E19" s="647">
        <v>0</v>
      </c>
      <c r="F19" s="647">
        <v>0</v>
      </c>
      <c r="G19" s="647">
        <v>0</v>
      </c>
      <c r="H19" s="648">
        <f t="shared" si="0"/>
        <v>1342593.9890999999</v>
      </c>
    </row>
    <row r="20" spans="1:8">
      <c r="A20" s="454">
        <v>13</v>
      </c>
      <c r="B20" s="453" t="s">
        <v>70</v>
      </c>
      <c r="C20" s="647">
        <v>0</v>
      </c>
      <c r="D20" s="647">
        <v>0</v>
      </c>
      <c r="E20" s="647">
        <v>0</v>
      </c>
      <c r="F20" s="647">
        <v>0</v>
      </c>
      <c r="G20" s="647">
        <v>0</v>
      </c>
      <c r="H20" s="648">
        <f t="shared" si="0"/>
        <v>0</v>
      </c>
    </row>
    <row r="21" spans="1:8">
      <c r="A21" s="452">
        <v>14</v>
      </c>
      <c r="B21" s="451" t="s">
        <v>386</v>
      </c>
      <c r="C21" s="647">
        <v>758630.30800000008</v>
      </c>
      <c r="D21" s="647">
        <v>19880590.26581398</v>
      </c>
      <c r="E21" s="647">
        <v>110506380.0472782</v>
      </c>
      <c r="F21" s="647">
        <v>141432247.57558125</v>
      </c>
      <c r="G21" s="647">
        <v>234353818.961999</v>
      </c>
      <c r="H21" s="648">
        <f>SUM(C21:G21)</f>
        <v>506931667.15867239</v>
      </c>
    </row>
    <row r="22" spans="1:8">
      <c r="A22" s="450">
        <v>15</v>
      </c>
      <c r="B22" s="449" t="s">
        <v>66</v>
      </c>
      <c r="C22" s="648">
        <f>SUM(C18:C21)+SUM(C8:C16)</f>
        <v>317582161.48140019</v>
      </c>
      <c r="D22" s="648">
        <f t="shared" ref="D22:H22" si="1">SUM(D18:D21)+SUM(D8:D16)</f>
        <v>463882735.1225878</v>
      </c>
      <c r="E22" s="648">
        <f t="shared" si="1"/>
        <v>982050174.01027167</v>
      </c>
      <c r="F22" s="648">
        <f t="shared" si="1"/>
        <v>1197845587.706955</v>
      </c>
      <c r="G22" s="648">
        <f t="shared" si="1"/>
        <v>237658734.50199899</v>
      </c>
      <c r="H22" s="648">
        <f t="shared" si="1"/>
        <v>3199019392.8232136</v>
      </c>
    </row>
    <row r="26" spans="1:8" ht="38.25">
      <c r="B26" s="405" t="s">
        <v>494</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G22" sqref="G22"/>
    </sheetView>
  </sheetViews>
  <sheetFormatPr defaultColWidth="9.140625" defaultRowHeight="12.75"/>
  <cols>
    <col min="1" max="1" width="11.85546875" style="398" bestFit="1" customWidth="1"/>
    <col min="2" max="2" width="86.85546875" style="394" customWidth="1"/>
    <col min="3" max="4" width="31.42578125" style="394" customWidth="1"/>
    <col min="5" max="5" width="16.42578125" style="400" bestFit="1" customWidth="1"/>
    <col min="6" max="6" width="14.28515625" style="400" bestFit="1" customWidth="1"/>
    <col min="7" max="7" width="20" style="394" bestFit="1" customWidth="1"/>
    <col min="8" max="8" width="25.140625" style="394" bestFit="1" customWidth="1"/>
    <col min="9" max="16384" width="9.140625" style="394"/>
  </cols>
  <sheetData>
    <row r="1" spans="1:8" ht="13.5">
      <c r="A1" s="393" t="s">
        <v>108</v>
      </c>
      <c r="B1" s="310" t="str">
        <f>Info!C2</f>
        <v>სს "ბაზისბანკი"</v>
      </c>
      <c r="C1" s="467"/>
      <c r="D1" s="467"/>
      <c r="E1" s="467"/>
      <c r="F1" s="467"/>
      <c r="G1" s="467"/>
      <c r="H1" s="467"/>
    </row>
    <row r="2" spans="1:8">
      <c r="A2" s="395" t="s">
        <v>109</v>
      </c>
      <c r="B2" s="397">
        <f>'1. key ratios'!B2</f>
        <v>45199</v>
      </c>
      <c r="C2" s="467"/>
      <c r="D2" s="467"/>
      <c r="E2" s="467"/>
      <c r="F2" s="467"/>
      <c r="G2" s="467"/>
      <c r="H2" s="467"/>
    </row>
    <row r="3" spans="1:8">
      <c r="A3" s="396" t="s">
        <v>387</v>
      </c>
      <c r="B3" s="467"/>
      <c r="C3" s="467"/>
      <c r="D3" s="467"/>
      <c r="E3" s="467"/>
      <c r="F3" s="467"/>
      <c r="G3" s="467"/>
      <c r="H3" s="467"/>
    </row>
    <row r="4" spans="1:8">
      <c r="A4" s="468"/>
      <c r="B4" s="467"/>
      <c r="C4" s="466" t="s">
        <v>388</v>
      </c>
      <c r="D4" s="466" t="s">
        <v>389</v>
      </c>
      <c r="E4" s="466" t="s">
        <v>390</v>
      </c>
      <c r="F4" s="466" t="s">
        <v>391</v>
      </c>
      <c r="G4" s="466" t="s">
        <v>392</v>
      </c>
      <c r="H4" s="466" t="s">
        <v>393</v>
      </c>
    </row>
    <row r="5" spans="1:8" ht="33.950000000000003" customHeight="1">
      <c r="A5" s="762" t="s">
        <v>645</v>
      </c>
      <c r="B5" s="763"/>
      <c r="C5" s="776" t="s">
        <v>482</v>
      </c>
      <c r="D5" s="776"/>
      <c r="E5" s="776" t="s">
        <v>644</v>
      </c>
      <c r="F5" s="774" t="s">
        <v>643</v>
      </c>
      <c r="G5" s="774" t="s">
        <v>397</v>
      </c>
      <c r="H5" s="464" t="s">
        <v>642</v>
      </c>
    </row>
    <row r="6" spans="1:8" ht="25.5">
      <c r="A6" s="766"/>
      <c r="B6" s="767"/>
      <c r="C6" s="465" t="s">
        <v>398</v>
      </c>
      <c r="D6" s="465" t="s">
        <v>399</v>
      </c>
      <c r="E6" s="776"/>
      <c r="F6" s="775"/>
      <c r="G6" s="775"/>
      <c r="H6" s="464" t="s">
        <v>641</v>
      </c>
    </row>
    <row r="7" spans="1:8">
      <c r="A7" s="462">
        <v>1</v>
      </c>
      <c r="B7" s="451" t="s">
        <v>134</v>
      </c>
      <c r="C7" s="652">
        <v>0</v>
      </c>
      <c r="D7" s="652">
        <v>536253774.08640003</v>
      </c>
      <c r="E7" s="661">
        <v>617699.28870000003</v>
      </c>
      <c r="F7" s="661"/>
      <c r="G7" s="652"/>
      <c r="H7" s="689">
        <f>C7+D7-E7-F7</f>
        <v>535636074.79770005</v>
      </c>
    </row>
    <row r="8" spans="1:8" ht="14.45" customHeight="1">
      <c r="A8" s="462">
        <v>2</v>
      </c>
      <c r="B8" s="451" t="s">
        <v>135</v>
      </c>
      <c r="C8" s="652">
        <v>0</v>
      </c>
      <c r="D8" s="652">
        <v>0</v>
      </c>
      <c r="E8" s="661">
        <v>0</v>
      </c>
      <c r="F8" s="661"/>
      <c r="G8" s="652"/>
      <c r="H8" s="689">
        <f t="shared" ref="H8:H20" si="0">C8+D8-E8-F8</f>
        <v>0</v>
      </c>
    </row>
    <row r="9" spans="1:8">
      <c r="A9" s="462">
        <v>3</v>
      </c>
      <c r="B9" s="451" t="s">
        <v>136</v>
      </c>
      <c r="C9" s="652">
        <v>0</v>
      </c>
      <c r="D9" s="652">
        <v>7171756.5153999999</v>
      </c>
      <c r="E9" s="661">
        <v>11139.5679</v>
      </c>
      <c r="F9" s="661"/>
      <c r="G9" s="652"/>
      <c r="H9" s="689">
        <f t="shared" si="0"/>
        <v>7160616.9474999998</v>
      </c>
    </row>
    <row r="10" spans="1:8">
      <c r="A10" s="462">
        <v>4</v>
      </c>
      <c r="B10" s="451" t="s">
        <v>137</v>
      </c>
      <c r="C10" s="652">
        <v>0</v>
      </c>
      <c r="D10" s="652">
        <v>2308605.9750999999</v>
      </c>
      <c r="E10" s="661">
        <v>8772.7047000000002</v>
      </c>
      <c r="F10" s="661"/>
      <c r="G10" s="652"/>
      <c r="H10" s="689">
        <f t="shared" si="0"/>
        <v>2299833.2703999998</v>
      </c>
    </row>
    <row r="11" spans="1:8">
      <c r="A11" s="462">
        <v>5</v>
      </c>
      <c r="B11" s="451" t="s">
        <v>698</v>
      </c>
      <c r="C11" s="652">
        <v>0</v>
      </c>
      <c r="D11" s="652">
        <v>0</v>
      </c>
      <c r="E11" s="661">
        <v>0</v>
      </c>
      <c r="F11" s="661"/>
      <c r="G11" s="652"/>
      <c r="H11" s="689">
        <f t="shared" si="0"/>
        <v>0</v>
      </c>
    </row>
    <row r="12" spans="1:8">
      <c r="A12" s="462">
        <v>6</v>
      </c>
      <c r="B12" s="451" t="s">
        <v>138</v>
      </c>
      <c r="C12" s="652">
        <v>0</v>
      </c>
      <c r="D12" s="652">
        <v>73181060.789499998</v>
      </c>
      <c r="E12" s="661">
        <v>221630.78159999999</v>
      </c>
      <c r="F12" s="661"/>
      <c r="G12" s="652"/>
      <c r="H12" s="689">
        <f t="shared" si="0"/>
        <v>72959430.0079</v>
      </c>
    </row>
    <row r="13" spans="1:8">
      <c r="A13" s="462">
        <v>7</v>
      </c>
      <c r="B13" s="451" t="s">
        <v>71</v>
      </c>
      <c r="C13" s="652">
        <v>20303637.583399996</v>
      </c>
      <c r="D13" s="652">
        <v>1291289009.7033861</v>
      </c>
      <c r="E13" s="661">
        <v>8507834.5791109335</v>
      </c>
      <c r="F13" s="661"/>
      <c r="G13" s="652"/>
      <c r="H13" s="689">
        <f t="shared" si="0"/>
        <v>1303084812.7076752</v>
      </c>
    </row>
    <row r="14" spans="1:8">
      <c r="A14" s="462">
        <v>8</v>
      </c>
      <c r="B14" s="453" t="s">
        <v>72</v>
      </c>
      <c r="C14" s="652">
        <v>57560859.172941536</v>
      </c>
      <c r="D14" s="652">
        <v>404110530.17490619</v>
      </c>
      <c r="E14" s="661">
        <v>18658325.948075689</v>
      </c>
      <c r="F14" s="661"/>
      <c r="G14" s="652">
        <v>4571505.7505856408</v>
      </c>
      <c r="H14" s="689">
        <f t="shared" si="0"/>
        <v>443013063.39977199</v>
      </c>
    </row>
    <row r="15" spans="1:8">
      <c r="A15" s="462">
        <v>9</v>
      </c>
      <c r="B15" s="451" t="s">
        <v>699</v>
      </c>
      <c r="C15" s="652">
        <v>5729221.0799584016</v>
      </c>
      <c r="D15" s="652">
        <v>323357425.91467077</v>
      </c>
      <c r="E15" s="661">
        <v>1809515.6601526681</v>
      </c>
      <c r="F15" s="661"/>
      <c r="G15" s="652"/>
      <c r="H15" s="689">
        <f t="shared" si="0"/>
        <v>327277131.33447647</v>
      </c>
    </row>
    <row r="16" spans="1:8">
      <c r="A16" s="462">
        <v>10</v>
      </c>
      <c r="B16" s="455" t="s">
        <v>400</v>
      </c>
      <c r="C16" s="652">
        <v>47679702.175800003</v>
      </c>
      <c r="D16" s="652">
        <v>13991573.6527</v>
      </c>
      <c r="E16" s="661">
        <v>13916024.373710727</v>
      </c>
      <c r="F16" s="661"/>
      <c r="G16" s="652"/>
      <c r="H16" s="689">
        <f t="shared" si="0"/>
        <v>47755251.454789273</v>
      </c>
    </row>
    <row r="17" spans="1:8">
      <c r="A17" s="462">
        <v>11</v>
      </c>
      <c r="B17" s="451" t="s">
        <v>68</v>
      </c>
      <c r="C17" s="652">
        <v>0</v>
      </c>
      <c r="D17" s="652">
        <v>3304915.54</v>
      </c>
      <c r="E17" s="661">
        <v>0</v>
      </c>
      <c r="F17" s="661"/>
      <c r="G17" s="652"/>
      <c r="H17" s="689">
        <f t="shared" si="0"/>
        <v>3304915.54</v>
      </c>
    </row>
    <row r="18" spans="1:8">
      <c r="A18" s="462">
        <v>12</v>
      </c>
      <c r="B18" s="451" t="s">
        <v>69</v>
      </c>
      <c r="C18" s="652">
        <v>0</v>
      </c>
      <c r="D18" s="652">
        <v>1344907.179</v>
      </c>
      <c r="E18" s="661">
        <v>2313.1898999999999</v>
      </c>
      <c r="F18" s="661"/>
      <c r="G18" s="652">
        <v>176.29940300000001</v>
      </c>
      <c r="H18" s="689">
        <f t="shared" si="0"/>
        <v>1342593.9890999999</v>
      </c>
    </row>
    <row r="19" spans="1:8">
      <c r="A19" s="463">
        <v>13</v>
      </c>
      <c r="B19" s="453" t="s">
        <v>70</v>
      </c>
      <c r="C19" s="652">
        <v>0</v>
      </c>
      <c r="D19" s="652">
        <v>0</v>
      </c>
      <c r="E19" s="661">
        <v>0</v>
      </c>
      <c r="F19" s="661"/>
      <c r="G19" s="652"/>
      <c r="H19" s="689">
        <f t="shared" si="0"/>
        <v>0</v>
      </c>
    </row>
    <row r="20" spans="1:8">
      <c r="A20" s="462">
        <v>14</v>
      </c>
      <c r="B20" s="451" t="s">
        <v>386</v>
      </c>
      <c r="C20" s="652">
        <v>4220773.6398999998</v>
      </c>
      <c r="D20" s="652">
        <v>534215126</v>
      </c>
      <c r="E20" s="661">
        <v>6733725.1687448444</v>
      </c>
      <c r="F20" s="661"/>
      <c r="G20" s="652"/>
      <c r="H20" s="689">
        <f t="shared" si="0"/>
        <v>531702174.47115511</v>
      </c>
    </row>
    <row r="21" spans="1:8" s="399" customFormat="1">
      <c r="A21" s="461">
        <v>15</v>
      </c>
      <c r="B21" s="460" t="s">
        <v>66</v>
      </c>
      <c r="C21" s="653">
        <v>87814491.476199925</v>
      </c>
      <c r="D21" s="653">
        <v>3176537111.8783631</v>
      </c>
      <c r="E21" s="653">
        <v>36570956.888884135</v>
      </c>
      <c r="F21" s="653">
        <v>0</v>
      </c>
      <c r="G21" s="653">
        <v>4571682.0499886405</v>
      </c>
      <c r="H21" s="689">
        <f t="shared" ref="H21" si="1">SUM(H7:H15)+SUM(H17:H20)</f>
        <v>3227780646.4656792</v>
      </c>
    </row>
    <row r="22" spans="1:8">
      <c r="A22" s="459">
        <v>16</v>
      </c>
      <c r="B22" s="458" t="s">
        <v>401</v>
      </c>
      <c r="C22" s="652">
        <v>86706214.705899999</v>
      </c>
      <c r="D22" s="652">
        <v>2241465297.7379098</v>
      </c>
      <c r="E22" s="661">
        <v>30962754.717184018</v>
      </c>
      <c r="F22" s="661"/>
      <c r="G22" s="652">
        <v>4571682.0499886405</v>
      </c>
      <c r="H22" s="689">
        <f>C22+D22-E22-F22</f>
        <v>2297208757.7266259</v>
      </c>
    </row>
    <row r="23" spans="1:8">
      <c r="A23" s="459">
        <v>17</v>
      </c>
      <c r="B23" s="458" t="s">
        <v>402</v>
      </c>
      <c r="C23" s="652"/>
      <c r="D23" s="652">
        <v>355308670.40999997</v>
      </c>
      <c r="E23" s="661">
        <v>716356.39309999999</v>
      </c>
      <c r="F23" s="661"/>
      <c r="G23" s="652"/>
      <c r="H23" s="689">
        <f>C23+D23-E23-F23</f>
        <v>354592314.01689994</v>
      </c>
    </row>
    <row r="25" spans="1:8">
      <c r="E25" s="394"/>
      <c r="F25" s="394"/>
    </row>
    <row r="26" spans="1:8" ht="42.6" customHeight="1">
      <c r="B26" s="405" t="s">
        <v>494</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opLeftCell="C1" workbookViewId="0">
      <selection activeCell="G7" sqref="G7:G33"/>
    </sheetView>
  </sheetViews>
  <sheetFormatPr defaultColWidth="9.140625" defaultRowHeight="12.75"/>
  <cols>
    <col min="1" max="1" width="11" style="394" bestFit="1" customWidth="1"/>
    <col min="2" max="2" width="93.42578125" style="394" customWidth="1"/>
    <col min="3" max="4" width="35" style="394" customWidth="1"/>
    <col min="5" max="7" width="22" style="394" customWidth="1"/>
    <col min="8" max="8" width="42.28515625" style="394" bestFit="1" customWidth="1"/>
    <col min="9" max="16384" width="9.140625" style="394"/>
  </cols>
  <sheetData>
    <row r="1" spans="1:8" ht="13.5">
      <c r="A1" s="393" t="s">
        <v>108</v>
      </c>
      <c r="B1" s="310" t="str">
        <f>Info!C2</f>
        <v>სს "ბაზისბანკი"</v>
      </c>
      <c r="C1" s="467"/>
      <c r="D1" s="467"/>
      <c r="E1" s="467"/>
      <c r="F1" s="467"/>
      <c r="G1" s="467"/>
      <c r="H1" s="467"/>
    </row>
    <row r="2" spans="1:8">
      <c r="A2" s="395" t="s">
        <v>109</v>
      </c>
      <c r="B2" s="397">
        <f>'1. key ratios'!B2</f>
        <v>45199</v>
      </c>
      <c r="C2" s="467"/>
      <c r="D2" s="467"/>
      <c r="E2" s="467"/>
      <c r="F2" s="467"/>
      <c r="G2" s="467"/>
      <c r="H2" s="467"/>
    </row>
    <row r="3" spans="1:8">
      <c r="A3" s="396" t="s">
        <v>403</v>
      </c>
      <c r="B3" s="467"/>
      <c r="C3" s="467"/>
      <c r="D3" s="467"/>
      <c r="E3" s="467"/>
      <c r="F3" s="467"/>
      <c r="G3" s="467"/>
      <c r="H3" s="467"/>
    </row>
    <row r="4" spans="1:8">
      <c r="A4" s="467"/>
      <c r="B4" s="467"/>
      <c r="C4" s="466" t="s">
        <v>388</v>
      </c>
      <c r="D4" s="466" t="s">
        <v>389</v>
      </c>
      <c r="E4" s="466" t="s">
        <v>390</v>
      </c>
      <c r="F4" s="466" t="s">
        <v>391</v>
      </c>
      <c r="G4" s="466" t="s">
        <v>392</v>
      </c>
      <c r="H4" s="466" t="s">
        <v>393</v>
      </c>
    </row>
    <row r="5" spans="1:8" ht="41.45" customHeight="1">
      <c r="A5" s="762" t="s">
        <v>647</v>
      </c>
      <c r="B5" s="763"/>
      <c r="C5" s="777" t="s">
        <v>482</v>
      </c>
      <c r="D5" s="778"/>
      <c r="E5" s="774" t="s">
        <v>644</v>
      </c>
      <c r="F5" s="774" t="s">
        <v>643</v>
      </c>
      <c r="G5" s="774" t="s">
        <v>397</v>
      </c>
      <c r="H5" s="464" t="s">
        <v>642</v>
      </c>
    </row>
    <row r="6" spans="1:8" ht="25.5">
      <c r="A6" s="766"/>
      <c r="B6" s="767"/>
      <c r="C6" s="465" t="s">
        <v>398</v>
      </c>
      <c r="D6" s="465" t="s">
        <v>399</v>
      </c>
      <c r="E6" s="775"/>
      <c r="F6" s="775"/>
      <c r="G6" s="775"/>
      <c r="H6" s="464" t="s">
        <v>641</v>
      </c>
    </row>
    <row r="7" spans="1:8">
      <c r="A7" s="456">
        <v>1</v>
      </c>
      <c r="B7" s="471" t="s">
        <v>404</v>
      </c>
      <c r="C7" s="652">
        <v>2624851.8459999999</v>
      </c>
      <c r="D7" s="652">
        <v>604614069.51390004</v>
      </c>
      <c r="E7" s="652">
        <v>1679473.1854967028</v>
      </c>
      <c r="F7" s="652">
        <v>0</v>
      </c>
      <c r="G7" s="652">
        <v>264974.76219117997</v>
      </c>
      <c r="H7" s="689">
        <f t="shared" ref="H7:H34" si="0">C7+D7-E7-F7</f>
        <v>605559448.17440331</v>
      </c>
    </row>
    <row r="8" spans="1:8">
      <c r="A8" s="456">
        <v>2</v>
      </c>
      <c r="B8" s="471" t="s">
        <v>405</v>
      </c>
      <c r="C8" s="652">
        <v>1746360.9362999999</v>
      </c>
      <c r="D8" s="652">
        <v>240022844.71462691</v>
      </c>
      <c r="E8" s="652">
        <v>1617339.251091107</v>
      </c>
      <c r="F8" s="652">
        <v>0</v>
      </c>
      <c r="G8" s="652">
        <v>20563.840573969999</v>
      </c>
      <c r="H8" s="689">
        <f t="shared" si="0"/>
        <v>240151866.39983582</v>
      </c>
    </row>
    <row r="9" spans="1:8">
      <c r="A9" s="456">
        <v>3</v>
      </c>
      <c r="B9" s="471" t="s">
        <v>646</v>
      </c>
      <c r="C9" s="652">
        <v>0</v>
      </c>
      <c r="D9" s="652">
        <v>92428.081600000005</v>
      </c>
      <c r="E9" s="652">
        <v>65.691373464335356</v>
      </c>
      <c r="F9" s="652">
        <v>0</v>
      </c>
      <c r="G9" s="652">
        <v>0</v>
      </c>
      <c r="H9" s="689">
        <f t="shared" si="0"/>
        <v>92362.390226535674</v>
      </c>
    </row>
    <row r="10" spans="1:8">
      <c r="A10" s="456">
        <v>4</v>
      </c>
      <c r="B10" s="471" t="s">
        <v>406</v>
      </c>
      <c r="C10" s="652">
        <v>3012538.5717000002</v>
      </c>
      <c r="D10" s="652">
        <v>176058789.57369989</v>
      </c>
      <c r="E10" s="652">
        <v>555829.02659778809</v>
      </c>
      <c r="F10" s="652">
        <v>0</v>
      </c>
      <c r="G10" s="652">
        <v>36577.470399080004</v>
      </c>
      <c r="H10" s="689">
        <f t="shared" si="0"/>
        <v>178515499.1188021</v>
      </c>
    </row>
    <row r="11" spans="1:8">
      <c r="A11" s="456">
        <v>5</v>
      </c>
      <c r="B11" s="471" t="s">
        <v>407</v>
      </c>
      <c r="C11" s="652">
        <v>1670572.2826999999</v>
      </c>
      <c r="D11" s="652">
        <v>201773463.12489969</v>
      </c>
      <c r="E11" s="652">
        <v>714880.70031029219</v>
      </c>
      <c r="F11" s="652">
        <v>0</v>
      </c>
      <c r="G11" s="652">
        <v>1189.7364774</v>
      </c>
      <c r="H11" s="689">
        <f t="shared" si="0"/>
        <v>202729154.7072894</v>
      </c>
    </row>
    <row r="12" spans="1:8">
      <c r="A12" s="456">
        <v>6</v>
      </c>
      <c r="B12" s="471" t="s">
        <v>408</v>
      </c>
      <c r="C12" s="652">
        <v>5184688.6175999995</v>
      </c>
      <c r="D12" s="652">
        <v>109142384.50629991</v>
      </c>
      <c r="E12" s="652">
        <v>1019296.230188534</v>
      </c>
      <c r="F12" s="652">
        <v>0</v>
      </c>
      <c r="G12" s="652">
        <v>29961.05183158</v>
      </c>
      <c r="H12" s="689">
        <f t="shared" si="0"/>
        <v>113307776.89371137</v>
      </c>
    </row>
    <row r="13" spans="1:8">
      <c r="A13" s="456">
        <v>7</v>
      </c>
      <c r="B13" s="471" t="s">
        <v>409</v>
      </c>
      <c r="C13" s="652">
        <v>806610.28859999997</v>
      </c>
      <c r="D13" s="652">
        <v>66897624.360999793</v>
      </c>
      <c r="E13" s="652">
        <v>420371.44433402957</v>
      </c>
      <c r="F13" s="652">
        <v>0</v>
      </c>
      <c r="G13" s="652">
        <v>11504.55171931</v>
      </c>
      <c r="H13" s="689">
        <f t="shared" si="0"/>
        <v>67283863.20526576</v>
      </c>
    </row>
    <row r="14" spans="1:8">
      <c r="A14" s="456">
        <v>8</v>
      </c>
      <c r="B14" s="471" t="s">
        <v>410</v>
      </c>
      <c r="C14" s="652">
        <v>1332297.5441000001</v>
      </c>
      <c r="D14" s="652">
        <v>83910056.511499792</v>
      </c>
      <c r="E14" s="652">
        <v>533994.88115792489</v>
      </c>
      <c r="F14" s="652">
        <v>0</v>
      </c>
      <c r="G14" s="652">
        <v>86998.43269591</v>
      </c>
      <c r="H14" s="689">
        <f t="shared" si="0"/>
        <v>84708359.174441874</v>
      </c>
    </row>
    <row r="15" spans="1:8">
      <c r="A15" s="456">
        <v>9</v>
      </c>
      <c r="B15" s="471" t="s">
        <v>411</v>
      </c>
      <c r="C15" s="652">
        <v>584924.18099999998</v>
      </c>
      <c r="D15" s="652">
        <v>84870294.218799993</v>
      </c>
      <c r="E15" s="652">
        <v>368659.35990202264</v>
      </c>
      <c r="F15" s="652">
        <v>0</v>
      </c>
      <c r="G15" s="652">
        <v>24615.48311804</v>
      </c>
      <c r="H15" s="689">
        <f t="shared" si="0"/>
        <v>85086559.039897963</v>
      </c>
    </row>
    <row r="16" spans="1:8">
      <c r="A16" s="456">
        <v>10</v>
      </c>
      <c r="B16" s="471" t="s">
        <v>412</v>
      </c>
      <c r="C16" s="652">
        <v>288094.3714</v>
      </c>
      <c r="D16" s="652">
        <v>10481597.171199998</v>
      </c>
      <c r="E16" s="652">
        <v>49879.214085285668</v>
      </c>
      <c r="F16" s="652">
        <v>0</v>
      </c>
      <c r="G16" s="652">
        <v>4269.9009357000004</v>
      </c>
      <c r="H16" s="689">
        <f t="shared" si="0"/>
        <v>10719812.328514712</v>
      </c>
    </row>
    <row r="17" spans="1:8">
      <c r="A17" s="456">
        <v>11</v>
      </c>
      <c r="B17" s="471" t="s">
        <v>413</v>
      </c>
      <c r="C17" s="652">
        <v>19958.780299999999</v>
      </c>
      <c r="D17" s="652">
        <v>15844343.538499998</v>
      </c>
      <c r="E17" s="652">
        <v>34130.019156623865</v>
      </c>
      <c r="F17" s="652">
        <v>0</v>
      </c>
      <c r="G17" s="652">
        <v>0</v>
      </c>
      <c r="H17" s="689">
        <f t="shared" si="0"/>
        <v>15830172.299643375</v>
      </c>
    </row>
    <row r="18" spans="1:8">
      <c r="A18" s="456">
        <v>12</v>
      </c>
      <c r="B18" s="471" t="s">
        <v>414</v>
      </c>
      <c r="C18" s="652">
        <v>878146.10550000006</v>
      </c>
      <c r="D18" s="652">
        <v>97579893.886499792</v>
      </c>
      <c r="E18" s="652">
        <v>590382.32294674148</v>
      </c>
      <c r="F18" s="652">
        <v>0</v>
      </c>
      <c r="G18" s="652">
        <v>113467.85718949001</v>
      </c>
      <c r="H18" s="689">
        <f t="shared" si="0"/>
        <v>97867657.669053048</v>
      </c>
    </row>
    <row r="19" spans="1:8">
      <c r="A19" s="456">
        <v>13</v>
      </c>
      <c r="B19" s="471" t="s">
        <v>415</v>
      </c>
      <c r="C19" s="652">
        <v>1134321.2337</v>
      </c>
      <c r="D19" s="652">
        <v>26633519.001099978</v>
      </c>
      <c r="E19" s="652">
        <v>442546.78785889904</v>
      </c>
      <c r="F19" s="652">
        <v>0</v>
      </c>
      <c r="G19" s="652">
        <v>84457.11522978</v>
      </c>
      <c r="H19" s="689">
        <f t="shared" si="0"/>
        <v>27325293.446941078</v>
      </c>
    </row>
    <row r="20" spans="1:8">
      <c r="A20" s="456">
        <v>14</v>
      </c>
      <c r="B20" s="471" t="s">
        <v>416</v>
      </c>
      <c r="C20" s="652">
        <v>21170252.579799984</v>
      </c>
      <c r="D20" s="652">
        <v>140180956.13439977</v>
      </c>
      <c r="E20" s="652">
        <v>6480134.0609981455</v>
      </c>
      <c r="F20" s="652">
        <v>0</v>
      </c>
      <c r="G20" s="652">
        <v>7520.0267070700011</v>
      </c>
      <c r="H20" s="689">
        <f t="shared" si="0"/>
        <v>154871074.65320161</v>
      </c>
    </row>
    <row r="21" spans="1:8">
      <c r="A21" s="456">
        <v>15</v>
      </c>
      <c r="B21" s="471" t="s">
        <v>417</v>
      </c>
      <c r="C21" s="652">
        <v>3702293.7441000002</v>
      </c>
      <c r="D21" s="652">
        <v>30343000.286399901</v>
      </c>
      <c r="E21" s="652">
        <v>1171259.5801111183</v>
      </c>
      <c r="F21" s="652">
        <v>0</v>
      </c>
      <c r="G21" s="652">
        <v>0</v>
      </c>
      <c r="H21" s="689">
        <f t="shared" si="0"/>
        <v>32874034.450388778</v>
      </c>
    </row>
    <row r="22" spans="1:8">
      <c r="A22" s="456">
        <v>16</v>
      </c>
      <c r="B22" s="471" t="s">
        <v>418</v>
      </c>
      <c r="C22" s="652">
        <v>94954.634500000015</v>
      </c>
      <c r="D22" s="652">
        <v>22448076.670599982</v>
      </c>
      <c r="E22" s="652">
        <v>122278.90944346433</v>
      </c>
      <c r="F22" s="652">
        <v>0</v>
      </c>
      <c r="G22" s="652">
        <v>0</v>
      </c>
      <c r="H22" s="689">
        <f t="shared" si="0"/>
        <v>22420752.395656519</v>
      </c>
    </row>
    <row r="23" spans="1:8">
      <c r="A23" s="456">
        <v>17</v>
      </c>
      <c r="B23" s="471" t="s">
        <v>419</v>
      </c>
      <c r="C23" s="652">
        <v>370197.97120000003</v>
      </c>
      <c r="D23" s="652">
        <v>5830452.4109000005</v>
      </c>
      <c r="E23" s="652">
        <v>110472.29182762763</v>
      </c>
      <c r="F23" s="652">
        <v>0</v>
      </c>
      <c r="G23" s="652">
        <v>0</v>
      </c>
      <c r="H23" s="689">
        <f t="shared" si="0"/>
        <v>6090178.0902723735</v>
      </c>
    </row>
    <row r="24" spans="1:8">
      <c r="A24" s="456">
        <v>18</v>
      </c>
      <c r="B24" s="471" t="s">
        <v>420</v>
      </c>
      <c r="C24" s="652">
        <v>975714.19469999999</v>
      </c>
      <c r="D24" s="652">
        <v>95497966.2667</v>
      </c>
      <c r="E24" s="652">
        <v>786690.16812550789</v>
      </c>
      <c r="F24" s="652">
        <v>0</v>
      </c>
      <c r="G24" s="652">
        <v>89145.147622139993</v>
      </c>
      <c r="H24" s="689">
        <f t="shared" si="0"/>
        <v>95686990.293274492</v>
      </c>
    </row>
    <row r="25" spans="1:8">
      <c r="A25" s="456">
        <v>19</v>
      </c>
      <c r="B25" s="471" t="s">
        <v>421</v>
      </c>
      <c r="C25" s="652">
        <v>0</v>
      </c>
      <c r="D25" s="652">
        <v>14830146.591499999</v>
      </c>
      <c r="E25" s="652">
        <v>33420.81920728628</v>
      </c>
      <c r="F25" s="652">
        <v>0</v>
      </c>
      <c r="G25" s="652">
        <v>0</v>
      </c>
      <c r="H25" s="689">
        <f t="shared" si="0"/>
        <v>14796725.772292713</v>
      </c>
    </row>
    <row r="26" spans="1:8">
      <c r="A26" s="456">
        <v>20</v>
      </c>
      <c r="B26" s="471" t="s">
        <v>422</v>
      </c>
      <c r="C26" s="652">
        <v>1055586.3726999999</v>
      </c>
      <c r="D26" s="652">
        <v>136462759.54909998</v>
      </c>
      <c r="E26" s="652">
        <v>698760.69408211112</v>
      </c>
      <c r="F26" s="652">
        <v>0</v>
      </c>
      <c r="G26" s="652">
        <v>114895.32849207</v>
      </c>
      <c r="H26" s="689">
        <f t="shared" si="0"/>
        <v>136819585.22771788</v>
      </c>
    </row>
    <row r="27" spans="1:8">
      <c r="A27" s="456">
        <v>21</v>
      </c>
      <c r="B27" s="471" t="s">
        <v>423</v>
      </c>
      <c r="C27" s="652">
        <v>561271.38430000003</v>
      </c>
      <c r="D27" s="652">
        <v>20345839.6664</v>
      </c>
      <c r="E27" s="652">
        <v>179503.38433145423</v>
      </c>
      <c r="F27" s="652">
        <v>0</v>
      </c>
      <c r="G27" s="652">
        <v>40368.630682319999</v>
      </c>
      <c r="H27" s="689">
        <f t="shared" si="0"/>
        <v>20727607.666368548</v>
      </c>
    </row>
    <row r="28" spans="1:8">
      <c r="A28" s="456">
        <v>22</v>
      </c>
      <c r="B28" s="471" t="s">
        <v>424</v>
      </c>
      <c r="C28" s="652">
        <v>334162.41090000002</v>
      </c>
      <c r="D28" s="652">
        <v>7130981.7484999998</v>
      </c>
      <c r="E28" s="652">
        <v>119410.55575619741</v>
      </c>
      <c r="F28" s="652">
        <v>0</v>
      </c>
      <c r="G28" s="652">
        <v>21705.750996260002</v>
      </c>
      <c r="H28" s="689">
        <f t="shared" si="0"/>
        <v>7345733.603643802</v>
      </c>
    </row>
    <row r="29" spans="1:8">
      <c r="A29" s="456">
        <v>23</v>
      </c>
      <c r="B29" s="471" t="s">
        <v>425</v>
      </c>
      <c r="C29" s="652">
        <v>7545865.4764</v>
      </c>
      <c r="D29" s="652">
        <v>292112333.48669899</v>
      </c>
      <c r="E29" s="652">
        <v>3009750.0110759549</v>
      </c>
      <c r="F29" s="652">
        <v>0</v>
      </c>
      <c r="G29" s="652">
        <v>481107.71384353004</v>
      </c>
      <c r="H29" s="689">
        <f t="shared" si="0"/>
        <v>296648448.95202303</v>
      </c>
    </row>
    <row r="30" spans="1:8">
      <c r="A30" s="456">
        <v>24</v>
      </c>
      <c r="B30" s="471" t="s">
        <v>426</v>
      </c>
      <c r="C30" s="652">
        <v>4225002.2031999994</v>
      </c>
      <c r="D30" s="652">
        <v>127362851.53159979</v>
      </c>
      <c r="E30" s="652">
        <v>1305166.0692832388</v>
      </c>
      <c r="F30" s="652">
        <v>0</v>
      </c>
      <c r="G30" s="652">
        <v>123026.28444244</v>
      </c>
      <c r="H30" s="689">
        <f t="shared" si="0"/>
        <v>130282687.66551656</v>
      </c>
    </row>
    <row r="31" spans="1:8">
      <c r="A31" s="456">
        <v>25</v>
      </c>
      <c r="B31" s="471" t="s">
        <v>427</v>
      </c>
      <c r="C31" s="652">
        <v>8507316.0716999993</v>
      </c>
      <c r="D31" s="652">
        <v>112498495.6461999</v>
      </c>
      <c r="E31" s="652">
        <v>2989040.5948100616</v>
      </c>
      <c r="F31" s="652">
        <v>0</v>
      </c>
      <c r="G31" s="652">
        <v>469491.50789916993</v>
      </c>
      <c r="H31" s="689">
        <f t="shared" si="0"/>
        <v>118016771.12308982</v>
      </c>
    </row>
    <row r="32" spans="1:8">
      <c r="A32" s="456">
        <v>0</v>
      </c>
      <c r="B32" s="471" t="s">
        <v>428</v>
      </c>
      <c r="C32" s="652">
        <v>18880232.923400003</v>
      </c>
      <c r="D32" s="652">
        <v>186839539.86111468</v>
      </c>
      <c r="E32" s="652">
        <v>7393630.7709383201</v>
      </c>
      <c r="F32" s="652">
        <v>0</v>
      </c>
      <c r="G32" s="652">
        <v>2545841.4569421993</v>
      </c>
      <c r="H32" s="689">
        <f t="shared" si="0"/>
        <v>198326142.01357639</v>
      </c>
    </row>
    <row r="33" spans="1:9">
      <c r="A33" s="456">
        <v>27</v>
      </c>
      <c r="B33" s="457" t="s">
        <v>99</v>
      </c>
      <c r="C33" s="652">
        <v>1108235.4254000001</v>
      </c>
      <c r="D33" s="652">
        <v>266732403.50530002</v>
      </c>
      <c r="E33" s="652">
        <v>4144590.8783999998</v>
      </c>
      <c r="F33" s="652">
        <v>0</v>
      </c>
      <c r="G33" s="652">
        <v>0</v>
      </c>
      <c r="H33" s="689">
        <f t="shared" si="0"/>
        <v>263696048.05230001</v>
      </c>
      <c r="I33" s="401"/>
    </row>
    <row r="34" spans="1:9">
      <c r="A34" s="456">
        <v>28</v>
      </c>
      <c r="B34" s="470" t="s">
        <v>66</v>
      </c>
      <c r="C34" s="653">
        <f>SUM(C7:C33)</f>
        <v>87814450.151199967</v>
      </c>
      <c r="D34" s="653">
        <f>SUM(D7:D33)</f>
        <v>3176537111.5590391</v>
      </c>
      <c r="E34" s="653">
        <f>SUM(E7:E33)</f>
        <v>36570956.9028899</v>
      </c>
      <c r="F34" s="653">
        <f>SUM(F7:F33)</f>
        <v>0</v>
      </c>
      <c r="G34" s="653">
        <f>SUM(G7:G33)</f>
        <v>4571682.0499886386</v>
      </c>
      <c r="H34" s="689">
        <f t="shared" si="0"/>
        <v>3227780604.8073492</v>
      </c>
      <c r="I34" s="401"/>
    </row>
    <row r="35" spans="1:9">
      <c r="A35" s="401"/>
      <c r="B35" s="401"/>
      <c r="C35" s="401"/>
      <c r="D35" s="401"/>
      <c r="E35" s="401"/>
      <c r="F35" s="401"/>
      <c r="G35" s="690"/>
      <c r="H35" s="401"/>
      <c r="I35" s="401"/>
    </row>
    <row r="36" spans="1:9">
      <c r="A36" s="401"/>
      <c r="B36" s="402"/>
      <c r="C36" s="401"/>
      <c r="D36" s="401"/>
      <c r="E36" s="401"/>
      <c r="F36" s="401"/>
      <c r="G36" s="401"/>
      <c r="H36" s="401"/>
      <c r="I36" s="401"/>
    </row>
    <row r="37" spans="1:9">
      <c r="G37" s="823"/>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30" zoomScaleNormal="130" workbookViewId="0">
      <selection activeCell="C11" sqref="C11:C14"/>
    </sheetView>
  </sheetViews>
  <sheetFormatPr defaultColWidth="9.140625" defaultRowHeight="12.75"/>
  <cols>
    <col min="1" max="1" width="11.85546875" style="394" bestFit="1" customWidth="1"/>
    <col min="2" max="2" width="108" style="394" bestFit="1" customWidth="1"/>
    <col min="3" max="3" width="35.42578125" style="394" customWidth="1"/>
    <col min="4" max="4" width="38.42578125" style="400" customWidth="1"/>
    <col min="5" max="16384" width="9.140625" style="394"/>
  </cols>
  <sheetData>
    <row r="1" spans="1:4" ht="13.5">
      <c r="A1" s="393" t="s">
        <v>108</v>
      </c>
      <c r="B1" s="682" t="str">
        <f>Info!C2</f>
        <v>სს "ბაზისბანკი"</v>
      </c>
      <c r="D1" s="394"/>
    </row>
    <row r="2" spans="1:4">
      <c r="A2" s="395" t="s">
        <v>109</v>
      </c>
      <c r="B2" s="683">
        <f>'1. key ratios'!B2</f>
        <v>45199</v>
      </c>
      <c r="D2" s="394"/>
    </row>
    <row r="3" spans="1:4">
      <c r="A3" s="396" t="s">
        <v>429</v>
      </c>
      <c r="D3" s="394"/>
    </row>
    <row r="5" spans="1:4">
      <c r="A5" s="779" t="s">
        <v>658</v>
      </c>
      <c r="B5" s="779"/>
      <c r="C5" s="479" t="s">
        <v>448</v>
      </c>
      <c r="D5" s="479" t="s">
        <v>657</v>
      </c>
    </row>
    <row r="6" spans="1:4">
      <c r="A6" s="478">
        <v>1</v>
      </c>
      <c r="B6" s="472" t="s">
        <v>656</v>
      </c>
      <c r="C6" s="647">
        <v>32885719.848947555</v>
      </c>
      <c r="D6" s="647">
        <v>606118.32483954204</v>
      </c>
    </row>
    <row r="7" spans="1:4">
      <c r="A7" s="475">
        <v>2</v>
      </c>
      <c r="B7" s="472" t="s">
        <v>655</v>
      </c>
      <c r="C7" s="648">
        <f>SUM(C8:C9)</f>
        <v>5148611.2111619571</v>
      </c>
      <c r="D7" s="648">
        <f>SUM(D8:D9)</f>
        <v>12831.142036444633</v>
      </c>
    </row>
    <row r="8" spans="1:4">
      <c r="A8" s="477">
        <v>2.1</v>
      </c>
      <c r="B8" s="476" t="s">
        <v>654</v>
      </c>
      <c r="C8" s="647">
        <v>1628989.1952500276</v>
      </c>
      <c r="D8" s="647">
        <v>12831.142036444633</v>
      </c>
    </row>
    <row r="9" spans="1:4">
      <c r="A9" s="477">
        <v>2.2000000000000002</v>
      </c>
      <c r="B9" s="476" t="s">
        <v>653</v>
      </c>
      <c r="C9" s="824">
        <v>3519622.0159119298</v>
      </c>
      <c r="D9" s="647">
        <v>0</v>
      </c>
    </row>
    <row r="10" spans="1:4">
      <c r="A10" s="478">
        <v>3</v>
      </c>
      <c r="B10" s="472" t="s">
        <v>652</v>
      </c>
      <c r="C10" s="648">
        <f>SUM(C11:C13)</f>
        <v>7241970.8843172686</v>
      </c>
      <c r="D10" s="648">
        <f>SUM(D11:D13)</f>
        <v>3679.23</v>
      </c>
    </row>
    <row r="11" spans="1:4">
      <c r="A11" s="477">
        <v>3.1</v>
      </c>
      <c r="B11" s="476" t="s">
        <v>430</v>
      </c>
      <c r="C11" s="647">
        <v>4571682.0499886405</v>
      </c>
      <c r="D11" s="647">
        <v>0</v>
      </c>
    </row>
    <row r="12" spans="1:4">
      <c r="A12" s="477">
        <v>3.2</v>
      </c>
      <c r="B12" s="476" t="s">
        <v>651</v>
      </c>
      <c r="C12" s="647">
        <v>1741504.9451039564</v>
      </c>
      <c r="D12" s="647">
        <v>3679.23</v>
      </c>
    </row>
    <row r="13" spans="1:4">
      <c r="A13" s="477">
        <v>3.3</v>
      </c>
      <c r="B13" s="476" t="s">
        <v>650</v>
      </c>
      <c r="C13" s="824">
        <v>928783.88922467199</v>
      </c>
      <c r="D13" s="647"/>
    </row>
    <row r="14" spans="1:4">
      <c r="A14" s="475">
        <v>4</v>
      </c>
      <c r="B14" s="474" t="s">
        <v>649</v>
      </c>
      <c r="C14" s="647">
        <v>170394.53710943199</v>
      </c>
      <c r="D14" s="647"/>
    </row>
    <row r="15" spans="1:4">
      <c r="A15" s="473">
        <v>5</v>
      </c>
      <c r="B15" s="472" t="s">
        <v>648</v>
      </c>
      <c r="C15" s="648">
        <f>C6+C7-C10+C14</f>
        <v>30962754.712901674</v>
      </c>
      <c r="D15" s="648">
        <f>D6+D7-D10+D14</f>
        <v>615270.23687598668</v>
      </c>
    </row>
    <row r="17" spans="3:3">
      <c r="C17" s="686"/>
    </row>
    <row r="18" spans="3:3">
      <c r="C18" s="823"/>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opLeftCell="B1" zoomScale="120" zoomScaleNormal="120" workbookViewId="0">
      <selection activeCell="C11" sqref="C11:C16"/>
    </sheetView>
  </sheetViews>
  <sheetFormatPr defaultColWidth="9.140625" defaultRowHeight="12.75"/>
  <cols>
    <col min="1" max="1" width="11.85546875" style="467" bestFit="1" customWidth="1"/>
    <col min="2" max="2" width="128.85546875" style="467" bestFit="1" customWidth="1"/>
    <col min="3" max="3" width="37" style="467" customWidth="1"/>
    <col min="4" max="4" width="50.42578125" style="467" customWidth="1"/>
    <col min="5" max="16384" width="9.140625" style="467"/>
  </cols>
  <sheetData>
    <row r="1" spans="1:4" ht="13.5">
      <c r="A1" s="393" t="s">
        <v>108</v>
      </c>
      <c r="B1" s="310" t="str">
        <f>Info!C2</f>
        <v>სს "ბაზისბანკი"</v>
      </c>
    </row>
    <row r="2" spans="1:4">
      <c r="A2" s="395" t="s">
        <v>109</v>
      </c>
      <c r="B2" s="397">
        <f>'1. key ratios'!B2</f>
        <v>45199</v>
      </c>
    </row>
    <row r="3" spans="1:4">
      <c r="A3" s="396" t="s">
        <v>431</v>
      </c>
    </row>
    <row r="4" spans="1:4">
      <c r="A4" s="396"/>
    </row>
    <row r="5" spans="1:4" ht="15" customHeight="1">
      <c r="A5" s="780" t="s">
        <v>432</v>
      </c>
      <c r="B5" s="781"/>
      <c r="C5" s="784" t="s">
        <v>433</v>
      </c>
      <c r="D5" s="784" t="s">
        <v>434</v>
      </c>
    </row>
    <row r="6" spans="1:4">
      <c r="A6" s="782"/>
      <c r="B6" s="783"/>
      <c r="C6" s="784"/>
      <c r="D6" s="784"/>
    </row>
    <row r="7" spans="1:4">
      <c r="A7" s="470">
        <v>1</v>
      </c>
      <c r="B7" s="460" t="s">
        <v>435</v>
      </c>
      <c r="C7" s="649">
        <v>80733308.648699924</v>
      </c>
      <c r="D7" s="480"/>
    </row>
    <row r="8" spans="1:4">
      <c r="A8" s="457">
        <v>2</v>
      </c>
      <c r="B8" s="457" t="s">
        <v>436</v>
      </c>
      <c r="C8" s="649">
        <v>19811920.758900005</v>
      </c>
      <c r="D8" s="480"/>
    </row>
    <row r="9" spans="1:4">
      <c r="A9" s="457">
        <v>3</v>
      </c>
      <c r="B9" s="483" t="s">
        <v>437</v>
      </c>
      <c r="C9" s="649">
        <v>515295.44798659347</v>
      </c>
      <c r="D9" s="480"/>
    </row>
    <row r="10" spans="1:4">
      <c r="A10" s="457">
        <v>4</v>
      </c>
      <c r="B10" s="457" t="s">
        <v>438</v>
      </c>
      <c r="C10" s="649">
        <f>SUM(C11:C17)</f>
        <v>14354310.129786326</v>
      </c>
      <c r="D10" s="480"/>
    </row>
    <row r="11" spans="1:4">
      <c r="A11" s="457">
        <v>5</v>
      </c>
      <c r="B11" s="482" t="s">
        <v>659</v>
      </c>
      <c r="C11" s="649">
        <v>4328957.5160999978</v>
      </c>
      <c r="D11" s="480"/>
    </row>
    <row r="12" spans="1:4">
      <c r="A12" s="457">
        <v>6</v>
      </c>
      <c r="B12" s="482" t="s">
        <v>439</v>
      </c>
      <c r="C12" s="827">
        <v>5418557.2384979501</v>
      </c>
      <c r="D12" s="480"/>
    </row>
    <row r="13" spans="1:4">
      <c r="A13" s="457">
        <v>7</v>
      </c>
      <c r="B13" s="482" t="s">
        <v>442</v>
      </c>
      <c r="C13" s="828">
        <v>4571682.0499886405</v>
      </c>
      <c r="D13" s="480"/>
    </row>
    <row r="14" spans="1:4">
      <c r="A14" s="457">
        <v>8</v>
      </c>
      <c r="B14" s="482" t="s">
        <v>440</v>
      </c>
      <c r="C14" s="827">
        <v>0</v>
      </c>
      <c r="D14" s="457">
        <v>0</v>
      </c>
    </row>
    <row r="15" spans="1:4">
      <c r="A15" s="457">
        <v>9</v>
      </c>
      <c r="B15" s="482" t="s">
        <v>441</v>
      </c>
      <c r="C15" s="827">
        <v>0</v>
      </c>
      <c r="D15" s="457">
        <v>0</v>
      </c>
    </row>
    <row r="16" spans="1:4">
      <c r="A16" s="457">
        <v>10</v>
      </c>
      <c r="B16" s="482" t="s">
        <v>443</v>
      </c>
      <c r="C16" s="827">
        <v>35113.325199738101</v>
      </c>
      <c r="D16" s="457">
        <v>0</v>
      </c>
    </row>
    <row r="17" spans="1:4" ht="25.5">
      <c r="A17" s="457">
        <v>11</v>
      </c>
      <c r="B17" s="482" t="s">
        <v>444</v>
      </c>
      <c r="C17" s="649">
        <v>0</v>
      </c>
      <c r="D17" s="480"/>
    </row>
    <row r="18" spans="1:4">
      <c r="A18" s="470">
        <v>12</v>
      </c>
      <c r="B18" s="481" t="s">
        <v>445</v>
      </c>
      <c r="C18" s="650">
        <f>C7+C8+C9-C10</f>
        <v>86706214.725800186</v>
      </c>
      <c r="D18" s="480"/>
    </row>
    <row r="21" spans="1:4">
      <c r="B21" s="393"/>
    </row>
    <row r="22" spans="1:4">
      <c r="B22" s="395"/>
      <c r="C22" s="825"/>
    </row>
    <row r="23" spans="1:4">
      <c r="B23" s="39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workbookViewId="0">
      <selection activeCell="C8" sqref="C8"/>
    </sheetView>
  </sheetViews>
  <sheetFormatPr defaultColWidth="9.140625" defaultRowHeight="12.75"/>
  <cols>
    <col min="1" max="1" width="11.85546875" style="467" bestFit="1" customWidth="1"/>
    <col min="2" max="2" width="63.85546875" style="467" customWidth="1"/>
    <col min="3" max="3" width="15.42578125" style="467" customWidth="1"/>
    <col min="4" max="18" width="22.28515625" style="467" customWidth="1"/>
    <col min="19" max="19" width="23.28515625" style="467" bestFit="1" customWidth="1"/>
    <col min="20" max="26" width="22.28515625" style="467" customWidth="1"/>
    <col min="27" max="27" width="23.28515625" style="467" bestFit="1" customWidth="1"/>
    <col min="28" max="28" width="20" style="467" customWidth="1"/>
    <col min="29" max="16384" width="9.140625" style="467"/>
  </cols>
  <sheetData>
    <row r="1" spans="1:28" ht="13.5">
      <c r="A1" s="393" t="s">
        <v>108</v>
      </c>
      <c r="B1" s="682" t="str">
        <f>Info!C2</f>
        <v>სს "ბაზისბანკი"</v>
      </c>
    </row>
    <row r="2" spans="1:28">
      <c r="A2" s="395" t="s">
        <v>109</v>
      </c>
      <c r="B2" s="683">
        <f>'1. key ratios'!B2</f>
        <v>45199</v>
      </c>
      <c r="C2" s="468"/>
    </row>
    <row r="3" spans="1:28">
      <c r="A3" s="396" t="s">
        <v>446</v>
      </c>
    </row>
    <row r="5" spans="1:28" ht="15" customHeight="1">
      <c r="A5" s="785" t="s">
        <v>672</v>
      </c>
      <c r="B5" s="786"/>
      <c r="C5" s="791" t="s">
        <v>671</v>
      </c>
      <c r="D5" s="792"/>
      <c r="E5" s="792"/>
      <c r="F5" s="792"/>
      <c r="G5" s="792"/>
      <c r="H5" s="792"/>
      <c r="I5" s="792"/>
      <c r="J5" s="792"/>
      <c r="K5" s="792"/>
      <c r="L5" s="792"/>
      <c r="M5" s="792"/>
      <c r="N5" s="792"/>
      <c r="O5" s="792"/>
      <c r="P5" s="792"/>
      <c r="Q5" s="792"/>
      <c r="R5" s="792"/>
      <c r="S5" s="792"/>
      <c r="T5" s="497"/>
      <c r="U5" s="497"/>
      <c r="V5" s="497"/>
      <c r="W5" s="497"/>
      <c r="X5" s="497"/>
      <c r="Y5" s="497"/>
      <c r="Z5" s="497"/>
      <c r="AA5" s="496"/>
      <c r="AB5" s="487"/>
    </row>
    <row r="6" spans="1:28">
      <c r="A6" s="787"/>
      <c r="B6" s="788"/>
      <c r="C6" s="793" t="s">
        <v>66</v>
      </c>
      <c r="D6" s="795" t="s">
        <v>670</v>
      </c>
      <c r="E6" s="795"/>
      <c r="F6" s="795"/>
      <c r="G6" s="795"/>
      <c r="H6" s="796" t="s">
        <v>669</v>
      </c>
      <c r="I6" s="797"/>
      <c r="J6" s="797"/>
      <c r="K6" s="798"/>
      <c r="L6" s="495"/>
      <c r="M6" s="799" t="s">
        <v>668</v>
      </c>
      <c r="N6" s="799"/>
      <c r="O6" s="799"/>
      <c r="P6" s="799"/>
      <c r="Q6" s="799"/>
      <c r="R6" s="799"/>
      <c r="S6" s="775"/>
      <c r="T6" s="494"/>
      <c r="U6" s="778" t="s">
        <v>667</v>
      </c>
      <c r="V6" s="778"/>
      <c r="W6" s="778"/>
      <c r="X6" s="778"/>
      <c r="Y6" s="778"/>
      <c r="Z6" s="778"/>
      <c r="AA6" s="776"/>
      <c r="AB6" s="493"/>
    </row>
    <row r="7" spans="1:28" ht="25.5">
      <c r="A7" s="789"/>
      <c r="B7" s="790"/>
      <c r="C7" s="794"/>
      <c r="D7" s="492"/>
      <c r="E7" s="488" t="s">
        <v>447</v>
      </c>
      <c r="F7" s="464" t="s">
        <v>665</v>
      </c>
      <c r="G7" s="464" t="s">
        <v>666</v>
      </c>
      <c r="H7" s="491"/>
      <c r="I7" s="488" t="s">
        <v>447</v>
      </c>
      <c r="J7" s="464" t="s">
        <v>665</v>
      </c>
      <c r="K7" s="464" t="s">
        <v>666</v>
      </c>
      <c r="L7" s="490"/>
      <c r="M7" s="488" t="s">
        <v>447</v>
      </c>
      <c r="N7" s="464" t="s">
        <v>665</v>
      </c>
      <c r="O7" s="464" t="s">
        <v>664</v>
      </c>
      <c r="P7" s="464" t="s">
        <v>663</v>
      </c>
      <c r="Q7" s="464" t="s">
        <v>662</v>
      </c>
      <c r="R7" s="464" t="s">
        <v>661</v>
      </c>
      <c r="S7" s="464" t="s">
        <v>660</v>
      </c>
      <c r="T7" s="489"/>
      <c r="U7" s="488" t="s">
        <v>447</v>
      </c>
      <c r="V7" s="464" t="s">
        <v>665</v>
      </c>
      <c r="W7" s="464" t="s">
        <v>664</v>
      </c>
      <c r="X7" s="464" t="s">
        <v>663</v>
      </c>
      <c r="Y7" s="464" t="s">
        <v>662</v>
      </c>
      <c r="Z7" s="464" t="s">
        <v>661</v>
      </c>
      <c r="AA7" s="464" t="s">
        <v>660</v>
      </c>
      <c r="AB7" s="487"/>
    </row>
    <row r="8" spans="1:28">
      <c r="A8" s="486">
        <v>1</v>
      </c>
      <c r="B8" s="653" t="s">
        <v>448</v>
      </c>
      <c r="C8" s="653">
        <f>SUM(C9:C14)</f>
        <v>2328171737.3582015</v>
      </c>
      <c r="D8" s="653">
        <f t="shared" ref="D8:AA8" si="0">SUM(D9:D14)</f>
        <v>2153563345.4679017</v>
      </c>
      <c r="E8" s="653">
        <f t="shared" si="0"/>
        <v>14988936.617699992</v>
      </c>
      <c r="F8" s="653">
        <f t="shared" si="0"/>
        <v>2638760.7964999997</v>
      </c>
      <c r="G8" s="653">
        <f t="shared" si="0"/>
        <v>0</v>
      </c>
      <c r="H8" s="653">
        <f t="shared" si="0"/>
        <v>87902177.164499968</v>
      </c>
      <c r="I8" s="653">
        <f t="shared" si="0"/>
        <v>6846230.2264000019</v>
      </c>
      <c r="J8" s="653">
        <f t="shared" si="0"/>
        <v>13191818.979800006</v>
      </c>
      <c r="K8" s="653">
        <f t="shared" si="0"/>
        <v>0</v>
      </c>
      <c r="L8" s="653">
        <f t="shared" si="0"/>
        <v>86706214.725799978</v>
      </c>
      <c r="M8" s="653">
        <f t="shared" si="0"/>
        <v>5237429.5128999995</v>
      </c>
      <c r="N8" s="653">
        <f t="shared" si="0"/>
        <v>15821643.394700002</v>
      </c>
      <c r="O8" s="653">
        <f t="shared" si="0"/>
        <v>15945170.279100005</v>
      </c>
      <c r="P8" s="653">
        <f t="shared" si="0"/>
        <v>16097462.583699996</v>
      </c>
      <c r="Q8" s="653">
        <f t="shared" si="0"/>
        <v>9951975.5712999981</v>
      </c>
      <c r="R8" s="653">
        <f t="shared" si="0"/>
        <v>940573.99520000012</v>
      </c>
      <c r="S8" s="653">
        <f t="shared" si="0"/>
        <v>97516.71</v>
      </c>
      <c r="T8" s="653">
        <f t="shared" si="0"/>
        <v>0</v>
      </c>
      <c r="U8" s="653">
        <f t="shared" si="0"/>
        <v>0</v>
      </c>
      <c r="V8" s="653">
        <f t="shared" si="0"/>
        <v>0</v>
      </c>
      <c r="W8" s="653">
        <f t="shared" si="0"/>
        <v>0</v>
      </c>
      <c r="X8" s="653">
        <f t="shared" si="0"/>
        <v>0</v>
      </c>
      <c r="Y8" s="653">
        <f t="shared" si="0"/>
        <v>0</v>
      </c>
      <c r="Z8" s="653">
        <f t="shared" si="0"/>
        <v>0</v>
      </c>
      <c r="AA8" s="653">
        <f t="shared" si="0"/>
        <v>0</v>
      </c>
      <c r="AB8" s="484"/>
    </row>
    <row r="9" spans="1:28">
      <c r="A9" s="456">
        <v>1.1000000000000001</v>
      </c>
      <c r="B9" s="485" t="s">
        <v>449</v>
      </c>
      <c r="C9" s="651">
        <v>0</v>
      </c>
      <c r="D9" s="652">
        <v>0</v>
      </c>
      <c r="E9" s="652">
        <v>0</v>
      </c>
      <c r="F9" s="652">
        <v>0</v>
      </c>
      <c r="G9" s="652">
        <v>0</v>
      </c>
      <c r="H9" s="652">
        <v>0</v>
      </c>
      <c r="I9" s="652">
        <v>0</v>
      </c>
      <c r="J9" s="652">
        <v>0</v>
      </c>
      <c r="K9" s="652">
        <v>0</v>
      </c>
      <c r="L9" s="652">
        <v>0</v>
      </c>
      <c r="M9" s="652">
        <v>0</v>
      </c>
      <c r="N9" s="652">
        <v>0</v>
      </c>
      <c r="O9" s="652">
        <v>0</v>
      </c>
      <c r="P9" s="652">
        <v>0</v>
      </c>
      <c r="Q9" s="652">
        <v>0</v>
      </c>
      <c r="R9" s="652">
        <v>0</v>
      </c>
      <c r="S9" s="652">
        <v>0</v>
      </c>
      <c r="T9" s="652"/>
      <c r="U9" s="652"/>
      <c r="V9" s="652"/>
      <c r="W9" s="652"/>
      <c r="X9" s="652"/>
      <c r="Y9" s="652"/>
      <c r="Z9" s="652"/>
      <c r="AA9" s="652"/>
      <c r="AB9" s="484"/>
    </row>
    <row r="10" spans="1:28">
      <c r="A10" s="456">
        <v>1.2</v>
      </c>
      <c r="B10" s="485" t="s">
        <v>450</v>
      </c>
      <c r="C10" s="651">
        <v>0</v>
      </c>
      <c r="D10" s="652">
        <v>0</v>
      </c>
      <c r="E10" s="652">
        <v>0</v>
      </c>
      <c r="F10" s="652">
        <v>0</v>
      </c>
      <c r="G10" s="652">
        <v>0</v>
      </c>
      <c r="H10" s="652">
        <v>0</v>
      </c>
      <c r="I10" s="652">
        <v>0</v>
      </c>
      <c r="J10" s="652">
        <v>0</v>
      </c>
      <c r="K10" s="652">
        <v>0</v>
      </c>
      <c r="L10" s="652">
        <v>0</v>
      </c>
      <c r="M10" s="652">
        <v>0</v>
      </c>
      <c r="N10" s="652">
        <v>0</v>
      </c>
      <c r="O10" s="652">
        <v>0</v>
      </c>
      <c r="P10" s="652">
        <v>0</v>
      </c>
      <c r="Q10" s="652">
        <v>0</v>
      </c>
      <c r="R10" s="652">
        <v>0</v>
      </c>
      <c r="S10" s="652">
        <v>0</v>
      </c>
      <c r="T10" s="652"/>
      <c r="U10" s="652"/>
      <c r="V10" s="652"/>
      <c r="W10" s="652"/>
      <c r="X10" s="652"/>
      <c r="Y10" s="652"/>
      <c r="Z10" s="652"/>
      <c r="AA10" s="652"/>
      <c r="AB10" s="484"/>
    </row>
    <row r="11" spans="1:28">
      <c r="A11" s="456">
        <v>1.3</v>
      </c>
      <c r="B11" s="485" t="s">
        <v>451</v>
      </c>
      <c r="C11" s="651">
        <v>0</v>
      </c>
      <c r="D11" s="652">
        <v>0</v>
      </c>
      <c r="E11" s="652">
        <v>0</v>
      </c>
      <c r="F11" s="652">
        <v>0</v>
      </c>
      <c r="G11" s="652">
        <v>0</v>
      </c>
      <c r="H11" s="652">
        <v>0</v>
      </c>
      <c r="I11" s="652">
        <v>0</v>
      </c>
      <c r="J11" s="652">
        <v>0</v>
      </c>
      <c r="K11" s="652">
        <v>0</v>
      </c>
      <c r="L11" s="652">
        <v>0</v>
      </c>
      <c r="M11" s="652">
        <v>0</v>
      </c>
      <c r="N11" s="652">
        <v>0</v>
      </c>
      <c r="O11" s="652">
        <v>0</v>
      </c>
      <c r="P11" s="652">
        <v>0</v>
      </c>
      <c r="Q11" s="652">
        <v>0</v>
      </c>
      <c r="R11" s="652">
        <v>0</v>
      </c>
      <c r="S11" s="652">
        <v>0</v>
      </c>
      <c r="T11" s="652"/>
      <c r="U11" s="652"/>
      <c r="V11" s="652"/>
      <c r="W11" s="652"/>
      <c r="X11" s="652"/>
      <c r="Y11" s="652"/>
      <c r="Z11" s="652"/>
      <c r="AA11" s="652"/>
      <c r="AB11" s="484"/>
    </row>
    <row r="12" spans="1:28">
      <c r="A12" s="456">
        <v>1.4</v>
      </c>
      <c r="B12" s="485" t="s">
        <v>452</v>
      </c>
      <c r="C12" s="651">
        <v>83351365.405499995</v>
      </c>
      <c r="D12" s="652">
        <v>83351365.405499995</v>
      </c>
      <c r="E12" s="652">
        <v>0</v>
      </c>
      <c r="F12" s="652">
        <v>0</v>
      </c>
      <c r="G12" s="652">
        <v>0</v>
      </c>
      <c r="H12" s="652">
        <v>0</v>
      </c>
      <c r="I12" s="652">
        <v>0</v>
      </c>
      <c r="J12" s="652">
        <v>0</v>
      </c>
      <c r="K12" s="652">
        <v>0</v>
      </c>
      <c r="L12" s="652">
        <v>0</v>
      </c>
      <c r="M12" s="652">
        <v>0</v>
      </c>
      <c r="N12" s="652">
        <v>0</v>
      </c>
      <c r="O12" s="652">
        <v>0</v>
      </c>
      <c r="P12" s="652">
        <v>0</v>
      </c>
      <c r="Q12" s="652">
        <v>0</v>
      </c>
      <c r="R12" s="652">
        <v>0</v>
      </c>
      <c r="S12" s="652">
        <v>0</v>
      </c>
      <c r="T12" s="652"/>
      <c r="U12" s="652"/>
      <c r="V12" s="652"/>
      <c r="W12" s="652"/>
      <c r="X12" s="652"/>
      <c r="Y12" s="652"/>
      <c r="Z12" s="652"/>
      <c r="AA12" s="652"/>
      <c r="AB12" s="484"/>
    </row>
    <row r="13" spans="1:28">
      <c r="A13" s="456">
        <v>1.5</v>
      </c>
      <c r="B13" s="485" t="s">
        <v>453</v>
      </c>
      <c r="C13" s="651">
        <v>1288591129.4348009</v>
      </c>
      <c r="D13" s="652">
        <v>1217283989.7929008</v>
      </c>
      <c r="E13" s="652">
        <v>2261317.5892999996</v>
      </c>
      <c r="F13" s="652">
        <v>2638760.7964999997</v>
      </c>
      <c r="G13" s="652">
        <v>0</v>
      </c>
      <c r="H13" s="652">
        <v>43947728.095400013</v>
      </c>
      <c r="I13" s="652">
        <v>301284.7954</v>
      </c>
      <c r="J13" s="652">
        <v>1480297.7002000003</v>
      </c>
      <c r="K13" s="652">
        <v>0</v>
      </c>
      <c r="L13" s="652">
        <v>27359411.54649999</v>
      </c>
      <c r="M13" s="652">
        <v>837469.38619999995</v>
      </c>
      <c r="N13" s="652">
        <v>10277393.224199999</v>
      </c>
      <c r="O13" s="652">
        <v>4991340.2683999995</v>
      </c>
      <c r="P13" s="652">
        <v>1265219.9168000002</v>
      </c>
      <c r="Q13" s="652">
        <v>326017.67</v>
      </c>
      <c r="R13" s="652">
        <v>46825.442000000003</v>
      </c>
      <c r="S13" s="652">
        <v>97503.69</v>
      </c>
      <c r="T13" s="652"/>
      <c r="U13" s="652"/>
      <c r="V13" s="652"/>
      <c r="W13" s="652"/>
      <c r="X13" s="652"/>
      <c r="Y13" s="652"/>
      <c r="Z13" s="652"/>
      <c r="AA13" s="652"/>
      <c r="AB13" s="484"/>
    </row>
    <row r="14" spans="1:28">
      <c r="A14" s="456">
        <v>1.6</v>
      </c>
      <c r="B14" s="485" t="s">
        <v>454</v>
      </c>
      <c r="C14" s="651">
        <v>956229242.51790082</v>
      </c>
      <c r="D14" s="652">
        <v>852927990.26950097</v>
      </c>
      <c r="E14" s="652">
        <v>12727619.028399993</v>
      </c>
      <c r="F14" s="652">
        <v>0</v>
      </c>
      <c r="G14" s="652">
        <v>0</v>
      </c>
      <c r="H14" s="652">
        <v>43954449.069099948</v>
      </c>
      <c r="I14" s="652">
        <v>6544945.4310000017</v>
      </c>
      <c r="J14" s="652">
        <v>11711521.279600006</v>
      </c>
      <c r="K14" s="652">
        <v>0</v>
      </c>
      <c r="L14" s="652">
        <v>59346803.17929998</v>
      </c>
      <c r="M14" s="652">
        <v>4399960.1266999999</v>
      </c>
      <c r="N14" s="652">
        <v>5544250.1705000019</v>
      </c>
      <c r="O14" s="652">
        <v>10953830.010700006</v>
      </c>
      <c r="P14" s="652">
        <v>14832242.666899996</v>
      </c>
      <c r="Q14" s="652">
        <v>9625957.9012999982</v>
      </c>
      <c r="R14" s="652">
        <v>893748.55320000008</v>
      </c>
      <c r="S14" s="652">
        <v>13.02</v>
      </c>
      <c r="T14" s="652"/>
      <c r="U14" s="652"/>
      <c r="V14" s="652"/>
      <c r="W14" s="652"/>
      <c r="X14" s="652"/>
      <c r="Y14" s="652"/>
      <c r="Z14" s="652"/>
      <c r="AA14" s="652"/>
      <c r="AB14" s="484"/>
    </row>
    <row r="15" spans="1:28">
      <c r="A15" s="486">
        <v>2</v>
      </c>
      <c r="B15" s="470" t="s">
        <v>455</v>
      </c>
      <c r="C15" s="653">
        <f>SUM(C16:C21)</f>
        <v>355308670.38999999</v>
      </c>
      <c r="D15" s="653">
        <f t="shared" ref="D15" si="1">SUM(D16:D21)</f>
        <v>355308670.38999999</v>
      </c>
      <c r="E15" s="653">
        <f t="shared" ref="E15" si="2">SUM(E16:E21)</f>
        <v>0</v>
      </c>
      <c r="F15" s="653">
        <f t="shared" ref="F15" si="3">SUM(F16:F21)</f>
        <v>0</v>
      </c>
      <c r="G15" s="653">
        <f t="shared" ref="G15" si="4">SUM(G16:G21)</f>
        <v>0</v>
      </c>
      <c r="H15" s="653">
        <f t="shared" ref="H15" si="5">SUM(H16:H21)</f>
        <v>0</v>
      </c>
      <c r="I15" s="653">
        <f t="shared" ref="I15" si="6">SUM(I16:I21)</f>
        <v>0</v>
      </c>
      <c r="J15" s="653">
        <f t="shared" ref="J15" si="7">SUM(J16:J21)</f>
        <v>0</v>
      </c>
      <c r="K15" s="653">
        <f t="shared" ref="K15" si="8">SUM(K16:K21)</f>
        <v>0</v>
      </c>
      <c r="L15" s="653">
        <f t="shared" ref="L15" si="9">SUM(L16:L21)</f>
        <v>0</v>
      </c>
      <c r="M15" s="653">
        <f t="shared" ref="M15" si="10">SUM(M16:M21)</f>
        <v>0</v>
      </c>
      <c r="N15" s="653">
        <f t="shared" ref="N15" si="11">SUM(N16:N21)</f>
        <v>0</v>
      </c>
      <c r="O15" s="653">
        <f t="shared" ref="O15" si="12">SUM(O16:O21)</f>
        <v>0</v>
      </c>
      <c r="P15" s="653">
        <f t="shared" ref="P15" si="13">SUM(P16:P21)</f>
        <v>0</v>
      </c>
      <c r="Q15" s="653">
        <f t="shared" ref="Q15" si="14">SUM(Q16:Q21)</f>
        <v>0</v>
      </c>
      <c r="R15" s="653">
        <f t="shared" ref="R15" si="15">SUM(R16:R21)</f>
        <v>0</v>
      </c>
      <c r="S15" s="653">
        <f t="shared" ref="S15" si="16">SUM(S16:S21)</f>
        <v>0</v>
      </c>
      <c r="T15" s="653">
        <f t="shared" ref="T15" si="17">SUM(T16:T21)</f>
        <v>0</v>
      </c>
      <c r="U15" s="653">
        <f t="shared" ref="U15" si="18">SUM(U16:U21)</f>
        <v>0</v>
      </c>
      <c r="V15" s="653">
        <f t="shared" ref="V15" si="19">SUM(V16:V21)</f>
        <v>0</v>
      </c>
      <c r="W15" s="653">
        <f t="shared" ref="W15" si="20">SUM(W16:W21)</f>
        <v>0</v>
      </c>
      <c r="X15" s="653">
        <f t="shared" ref="X15" si="21">SUM(X16:X21)</f>
        <v>0</v>
      </c>
      <c r="Y15" s="653">
        <f t="shared" ref="Y15" si="22">SUM(Y16:Y21)</f>
        <v>0</v>
      </c>
      <c r="Z15" s="653">
        <f t="shared" ref="Z15" si="23">SUM(Z16:Z21)</f>
        <v>0</v>
      </c>
      <c r="AA15" s="653">
        <f t="shared" ref="AA15" si="24">SUM(AA16:AA21)</f>
        <v>0</v>
      </c>
      <c r="AB15" s="484"/>
    </row>
    <row r="16" spans="1:28">
      <c r="A16" s="456">
        <v>2.1</v>
      </c>
      <c r="B16" s="485" t="s">
        <v>449</v>
      </c>
      <c r="C16" s="651">
        <v>0</v>
      </c>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484"/>
    </row>
    <row r="17" spans="1:28">
      <c r="A17" s="456">
        <v>2.2000000000000002</v>
      </c>
      <c r="B17" s="485" t="s">
        <v>450</v>
      </c>
      <c r="C17" s="651">
        <v>298324253.92000002</v>
      </c>
      <c r="D17" s="652">
        <v>298324253.92000002</v>
      </c>
      <c r="E17" s="652"/>
      <c r="F17" s="652"/>
      <c r="G17" s="652"/>
      <c r="H17" s="652"/>
      <c r="I17" s="652"/>
      <c r="J17" s="652"/>
      <c r="K17" s="652"/>
      <c r="L17" s="652"/>
      <c r="M17" s="652"/>
      <c r="N17" s="652"/>
      <c r="O17" s="652"/>
      <c r="P17" s="652"/>
      <c r="Q17" s="652"/>
      <c r="R17" s="652"/>
      <c r="S17" s="652"/>
      <c r="T17" s="652"/>
      <c r="U17" s="652"/>
      <c r="V17" s="652"/>
      <c r="W17" s="652"/>
      <c r="X17" s="652"/>
      <c r="Y17" s="652"/>
      <c r="Z17" s="652"/>
      <c r="AA17" s="652"/>
      <c r="AB17" s="484"/>
    </row>
    <row r="18" spans="1:28">
      <c r="A18" s="456">
        <v>2.2999999999999998</v>
      </c>
      <c r="B18" s="485" t="s">
        <v>451</v>
      </c>
      <c r="C18" s="651">
        <v>0</v>
      </c>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484"/>
    </row>
    <row r="19" spans="1:28">
      <c r="A19" s="456">
        <v>2.4</v>
      </c>
      <c r="B19" s="485" t="s">
        <v>452</v>
      </c>
      <c r="C19" s="651">
        <v>28316290.879999999</v>
      </c>
      <c r="D19" s="652">
        <v>28316290.879999999</v>
      </c>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484"/>
    </row>
    <row r="20" spans="1:28">
      <c r="A20" s="456">
        <v>2.5</v>
      </c>
      <c r="B20" s="485" t="s">
        <v>453</v>
      </c>
      <c r="C20" s="651">
        <v>28668125.59</v>
      </c>
      <c r="D20" s="652">
        <v>28668125.59</v>
      </c>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484"/>
    </row>
    <row r="21" spans="1:28">
      <c r="A21" s="456">
        <v>2.6</v>
      </c>
      <c r="B21" s="485" t="s">
        <v>454</v>
      </c>
      <c r="C21" s="651"/>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484"/>
    </row>
    <row r="22" spans="1:28">
      <c r="A22" s="486">
        <v>3</v>
      </c>
      <c r="B22" s="460" t="s">
        <v>456</v>
      </c>
      <c r="C22" s="653">
        <f>SUM(C23:C28)</f>
        <v>539830679.31320012</v>
      </c>
      <c r="D22" s="653">
        <f>SUM(D23:D28)</f>
        <v>534783551.40320009</v>
      </c>
      <c r="E22" s="826"/>
      <c r="F22" s="826"/>
      <c r="G22" s="826"/>
      <c r="H22" s="653">
        <f>SUM(H23:H28)</f>
        <v>2336101</v>
      </c>
      <c r="I22" s="826"/>
      <c r="J22" s="826"/>
      <c r="K22" s="826"/>
      <c r="L22" s="653">
        <f>SUM(L23:L28)</f>
        <v>2711026.91</v>
      </c>
      <c r="M22" s="826"/>
      <c r="N22" s="826"/>
      <c r="O22" s="826"/>
      <c r="P22" s="826"/>
      <c r="Q22" s="826"/>
      <c r="R22" s="826"/>
      <c r="S22" s="826"/>
      <c r="T22" s="653">
        <f>SUM(T23:T28)</f>
        <v>0</v>
      </c>
      <c r="U22" s="826"/>
      <c r="V22" s="826"/>
      <c r="W22" s="826"/>
      <c r="X22" s="826"/>
      <c r="Y22" s="826"/>
      <c r="Z22" s="826"/>
      <c r="AA22" s="826"/>
      <c r="AB22" s="484"/>
    </row>
    <row r="23" spans="1:28">
      <c r="A23" s="456">
        <v>3.1</v>
      </c>
      <c r="B23" s="485" t="s">
        <v>449</v>
      </c>
      <c r="C23" s="651">
        <v>0</v>
      </c>
      <c r="D23" s="653">
        <v>0</v>
      </c>
      <c r="E23" s="826"/>
      <c r="F23" s="826"/>
      <c r="G23" s="826"/>
      <c r="H23" s="653">
        <v>0</v>
      </c>
      <c r="I23" s="826"/>
      <c r="J23" s="826"/>
      <c r="K23" s="826"/>
      <c r="L23" s="653">
        <v>0</v>
      </c>
      <c r="M23" s="826"/>
      <c r="N23" s="826"/>
      <c r="O23" s="826"/>
      <c r="P23" s="826"/>
      <c r="Q23" s="826"/>
      <c r="R23" s="826"/>
      <c r="S23" s="826"/>
      <c r="T23" s="653"/>
      <c r="U23" s="826"/>
      <c r="V23" s="826"/>
      <c r="W23" s="826"/>
      <c r="X23" s="826"/>
      <c r="Y23" s="826"/>
      <c r="Z23" s="826"/>
      <c r="AA23" s="826"/>
      <c r="AB23" s="484"/>
    </row>
    <row r="24" spans="1:28">
      <c r="A24" s="456">
        <v>3.2</v>
      </c>
      <c r="B24" s="485" t="s">
        <v>450</v>
      </c>
      <c r="C24" s="651">
        <v>0</v>
      </c>
      <c r="D24" s="653">
        <v>0</v>
      </c>
      <c r="E24" s="826"/>
      <c r="F24" s="826"/>
      <c r="G24" s="826"/>
      <c r="H24" s="653">
        <v>0</v>
      </c>
      <c r="I24" s="826"/>
      <c r="J24" s="826"/>
      <c r="K24" s="826"/>
      <c r="L24" s="653">
        <v>0</v>
      </c>
      <c r="M24" s="826"/>
      <c r="N24" s="826"/>
      <c r="O24" s="826"/>
      <c r="P24" s="826"/>
      <c r="Q24" s="826"/>
      <c r="R24" s="826"/>
      <c r="S24" s="826"/>
      <c r="T24" s="653"/>
      <c r="U24" s="826"/>
      <c r="V24" s="826"/>
      <c r="W24" s="826"/>
      <c r="X24" s="826"/>
      <c r="Y24" s="826"/>
      <c r="Z24" s="826"/>
      <c r="AA24" s="826"/>
      <c r="AB24" s="484"/>
    </row>
    <row r="25" spans="1:28">
      <c r="A25" s="456">
        <v>3.3</v>
      </c>
      <c r="B25" s="485" t="s">
        <v>451</v>
      </c>
      <c r="C25" s="651">
        <v>0</v>
      </c>
      <c r="D25" s="653">
        <v>0</v>
      </c>
      <c r="E25" s="826"/>
      <c r="F25" s="826"/>
      <c r="G25" s="826"/>
      <c r="H25" s="653">
        <v>0</v>
      </c>
      <c r="I25" s="826"/>
      <c r="J25" s="826"/>
      <c r="K25" s="826"/>
      <c r="L25" s="653">
        <v>0</v>
      </c>
      <c r="M25" s="826"/>
      <c r="N25" s="826"/>
      <c r="O25" s="826"/>
      <c r="P25" s="826"/>
      <c r="Q25" s="826"/>
      <c r="R25" s="826"/>
      <c r="S25" s="826"/>
      <c r="T25" s="653"/>
      <c r="U25" s="826"/>
      <c r="V25" s="826"/>
      <c r="W25" s="826"/>
      <c r="X25" s="826"/>
      <c r="Y25" s="826"/>
      <c r="Z25" s="826"/>
      <c r="AA25" s="826"/>
      <c r="AB25" s="484"/>
    </row>
    <row r="26" spans="1:28">
      <c r="A26" s="456">
        <v>3.4</v>
      </c>
      <c r="B26" s="485" t="s">
        <v>452</v>
      </c>
      <c r="C26" s="651">
        <v>12112800.3904</v>
      </c>
      <c r="D26" s="653">
        <v>12112800.3904</v>
      </c>
      <c r="E26" s="826"/>
      <c r="F26" s="826"/>
      <c r="G26" s="826"/>
      <c r="H26" s="653">
        <v>0</v>
      </c>
      <c r="I26" s="826"/>
      <c r="J26" s="826"/>
      <c r="K26" s="826"/>
      <c r="L26" s="653">
        <v>0</v>
      </c>
      <c r="M26" s="826"/>
      <c r="N26" s="826"/>
      <c r="O26" s="826"/>
      <c r="P26" s="826"/>
      <c r="Q26" s="826"/>
      <c r="R26" s="826"/>
      <c r="S26" s="826"/>
      <c r="T26" s="653"/>
      <c r="U26" s="826"/>
      <c r="V26" s="826"/>
      <c r="W26" s="826"/>
      <c r="X26" s="826"/>
      <c r="Y26" s="826"/>
      <c r="Z26" s="826"/>
      <c r="AA26" s="826"/>
      <c r="AB26" s="484"/>
    </row>
    <row r="27" spans="1:28">
      <c r="A27" s="456">
        <v>3.5</v>
      </c>
      <c r="B27" s="485" t="s">
        <v>453</v>
      </c>
      <c r="C27" s="651">
        <v>491869938.92280012</v>
      </c>
      <c r="D27" s="653">
        <v>487191180.0128001</v>
      </c>
      <c r="E27" s="826"/>
      <c r="F27" s="826"/>
      <c r="G27" s="826"/>
      <c r="H27" s="653">
        <v>2111030</v>
      </c>
      <c r="I27" s="826"/>
      <c r="J27" s="826"/>
      <c r="K27" s="826"/>
      <c r="L27" s="653">
        <v>2567728.91</v>
      </c>
      <c r="M27" s="826"/>
      <c r="N27" s="826"/>
      <c r="O27" s="826"/>
      <c r="P27" s="826"/>
      <c r="Q27" s="826"/>
      <c r="R27" s="826"/>
      <c r="S27" s="826"/>
      <c r="T27" s="653"/>
      <c r="U27" s="826"/>
      <c r="V27" s="826"/>
      <c r="W27" s="826"/>
      <c r="X27" s="826"/>
      <c r="Y27" s="826"/>
      <c r="Z27" s="826"/>
      <c r="AA27" s="826"/>
      <c r="AB27" s="484"/>
    </row>
    <row r="28" spans="1:28">
      <c r="A28" s="456">
        <v>3.6</v>
      </c>
      <c r="B28" s="485" t="s">
        <v>454</v>
      </c>
      <c r="C28" s="651">
        <v>35847940</v>
      </c>
      <c r="D28" s="653">
        <v>35479571</v>
      </c>
      <c r="E28" s="826"/>
      <c r="F28" s="826"/>
      <c r="G28" s="826"/>
      <c r="H28" s="653">
        <v>225071</v>
      </c>
      <c r="I28" s="826"/>
      <c r="J28" s="826"/>
      <c r="K28" s="826"/>
      <c r="L28" s="653">
        <v>143298</v>
      </c>
      <c r="M28" s="826"/>
      <c r="N28" s="826"/>
      <c r="O28" s="826"/>
      <c r="P28" s="826"/>
      <c r="Q28" s="826"/>
      <c r="R28" s="826"/>
      <c r="S28" s="826"/>
      <c r="T28" s="653"/>
      <c r="U28" s="826"/>
      <c r="V28" s="826"/>
      <c r="W28" s="826"/>
      <c r="X28" s="826"/>
      <c r="Y28" s="826"/>
      <c r="Z28" s="826"/>
      <c r="AA28" s="826"/>
      <c r="AB28" s="48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showGridLines="0" topLeftCell="M1" workbookViewId="0">
      <selection activeCell="C21" sqref="C21:W21"/>
    </sheetView>
  </sheetViews>
  <sheetFormatPr defaultColWidth="9.140625" defaultRowHeight="12.75"/>
  <cols>
    <col min="1" max="1" width="11.85546875" style="467" bestFit="1" customWidth="1"/>
    <col min="2" max="2" width="90.28515625" style="467" bestFit="1" customWidth="1"/>
    <col min="3" max="3" width="20.140625" style="467" customWidth="1"/>
    <col min="4" max="4" width="22.28515625" style="467" customWidth="1"/>
    <col min="5" max="7" width="17.140625" style="467" customWidth="1"/>
    <col min="8" max="8" width="22.28515625" style="467" customWidth="1"/>
    <col min="9" max="10" width="17.140625" style="467" customWidth="1"/>
    <col min="11" max="27" width="22.28515625" style="467" customWidth="1"/>
    <col min="28" max="16384" width="9.140625" style="467"/>
  </cols>
  <sheetData>
    <row r="1" spans="1:27" ht="13.5">
      <c r="A1" s="393" t="s">
        <v>108</v>
      </c>
      <c r="B1" s="682" t="str">
        <f>Info!C2</f>
        <v>სს "ბაზისბანკი"</v>
      </c>
    </row>
    <row r="2" spans="1:27">
      <c r="A2" s="395" t="s">
        <v>109</v>
      </c>
      <c r="B2" s="683">
        <f>'1. key ratios'!B2</f>
        <v>45199</v>
      </c>
    </row>
    <row r="3" spans="1:27">
      <c r="A3" s="396" t="s">
        <v>457</v>
      </c>
      <c r="C3" s="469"/>
    </row>
    <row r="4" spans="1:27" ht="13.5" thickBot="1">
      <c r="A4" s="396"/>
      <c r="B4" s="469"/>
      <c r="C4" s="469"/>
    </row>
    <row r="5" spans="1:27" s="498" customFormat="1" ht="13.5" customHeight="1">
      <c r="A5" s="804" t="s">
        <v>679</v>
      </c>
      <c r="B5" s="805"/>
      <c r="C5" s="801" t="s">
        <v>458</v>
      </c>
      <c r="D5" s="802"/>
      <c r="E5" s="802"/>
      <c r="F5" s="802"/>
      <c r="G5" s="802"/>
      <c r="H5" s="802"/>
      <c r="I5" s="802"/>
      <c r="J5" s="802"/>
      <c r="K5" s="802"/>
      <c r="L5" s="802"/>
      <c r="M5" s="802"/>
      <c r="N5" s="802"/>
      <c r="O5" s="802"/>
      <c r="P5" s="802"/>
      <c r="Q5" s="802"/>
      <c r="R5" s="802"/>
      <c r="S5" s="802"/>
      <c r="T5" s="802"/>
      <c r="U5" s="802"/>
      <c r="V5" s="802"/>
      <c r="W5" s="802"/>
      <c r="X5" s="802"/>
      <c r="Y5" s="802"/>
      <c r="Z5" s="802"/>
      <c r="AA5" s="803"/>
    </row>
    <row r="6" spans="1:27" s="498" customFormat="1" ht="12" customHeight="1">
      <c r="A6" s="806"/>
      <c r="B6" s="807"/>
      <c r="C6" s="811" t="s">
        <v>66</v>
      </c>
      <c r="D6" s="810" t="s">
        <v>670</v>
      </c>
      <c r="E6" s="810"/>
      <c r="F6" s="810"/>
      <c r="G6" s="810"/>
      <c r="H6" s="796" t="s">
        <v>669</v>
      </c>
      <c r="I6" s="797"/>
      <c r="J6" s="797"/>
      <c r="K6" s="797"/>
      <c r="L6" s="494"/>
      <c r="M6" s="778" t="s">
        <v>668</v>
      </c>
      <c r="N6" s="778"/>
      <c r="O6" s="778"/>
      <c r="P6" s="778"/>
      <c r="Q6" s="778"/>
      <c r="R6" s="778"/>
      <c r="S6" s="776"/>
      <c r="T6" s="494"/>
      <c r="U6" s="778" t="s">
        <v>667</v>
      </c>
      <c r="V6" s="778"/>
      <c r="W6" s="778"/>
      <c r="X6" s="778"/>
      <c r="Y6" s="778"/>
      <c r="Z6" s="778"/>
      <c r="AA6" s="800"/>
    </row>
    <row r="7" spans="1:27" s="498" customFormat="1" ht="38.25">
      <c r="A7" s="808"/>
      <c r="B7" s="809"/>
      <c r="C7" s="812"/>
      <c r="D7" s="492"/>
      <c r="E7" s="488" t="s">
        <v>447</v>
      </c>
      <c r="F7" s="464" t="s">
        <v>665</v>
      </c>
      <c r="G7" s="464" t="s">
        <v>666</v>
      </c>
      <c r="H7" s="522"/>
      <c r="I7" s="488" t="s">
        <v>447</v>
      </c>
      <c r="J7" s="464" t="s">
        <v>665</v>
      </c>
      <c r="K7" s="464" t="s">
        <v>666</v>
      </c>
      <c r="L7" s="489"/>
      <c r="M7" s="488" t="s">
        <v>447</v>
      </c>
      <c r="N7" s="464" t="s">
        <v>678</v>
      </c>
      <c r="O7" s="464" t="s">
        <v>677</v>
      </c>
      <c r="P7" s="464" t="s">
        <v>676</v>
      </c>
      <c r="Q7" s="464" t="s">
        <v>675</v>
      </c>
      <c r="R7" s="464" t="s">
        <v>674</v>
      </c>
      <c r="S7" s="464" t="s">
        <v>660</v>
      </c>
      <c r="T7" s="489"/>
      <c r="U7" s="488" t="s">
        <v>447</v>
      </c>
      <c r="V7" s="464" t="s">
        <v>678</v>
      </c>
      <c r="W7" s="464" t="s">
        <v>677</v>
      </c>
      <c r="X7" s="464" t="s">
        <v>676</v>
      </c>
      <c r="Y7" s="464" t="s">
        <v>675</v>
      </c>
      <c r="Z7" s="464" t="s">
        <v>674</v>
      </c>
      <c r="AA7" s="464" t="s">
        <v>660</v>
      </c>
    </row>
    <row r="8" spans="1:27">
      <c r="A8" s="521">
        <v>1</v>
      </c>
      <c r="B8" s="520" t="s">
        <v>448</v>
      </c>
      <c r="C8" s="654">
        <v>2328171737.3580689</v>
      </c>
      <c r="D8" s="653">
        <v>2153563345.4679017</v>
      </c>
      <c r="E8" s="653">
        <v>14988936.617699992</v>
      </c>
      <c r="F8" s="653">
        <v>2638760.8341999999</v>
      </c>
      <c r="G8" s="653">
        <v>2.3772999999881721</v>
      </c>
      <c r="H8" s="653">
        <v>87902177.164499968</v>
      </c>
      <c r="I8" s="653">
        <v>6846230.2264000019</v>
      </c>
      <c r="J8" s="653">
        <v>13191818.979800006</v>
      </c>
      <c r="K8" s="653">
        <v>0</v>
      </c>
      <c r="L8" s="653">
        <v>86706214.725799978</v>
      </c>
      <c r="M8" s="653">
        <v>5237429.5128999995</v>
      </c>
      <c r="N8" s="653">
        <v>15821643.394700002</v>
      </c>
      <c r="O8" s="653">
        <v>15945170.279100005</v>
      </c>
      <c r="P8" s="653">
        <v>16097462.583699996</v>
      </c>
      <c r="Q8" s="653">
        <v>9951975.5712999981</v>
      </c>
      <c r="R8" s="653">
        <v>940573.99520000012</v>
      </c>
      <c r="S8" s="653">
        <v>97516.71</v>
      </c>
      <c r="T8" s="653">
        <v>0</v>
      </c>
      <c r="U8" s="653">
        <v>0</v>
      </c>
      <c r="V8" s="652">
        <v>0</v>
      </c>
      <c r="W8" s="652">
        <v>0</v>
      </c>
      <c r="X8" s="652">
        <v>0</v>
      </c>
      <c r="Y8" s="652">
        <v>0</v>
      </c>
      <c r="Z8" s="652">
        <v>0</v>
      </c>
      <c r="AA8" s="655">
        <v>0</v>
      </c>
    </row>
    <row r="9" spans="1:27">
      <c r="A9" s="518">
        <v>1.1000000000000001</v>
      </c>
      <c r="B9" s="519" t="s">
        <v>459</v>
      </c>
      <c r="C9" s="656">
        <v>2003937087.4633996</v>
      </c>
      <c r="D9" s="652">
        <v>1841434716.4933</v>
      </c>
      <c r="E9" s="652">
        <v>11612190.2475999</v>
      </c>
      <c r="F9" s="652">
        <v>2638758.8069000002</v>
      </c>
      <c r="G9" s="652">
        <v>0</v>
      </c>
      <c r="H9" s="652">
        <v>83588590.108899906</v>
      </c>
      <c r="I9" s="652">
        <v>6263471.1869999999</v>
      </c>
      <c r="J9" s="652">
        <v>11162665.284299999</v>
      </c>
      <c r="K9" s="652">
        <v>0</v>
      </c>
      <c r="L9" s="652">
        <v>78913780.861199766</v>
      </c>
      <c r="M9" s="652">
        <v>4950119.6782999896</v>
      </c>
      <c r="N9" s="652">
        <v>15220845.6035999</v>
      </c>
      <c r="O9" s="652">
        <v>13170349.8263999</v>
      </c>
      <c r="P9" s="652">
        <v>13724467.114499999</v>
      </c>
      <c r="Q9" s="652">
        <v>9929765.0481000002</v>
      </c>
      <c r="R9" s="652">
        <v>940573.9952</v>
      </c>
      <c r="S9" s="652">
        <v>97503.69</v>
      </c>
      <c r="T9" s="652">
        <v>0</v>
      </c>
      <c r="U9" s="652"/>
      <c r="V9" s="652"/>
      <c r="W9" s="652"/>
      <c r="X9" s="652"/>
      <c r="Y9" s="652"/>
      <c r="Z9" s="652"/>
      <c r="AA9" s="655"/>
    </row>
    <row r="10" spans="1:27">
      <c r="A10" s="516" t="s">
        <v>157</v>
      </c>
      <c r="B10" s="517" t="s">
        <v>460</v>
      </c>
      <c r="C10" s="657">
        <v>1936208758.5184896</v>
      </c>
      <c r="D10" s="652">
        <v>1775497825.8030899</v>
      </c>
      <c r="E10" s="652">
        <v>11524743.234999901</v>
      </c>
      <c r="F10" s="652">
        <v>2638758.8069000002</v>
      </c>
      <c r="G10" s="652">
        <v>0</v>
      </c>
      <c r="H10" s="652">
        <v>83179213.259299889</v>
      </c>
      <c r="I10" s="652">
        <v>6210073.3444999997</v>
      </c>
      <c r="J10" s="652">
        <v>10932692.340299999</v>
      </c>
      <c r="K10" s="652">
        <v>0</v>
      </c>
      <c r="L10" s="652">
        <v>77531719.456099778</v>
      </c>
      <c r="M10" s="652">
        <v>4874775.9122999897</v>
      </c>
      <c r="N10" s="652">
        <v>15151837.0644999</v>
      </c>
      <c r="O10" s="652">
        <v>13049303.492399899</v>
      </c>
      <c r="P10" s="652">
        <v>12962818.4165</v>
      </c>
      <c r="Q10" s="652">
        <v>9879877.4980999995</v>
      </c>
      <c r="R10" s="652">
        <v>940573.9952</v>
      </c>
      <c r="S10" s="652">
        <v>97503.69</v>
      </c>
      <c r="T10" s="652">
        <v>0</v>
      </c>
      <c r="U10" s="652">
        <v>0</v>
      </c>
      <c r="V10" s="652">
        <v>0</v>
      </c>
      <c r="W10" s="652">
        <v>0</v>
      </c>
      <c r="X10" s="652">
        <v>0</v>
      </c>
      <c r="Y10" s="652">
        <v>0</v>
      </c>
      <c r="Z10" s="652">
        <v>0</v>
      </c>
      <c r="AA10" s="655">
        <v>0</v>
      </c>
    </row>
    <row r="11" spans="1:27">
      <c r="A11" s="515" t="s">
        <v>461</v>
      </c>
      <c r="B11" s="514" t="s">
        <v>462</v>
      </c>
      <c r="C11" s="658">
        <v>1274433955.2969</v>
      </c>
      <c r="D11" s="652">
        <v>1167980836.3788002</v>
      </c>
      <c r="E11" s="652">
        <v>9459323.1348999906</v>
      </c>
      <c r="F11" s="652">
        <v>2638758.8069000002</v>
      </c>
      <c r="G11" s="652">
        <v>0</v>
      </c>
      <c r="H11" s="652">
        <v>55056689.757700004</v>
      </c>
      <c r="I11" s="652">
        <v>4775675.9162999997</v>
      </c>
      <c r="J11" s="652">
        <v>7154502.5376000004</v>
      </c>
      <c r="K11" s="652">
        <v>0</v>
      </c>
      <c r="L11" s="652">
        <v>51396429.160399891</v>
      </c>
      <c r="M11" s="652">
        <v>3293748.03029999</v>
      </c>
      <c r="N11" s="652">
        <v>13895965.010999899</v>
      </c>
      <c r="O11" s="652">
        <v>9050020.0087999906</v>
      </c>
      <c r="P11" s="652">
        <v>4308863.4573999997</v>
      </c>
      <c r="Q11" s="652">
        <v>2303522.6419000002</v>
      </c>
      <c r="R11" s="652">
        <v>703663.20649999997</v>
      </c>
      <c r="S11" s="652">
        <v>97503.69</v>
      </c>
      <c r="T11" s="652"/>
      <c r="U11" s="652"/>
      <c r="V11" s="652"/>
      <c r="W11" s="652"/>
      <c r="X11" s="652"/>
      <c r="Y11" s="652"/>
      <c r="Z11" s="652"/>
      <c r="AA11" s="655"/>
    </row>
    <row r="12" spans="1:27">
      <c r="A12" s="515" t="s">
        <v>463</v>
      </c>
      <c r="B12" s="514" t="s">
        <v>464</v>
      </c>
      <c r="C12" s="658">
        <v>211603855.98559999</v>
      </c>
      <c r="D12" s="652">
        <v>190413243.89120001</v>
      </c>
      <c r="E12" s="652">
        <v>1328642.9839000001</v>
      </c>
      <c r="F12" s="652">
        <v>0</v>
      </c>
      <c r="G12" s="652">
        <v>0</v>
      </c>
      <c r="H12" s="652">
        <v>10649381.496399989</v>
      </c>
      <c r="I12" s="652">
        <v>352496.91960000002</v>
      </c>
      <c r="J12" s="652">
        <v>2805644.2467</v>
      </c>
      <c r="K12" s="652">
        <v>0</v>
      </c>
      <c r="L12" s="652">
        <v>10541230.598000001</v>
      </c>
      <c r="M12" s="652">
        <v>433291.9559</v>
      </c>
      <c r="N12" s="652">
        <v>370583.47889999999</v>
      </c>
      <c r="O12" s="652">
        <v>2581937.3440999999</v>
      </c>
      <c r="P12" s="652">
        <v>3577999.1151999999</v>
      </c>
      <c r="Q12" s="652">
        <v>1864306.7845999999</v>
      </c>
      <c r="R12" s="652">
        <v>0</v>
      </c>
      <c r="S12" s="652">
        <v>0</v>
      </c>
      <c r="T12" s="652"/>
      <c r="U12" s="652"/>
      <c r="V12" s="652"/>
      <c r="W12" s="652"/>
      <c r="X12" s="652"/>
      <c r="Y12" s="652"/>
      <c r="Z12" s="652"/>
      <c r="AA12" s="655"/>
    </row>
    <row r="13" spans="1:27">
      <c r="A13" s="515" t="s">
        <v>465</v>
      </c>
      <c r="B13" s="514" t="s">
        <v>466</v>
      </c>
      <c r="C13" s="658">
        <v>102874531.43719989</v>
      </c>
      <c r="D13" s="652">
        <v>87156839.117199898</v>
      </c>
      <c r="E13" s="652">
        <v>599216.64619999996</v>
      </c>
      <c r="F13" s="652">
        <v>0</v>
      </c>
      <c r="G13" s="652">
        <v>0</v>
      </c>
      <c r="H13" s="652">
        <v>7909693.4677999895</v>
      </c>
      <c r="I13" s="652">
        <v>294157.01370000001</v>
      </c>
      <c r="J13" s="652">
        <v>545177.18209999998</v>
      </c>
      <c r="K13" s="652">
        <v>0</v>
      </c>
      <c r="L13" s="652">
        <v>7807998.8521999996</v>
      </c>
      <c r="M13" s="652">
        <v>414106.7758</v>
      </c>
      <c r="N13" s="652">
        <v>598828.19700000004</v>
      </c>
      <c r="O13" s="652">
        <v>711723.46609999996</v>
      </c>
      <c r="P13" s="652">
        <v>2789037.1979</v>
      </c>
      <c r="Q13" s="652">
        <v>2427349.9706000001</v>
      </c>
      <c r="R13" s="652">
        <v>0</v>
      </c>
      <c r="S13" s="652">
        <v>0</v>
      </c>
      <c r="T13" s="652"/>
      <c r="U13" s="652"/>
      <c r="V13" s="652"/>
      <c r="W13" s="652"/>
      <c r="X13" s="652"/>
      <c r="Y13" s="652"/>
      <c r="Z13" s="652"/>
      <c r="AA13" s="655"/>
    </row>
    <row r="14" spans="1:27">
      <c r="A14" s="515" t="s">
        <v>467</v>
      </c>
      <c r="B14" s="514" t="s">
        <v>468</v>
      </c>
      <c r="C14" s="658">
        <v>347296415.79879904</v>
      </c>
      <c r="D14" s="652">
        <v>329946906.41589904</v>
      </c>
      <c r="E14" s="652">
        <v>137560.47</v>
      </c>
      <c r="F14" s="652">
        <v>0</v>
      </c>
      <c r="G14" s="652">
        <v>0</v>
      </c>
      <c r="H14" s="652">
        <v>9563448.5373999905</v>
      </c>
      <c r="I14" s="652">
        <v>787743.49490000005</v>
      </c>
      <c r="J14" s="652">
        <v>427368.37390000001</v>
      </c>
      <c r="K14" s="652">
        <v>0</v>
      </c>
      <c r="L14" s="652">
        <v>7786060.8455000008</v>
      </c>
      <c r="M14" s="652">
        <v>733629.15029999998</v>
      </c>
      <c r="N14" s="652">
        <v>286460.37760000001</v>
      </c>
      <c r="O14" s="652">
        <v>705622.67339999997</v>
      </c>
      <c r="P14" s="652">
        <v>2286918.6460000002</v>
      </c>
      <c r="Q14" s="652">
        <v>3284698.1009999998</v>
      </c>
      <c r="R14" s="652">
        <v>236910.7887</v>
      </c>
      <c r="S14" s="652">
        <v>0</v>
      </c>
      <c r="T14" s="652"/>
      <c r="U14" s="652"/>
      <c r="V14" s="652"/>
      <c r="W14" s="652"/>
      <c r="X14" s="652"/>
      <c r="Y14" s="652"/>
      <c r="Z14" s="652"/>
      <c r="AA14" s="655"/>
    </row>
    <row r="15" spans="1:27">
      <c r="A15" s="513">
        <v>1.2</v>
      </c>
      <c r="B15" s="511" t="s">
        <v>673</v>
      </c>
      <c r="C15" s="659">
        <v>23000930.212809414</v>
      </c>
      <c r="D15" s="652">
        <v>2414471.9032072164</v>
      </c>
      <c r="E15" s="652">
        <v>22089.353968220399</v>
      </c>
      <c r="F15" s="652">
        <v>14240.800972565999</v>
      </c>
      <c r="G15" s="652">
        <v>0</v>
      </c>
      <c r="H15" s="652">
        <v>540916.98109050142</v>
      </c>
      <c r="I15" s="652">
        <v>62799.116384954999</v>
      </c>
      <c r="J15" s="652">
        <v>84957.243606080403</v>
      </c>
      <c r="K15" s="652">
        <v>0</v>
      </c>
      <c r="L15" s="652">
        <v>20045541.328511696</v>
      </c>
      <c r="M15" s="652">
        <v>1342466.10237972</v>
      </c>
      <c r="N15" s="652">
        <v>5245702.2562606903</v>
      </c>
      <c r="O15" s="652">
        <v>2486984.1155997999</v>
      </c>
      <c r="P15" s="652">
        <v>3388843.6792643401</v>
      </c>
      <c r="Q15" s="652">
        <v>2767082.8421497801</v>
      </c>
      <c r="R15" s="652">
        <v>148958.50902085</v>
      </c>
      <c r="S15" s="652">
        <v>3900.1475999999998</v>
      </c>
      <c r="T15" s="652">
        <v>0</v>
      </c>
      <c r="U15" s="652"/>
      <c r="V15" s="652"/>
      <c r="W15" s="652"/>
      <c r="X15" s="652"/>
      <c r="Y15" s="652"/>
      <c r="Z15" s="652"/>
      <c r="AA15" s="655"/>
    </row>
    <row r="16" spans="1:27">
      <c r="A16" s="512">
        <v>1.3</v>
      </c>
      <c r="B16" s="511" t="s">
        <v>469</v>
      </c>
      <c r="C16" s="510"/>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8"/>
    </row>
    <row r="17" spans="1:27" s="498" customFormat="1" ht="25.5">
      <c r="A17" s="506" t="s">
        <v>470</v>
      </c>
      <c r="B17" s="507" t="s">
        <v>471</v>
      </c>
      <c r="C17" s="660">
        <v>1887602121.8777211</v>
      </c>
      <c r="D17" s="661">
        <v>1730239761.073688</v>
      </c>
      <c r="E17" s="661">
        <v>11530653.607028</v>
      </c>
      <c r="F17" s="661">
        <v>2638758.8069000002</v>
      </c>
      <c r="G17" s="661">
        <v>0</v>
      </c>
      <c r="H17" s="661">
        <v>79477400.774712995</v>
      </c>
      <c r="I17" s="661">
        <v>5709974.4884000001</v>
      </c>
      <c r="J17" s="661">
        <v>11116195.063798999</v>
      </c>
      <c r="K17" s="661">
        <v>0</v>
      </c>
      <c r="L17" s="661">
        <v>77884960.029320002</v>
      </c>
      <c r="M17" s="661">
        <v>4751400.6040000003</v>
      </c>
      <c r="N17" s="661">
        <v>15182221.716499999</v>
      </c>
      <c r="O17" s="661">
        <v>13075392.674582001</v>
      </c>
      <c r="P17" s="661">
        <v>13590689.761945</v>
      </c>
      <c r="Q17" s="661">
        <v>9438428.8659949992</v>
      </c>
      <c r="R17" s="661">
        <v>901857.40649800003</v>
      </c>
      <c r="S17" s="661">
        <v>97503.69</v>
      </c>
      <c r="T17" s="661"/>
      <c r="U17" s="661"/>
      <c r="V17" s="661"/>
      <c r="W17" s="661"/>
      <c r="X17" s="661"/>
      <c r="Y17" s="661"/>
      <c r="Z17" s="661"/>
      <c r="AA17" s="662"/>
    </row>
    <row r="18" spans="1:27" s="498" customFormat="1" ht="25.5">
      <c r="A18" s="503" t="s">
        <v>472</v>
      </c>
      <c r="B18" s="504" t="s">
        <v>473</v>
      </c>
      <c r="C18" s="663">
        <v>1782114288.314054</v>
      </c>
      <c r="D18" s="661">
        <v>1627565713.861788</v>
      </c>
      <c r="E18" s="661">
        <v>11448879.165328</v>
      </c>
      <c r="F18" s="661">
        <v>2638758.8069000002</v>
      </c>
      <c r="G18" s="661">
        <v>0</v>
      </c>
      <c r="H18" s="661">
        <v>78267624.981913</v>
      </c>
      <c r="I18" s="661">
        <v>5656576.6458999999</v>
      </c>
      <c r="J18" s="661">
        <v>10889313.176599</v>
      </c>
      <c r="K18" s="661">
        <v>0</v>
      </c>
      <c r="L18" s="661">
        <v>76280949.470352992</v>
      </c>
      <c r="M18" s="661">
        <v>4676056.8380000005</v>
      </c>
      <c r="N18" s="661">
        <v>15113213.1774</v>
      </c>
      <c r="O18" s="661">
        <v>12954346.340582</v>
      </c>
      <c r="P18" s="661">
        <v>12576455.922578</v>
      </c>
      <c r="Q18" s="661">
        <v>9389975.8406949993</v>
      </c>
      <c r="R18" s="661">
        <v>901857.40649800003</v>
      </c>
      <c r="S18" s="661">
        <v>97503.69</v>
      </c>
      <c r="T18" s="661"/>
      <c r="U18" s="661"/>
      <c r="V18" s="661"/>
      <c r="W18" s="661"/>
      <c r="X18" s="661"/>
      <c r="Y18" s="661"/>
      <c r="Z18" s="661"/>
      <c r="AA18" s="662"/>
    </row>
    <row r="19" spans="1:27" s="498" customFormat="1">
      <c r="A19" s="506" t="s">
        <v>474</v>
      </c>
      <c r="B19" s="505" t="s">
        <v>475</v>
      </c>
      <c r="C19" s="664">
        <v>2927898743.4504228</v>
      </c>
      <c r="D19" s="661">
        <v>2744181417.2546349</v>
      </c>
      <c r="E19" s="661">
        <v>20473391.374887999</v>
      </c>
      <c r="F19" s="661">
        <v>4312936.5419570003</v>
      </c>
      <c r="G19" s="661">
        <v>0</v>
      </c>
      <c r="H19" s="661">
        <v>104254565.109929</v>
      </c>
      <c r="I19" s="661">
        <v>7064029.7413870003</v>
      </c>
      <c r="J19" s="661">
        <v>14276587.003332</v>
      </c>
      <c r="K19" s="661">
        <v>0</v>
      </c>
      <c r="L19" s="661">
        <v>79462761.085858986</v>
      </c>
      <c r="M19" s="661">
        <v>4267395.5364859998</v>
      </c>
      <c r="N19" s="661">
        <v>11997089.475370999</v>
      </c>
      <c r="O19" s="661">
        <v>14852610.968769999</v>
      </c>
      <c r="P19" s="661">
        <v>10294755.446742</v>
      </c>
      <c r="Q19" s="661">
        <v>6450225.3602329995</v>
      </c>
      <c r="R19" s="661">
        <v>1490075.869557</v>
      </c>
      <c r="S19" s="661">
        <v>205614.91972800001</v>
      </c>
      <c r="T19" s="661"/>
      <c r="U19" s="661"/>
      <c r="V19" s="661"/>
      <c r="W19" s="661"/>
      <c r="X19" s="661"/>
      <c r="Y19" s="661"/>
      <c r="Z19" s="661"/>
      <c r="AA19" s="662"/>
    </row>
    <row r="20" spans="1:27" s="498" customFormat="1">
      <c r="A20" s="503" t="s">
        <v>476</v>
      </c>
      <c r="B20" s="504" t="s">
        <v>477</v>
      </c>
      <c r="C20" s="663">
        <v>2625874904.4828687</v>
      </c>
      <c r="D20" s="661">
        <v>2450385769.703825</v>
      </c>
      <c r="E20" s="661">
        <v>20296379.316587999</v>
      </c>
      <c r="F20" s="661">
        <v>4312936.54195699</v>
      </c>
      <c r="G20" s="661">
        <v>0</v>
      </c>
      <c r="H20" s="661">
        <v>98376546.007918999</v>
      </c>
      <c r="I20" s="661">
        <v>6860125.5838869903</v>
      </c>
      <c r="J20" s="661">
        <v>13897091.647725999</v>
      </c>
      <c r="K20" s="661">
        <v>0</v>
      </c>
      <c r="L20" s="661">
        <v>77112588.771124989</v>
      </c>
      <c r="M20" s="661">
        <v>4130709.7276369999</v>
      </c>
      <c r="N20" s="661">
        <v>11903304.372979</v>
      </c>
      <c r="O20" s="661">
        <v>14716694.30277</v>
      </c>
      <c r="P20" s="661">
        <v>9287317.5361250006</v>
      </c>
      <c r="Q20" s="661">
        <v>6446286.3855329901</v>
      </c>
      <c r="R20" s="661">
        <v>1490075.869557</v>
      </c>
      <c r="S20" s="661">
        <v>205614.91972800001</v>
      </c>
      <c r="T20" s="661"/>
      <c r="U20" s="661"/>
      <c r="V20" s="661"/>
      <c r="W20" s="661"/>
      <c r="X20" s="661"/>
      <c r="Y20" s="661"/>
      <c r="Z20" s="661"/>
      <c r="AA20" s="662"/>
    </row>
    <row r="21" spans="1:27" s="498" customFormat="1">
      <c r="A21" s="502">
        <v>1.4</v>
      </c>
      <c r="B21" s="501" t="s">
        <v>496</v>
      </c>
      <c r="C21" s="665">
        <v>17479200.616292991</v>
      </c>
      <c r="D21" s="661">
        <v>16535681.697272988</v>
      </c>
      <c r="E21" s="661">
        <v>124035.07642000003</v>
      </c>
      <c r="F21" s="661">
        <v>0</v>
      </c>
      <c r="G21" s="661">
        <v>0</v>
      </c>
      <c r="H21" s="661">
        <v>224935.28474999999</v>
      </c>
      <c r="I21" s="661">
        <v>31327.42698</v>
      </c>
      <c r="J21" s="661">
        <v>54487.567439999999</v>
      </c>
      <c r="K21" s="661">
        <v>0</v>
      </c>
      <c r="L21" s="661">
        <v>443731.19613</v>
      </c>
      <c r="M21" s="661">
        <v>24277.076440000001</v>
      </c>
      <c r="N21" s="661">
        <v>31222.397379999999</v>
      </c>
      <c r="O21" s="661">
        <v>9502.8934800000006</v>
      </c>
      <c r="P21" s="661">
        <v>0</v>
      </c>
      <c r="Q21" s="661">
        <v>0</v>
      </c>
      <c r="R21" s="661">
        <v>0</v>
      </c>
      <c r="S21" s="661">
        <v>0</v>
      </c>
      <c r="T21" s="661">
        <v>0</v>
      </c>
      <c r="U21" s="661"/>
      <c r="V21" s="661"/>
      <c r="W21" s="661"/>
      <c r="X21" s="661"/>
      <c r="Y21" s="661"/>
      <c r="Z21" s="661"/>
      <c r="AA21" s="662"/>
    </row>
    <row r="22" spans="1:27" s="498" customFormat="1" ht="13.5" thickBot="1">
      <c r="A22" s="500">
        <v>1.5</v>
      </c>
      <c r="B22" s="499" t="s">
        <v>497</v>
      </c>
      <c r="C22" s="666">
        <v>0</v>
      </c>
      <c r="D22" s="667">
        <v>0</v>
      </c>
      <c r="E22" s="667">
        <v>0</v>
      </c>
      <c r="F22" s="667">
        <v>0</v>
      </c>
      <c r="G22" s="667">
        <v>0</v>
      </c>
      <c r="H22" s="667">
        <v>0</v>
      </c>
      <c r="I22" s="667">
        <v>0</v>
      </c>
      <c r="J22" s="667">
        <v>0</v>
      </c>
      <c r="K22" s="667">
        <v>0</v>
      </c>
      <c r="L22" s="667">
        <v>0</v>
      </c>
      <c r="M22" s="667">
        <v>0</v>
      </c>
      <c r="N22" s="667">
        <v>0</v>
      </c>
      <c r="O22" s="667">
        <v>0</v>
      </c>
      <c r="P22" s="667">
        <v>0</v>
      </c>
      <c r="Q22" s="667">
        <v>0</v>
      </c>
      <c r="R22" s="667">
        <v>0</v>
      </c>
      <c r="S22" s="667">
        <v>0</v>
      </c>
      <c r="T22" s="667"/>
      <c r="U22" s="667"/>
      <c r="V22" s="667"/>
      <c r="W22" s="667"/>
      <c r="X22" s="667"/>
      <c r="Y22" s="667"/>
      <c r="Z22" s="667"/>
      <c r="AA22" s="668"/>
    </row>
  </sheetData>
  <mergeCells count="7">
    <mergeCell ref="U6:AA6"/>
    <mergeCell ref="C5:AA5"/>
    <mergeCell ref="A5:B7"/>
    <mergeCell ref="D6:G6"/>
    <mergeCell ref="C6:C7"/>
    <mergeCell ref="H6:K6"/>
    <mergeCell ref="M6:S6"/>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election activeCell="T36" sqref="T36"/>
    </sheetView>
  </sheetViews>
  <sheetFormatPr defaultColWidth="9.140625" defaultRowHeight="12.75"/>
  <cols>
    <col min="1" max="1" width="11.85546875" style="467" bestFit="1" customWidth="1"/>
    <col min="2" max="2" width="93.42578125" style="467" customWidth="1"/>
    <col min="3" max="3" width="14.5703125" style="467" customWidth="1"/>
    <col min="4" max="5" width="16.140625" style="467" customWidth="1"/>
    <col min="6" max="6" width="16.140625" style="523" customWidth="1"/>
    <col min="7" max="7" width="25.28515625" style="523" customWidth="1"/>
    <col min="8" max="8" width="16.140625" style="467" customWidth="1"/>
    <col min="9" max="11" width="16.140625" style="523" customWidth="1"/>
    <col min="12" max="12" width="26.28515625" style="523" customWidth="1"/>
    <col min="13" max="16384" width="9.140625" style="467"/>
  </cols>
  <sheetData>
    <row r="1" spans="1:12" ht="13.5">
      <c r="A1" s="393" t="s">
        <v>108</v>
      </c>
      <c r="B1" s="310" t="str">
        <f>Info!C2</f>
        <v>სს "ბაზისბანკი"</v>
      </c>
      <c r="F1" s="467"/>
      <c r="G1" s="467"/>
      <c r="I1" s="467"/>
      <c r="J1" s="467"/>
      <c r="K1" s="467"/>
      <c r="L1" s="467"/>
    </row>
    <row r="2" spans="1:12">
      <c r="A2" s="395" t="s">
        <v>109</v>
      </c>
      <c r="B2" s="397">
        <f>'1. key ratios'!B2</f>
        <v>45199</v>
      </c>
      <c r="F2" s="467"/>
      <c r="G2" s="467"/>
      <c r="I2" s="467"/>
      <c r="J2" s="467"/>
      <c r="K2" s="467"/>
      <c r="L2" s="467"/>
    </row>
    <row r="3" spans="1:12">
      <c r="A3" s="396" t="s">
        <v>480</v>
      </c>
      <c r="F3" s="467"/>
      <c r="G3" s="467"/>
      <c r="I3" s="467"/>
      <c r="J3" s="467"/>
      <c r="K3" s="467"/>
      <c r="L3" s="467"/>
    </row>
    <row r="4" spans="1:12">
      <c r="F4" s="467"/>
      <c r="G4" s="467"/>
      <c r="I4" s="467"/>
      <c r="J4" s="467"/>
      <c r="K4" s="467"/>
      <c r="L4" s="467"/>
    </row>
    <row r="5" spans="1:12" ht="37.5" customHeight="1">
      <c r="A5" s="762" t="s">
        <v>481</v>
      </c>
      <c r="B5" s="763"/>
      <c r="C5" s="813" t="s">
        <v>482</v>
      </c>
      <c r="D5" s="814"/>
      <c r="E5" s="814"/>
      <c r="F5" s="814"/>
      <c r="G5" s="814"/>
      <c r="H5" s="815" t="s">
        <v>685</v>
      </c>
      <c r="I5" s="816"/>
      <c r="J5" s="816"/>
      <c r="K5" s="816"/>
      <c r="L5" s="817"/>
    </row>
    <row r="6" spans="1:12" ht="39.6" customHeight="1">
      <c r="A6" s="766"/>
      <c r="B6" s="767"/>
      <c r="C6" s="403"/>
      <c r="D6" s="465" t="s">
        <v>670</v>
      </c>
      <c r="E6" s="465" t="s">
        <v>669</v>
      </c>
      <c r="F6" s="465" t="s">
        <v>668</v>
      </c>
      <c r="G6" s="465" t="s">
        <v>667</v>
      </c>
      <c r="H6" s="526"/>
      <c r="I6" s="465" t="s">
        <v>670</v>
      </c>
      <c r="J6" s="465" t="s">
        <v>669</v>
      </c>
      <c r="K6" s="465" t="s">
        <v>668</v>
      </c>
      <c r="L6" s="465" t="s">
        <v>667</v>
      </c>
    </row>
    <row r="7" spans="1:12">
      <c r="A7" s="456">
        <v>1</v>
      </c>
      <c r="B7" s="471" t="s">
        <v>404</v>
      </c>
      <c r="C7" s="669">
        <v>70985147.399699986</v>
      </c>
      <c r="D7" s="649">
        <v>67240592.546899989</v>
      </c>
      <c r="E7" s="649">
        <v>1119703.0068000001</v>
      </c>
      <c r="F7" s="670">
        <v>2624851.8459999999</v>
      </c>
      <c r="G7" s="670">
        <v>0</v>
      </c>
      <c r="H7" s="649">
        <v>1061773.8967673795</v>
      </c>
      <c r="I7" s="670">
        <v>211847.76341826856</v>
      </c>
      <c r="J7" s="670">
        <v>10449.446012186687</v>
      </c>
      <c r="K7" s="670">
        <v>839476.68733692425</v>
      </c>
      <c r="L7" s="670">
        <v>0</v>
      </c>
    </row>
    <row r="8" spans="1:12">
      <c r="A8" s="456">
        <v>2</v>
      </c>
      <c r="B8" s="471" t="s">
        <v>405</v>
      </c>
      <c r="C8" s="669">
        <v>140271853.95349991</v>
      </c>
      <c r="D8" s="649">
        <v>138093452.5846999</v>
      </c>
      <c r="E8" s="649">
        <v>432040.4325</v>
      </c>
      <c r="F8" s="670">
        <v>1746360.9362999999</v>
      </c>
      <c r="G8" s="670">
        <v>0</v>
      </c>
      <c r="H8" s="649">
        <v>931805.77421636926</v>
      </c>
      <c r="I8" s="670">
        <v>348153.29893109575</v>
      </c>
      <c r="J8" s="670">
        <v>4015.013192755785</v>
      </c>
      <c r="K8" s="670">
        <v>579637.46209251776</v>
      </c>
      <c r="L8" s="670">
        <v>0</v>
      </c>
    </row>
    <row r="9" spans="1:12">
      <c r="A9" s="456">
        <v>3</v>
      </c>
      <c r="B9" s="471" t="s">
        <v>646</v>
      </c>
      <c r="C9" s="669">
        <v>92428.081600000005</v>
      </c>
      <c r="D9" s="649">
        <v>92428.081600000005</v>
      </c>
      <c r="E9" s="649">
        <v>0</v>
      </c>
      <c r="F9" s="671">
        <v>0</v>
      </c>
      <c r="G9" s="671">
        <v>0</v>
      </c>
      <c r="H9" s="649">
        <v>65.691373464335356</v>
      </c>
      <c r="I9" s="671">
        <v>65.691373464335356</v>
      </c>
      <c r="J9" s="671">
        <v>0</v>
      </c>
      <c r="K9" s="671">
        <v>0</v>
      </c>
      <c r="L9" s="671">
        <v>0</v>
      </c>
    </row>
    <row r="10" spans="1:12">
      <c r="A10" s="456">
        <v>4</v>
      </c>
      <c r="B10" s="471" t="s">
        <v>406</v>
      </c>
      <c r="C10" s="669">
        <v>179071328.1453999</v>
      </c>
      <c r="D10" s="649">
        <v>169873069.01639989</v>
      </c>
      <c r="E10" s="649">
        <v>6185720.5573000005</v>
      </c>
      <c r="F10" s="671">
        <v>3012538.5717000002</v>
      </c>
      <c r="G10" s="671">
        <v>0</v>
      </c>
      <c r="H10" s="649">
        <v>555829.02659778809</v>
      </c>
      <c r="I10" s="671">
        <v>162956.22144997402</v>
      </c>
      <c r="J10" s="671">
        <v>43914.655396108246</v>
      </c>
      <c r="K10" s="671">
        <v>348958.14975170587</v>
      </c>
      <c r="L10" s="671">
        <v>0</v>
      </c>
    </row>
    <row r="11" spans="1:12">
      <c r="A11" s="456">
        <v>5</v>
      </c>
      <c r="B11" s="471" t="s">
        <v>407</v>
      </c>
      <c r="C11" s="669">
        <v>203444035.40759969</v>
      </c>
      <c r="D11" s="649">
        <v>179676765.07279968</v>
      </c>
      <c r="E11" s="649">
        <v>22096698.052099999</v>
      </c>
      <c r="F11" s="671">
        <v>1670572.2826999999</v>
      </c>
      <c r="G11" s="671">
        <v>0</v>
      </c>
      <c r="H11" s="649">
        <v>714880.70031029219</v>
      </c>
      <c r="I11" s="671">
        <v>183526.63967088854</v>
      </c>
      <c r="J11" s="671">
        <v>93277.918200967004</v>
      </c>
      <c r="K11" s="671">
        <v>438076.14243843668</v>
      </c>
      <c r="L11" s="671">
        <v>0</v>
      </c>
    </row>
    <row r="12" spans="1:12">
      <c r="A12" s="456">
        <v>6</v>
      </c>
      <c r="B12" s="471" t="s">
        <v>408</v>
      </c>
      <c r="C12" s="669">
        <v>114327073.12389991</v>
      </c>
      <c r="D12" s="649">
        <v>107274211.56509991</v>
      </c>
      <c r="E12" s="649">
        <v>1868172.9412</v>
      </c>
      <c r="F12" s="671">
        <v>5184688.6175999995</v>
      </c>
      <c r="G12" s="671">
        <v>0</v>
      </c>
      <c r="H12" s="649">
        <v>1019296.230188534</v>
      </c>
      <c r="I12" s="671">
        <v>162236.38594930797</v>
      </c>
      <c r="J12" s="671">
        <v>13426.328660468389</v>
      </c>
      <c r="K12" s="671">
        <v>843633.51557875762</v>
      </c>
      <c r="L12" s="671">
        <v>0</v>
      </c>
    </row>
    <row r="13" spans="1:12">
      <c r="A13" s="456">
        <v>7</v>
      </c>
      <c r="B13" s="471" t="s">
        <v>409</v>
      </c>
      <c r="C13" s="669">
        <v>67704234.649599791</v>
      </c>
      <c r="D13" s="649">
        <v>64451177.43169979</v>
      </c>
      <c r="E13" s="649">
        <v>2446446.9293</v>
      </c>
      <c r="F13" s="671">
        <v>806610.28859999997</v>
      </c>
      <c r="G13" s="671">
        <v>0</v>
      </c>
      <c r="H13" s="649">
        <v>420371.44433402957</v>
      </c>
      <c r="I13" s="671">
        <v>126773.34220710443</v>
      </c>
      <c r="J13" s="671">
        <v>13740.856034808272</v>
      </c>
      <c r="K13" s="671">
        <v>279857.24609211687</v>
      </c>
      <c r="L13" s="671">
        <v>0</v>
      </c>
    </row>
    <row r="14" spans="1:12">
      <c r="A14" s="456">
        <v>8</v>
      </c>
      <c r="B14" s="471" t="s">
        <v>410</v>
      </c>
      <c r="C14" s="669">
        <v>81691033.46559979</v>
      </c>
      <c r="D14" s="649">
        <v>79650276.629899785</v>
      </c>
      <c r="E14" s="649">
        <v>708459.29159999988</v>
      </c>
      <c r="F14" s="671">
        <v>1332297.5441000001</v>
      </c>
      <c r="G14" s="671">
        <v>0</v>
      </c>
      <c r="H14" s="649">
        <v>496998.42386419757</v>
      </c>
      <c r="I14" s="671">
        <v>124080.68434083894</v>
      </c>
      <c r="J14" s="671">
        <v>3053.337717286744</v>
      </c>
      <c r="K14" s="671">
        <v>369864.40180607187</v>
      </c>
      <c r="L14" s="671">
        <v>0</v>
      </c>
    </row>
    <row r="15" spans="1:12">
      <c r="A15" s="456">
        <v>9</v>
      </c>
      <c r="B15" s="471" t="s">
        <v>411</v>
      </c>
      <c r="C15" s="669">
        <v>85455218.399799988</v>
      </c>
      <c r="D15" s="649">
        <v>75968629.734899998</v>
      </c>
      <c r="E15" s="649">
        <v>8901664.4839000013</v>
      </c>
      <c r="F15" s="671">
        <v>584924.18099999998</v>
      </c>
      <c r="G15" s="671">
        <v>0</v>
      </c>
      <c r="H15" s="649">
        <v>368659.35990202264</v>
      </c>
      <c r="I15" s="671">
        <v>81439.790905423622</v>
      </c>
      <c r="J15" s="671">
        <v>75956.729682856545</v>
      </c>
      <c r="K15" s="671">
        <v>211262.8393137425</v>
      </c>
      <c r="L15" s="671">
        <v>0</v>
      </c>
    </row>
    <row r="16" spans="1:12">
      <c r="A16" s="456">
        <v>10</v>
      </c>
      <c r="B16" s="471" t="s">
        <v>412</v>
      </c>
      <c r="C16" s="669">
        <v>10769691.542599998</v>
      </c>
      <c r="D16" s="649">
        <v>10469088.278499998</v>
      </c>
      <c r="E16" s="649">
        <v>12508.8927</v>
      </c>
      <c r="F16" s="671">
        <v>288094.3714</v>
      </c>
      <c r="G16" s="671">
        <v>0</v>
      </c>
      <c r="H16" s="649">
        <v>49879.214085285668</v>
      </c>
      <c r="I16" s="671">
        <v>10747.843565697647</v>
      </c>
      <c r="J16" s="671">
        <v>152.28694735136798</v>
      </c>
      <c r="K16" s="671">
        <v>38979.083572236654</v>
      </c>
      <c r="L16" s="671">
        <v>0</v>
      </c>
    </row>
    <row r="17" spans="1:12">
      <c r="A17" s="456">
        <v>11</v>
      </c>
      <c r="B17" s="471" t="s">
        <v>413</v>
      </c>
      <c r="C17" s="669">
        <v>15864302.318799999</v>
      </c>
      <c r="D17" s="649">
        <v>15844343.538499998</v>
      </c>
      <c r="E17" s="649">
        <v>0</v>
      </c>
      <c r="F17" s="671">
        <v>19958.780299999999</v>
      </c>
      <c r="G17" s="671">
        <v>0</v>
      </c>
      <c r="H17" s="649">
        <v>34130.019156623865</v>
      </c>
      <c r="I17" s="671">
        <v>31607.779236508246</v>
      </c>
      <c r="J17" s="671">
        <v>0</v>
      </c>
      <c r="K17" s="671">
        <v>2522.2399201156195</v>
      </c>
      <c r="L17" s="671">
        <v>0</v>
      </c>
    </row>
    <row r="18" spans="1:12">
      <c r="A18" s="456">
        <v>12</v>
      </c>
      <c r="B18" s="471" t="s">
        <v>414</v>
      </c>
      <c r="C18" s="669">
        <v>73341234.99199979</v>
      </c>
      <c r="D18" s="649">
        <v>66543937.180699795</v>
      </c>
      <c r="E18" s="649">
        <v>5919151.7057999903</v>
      </c>
      <c r="F18" s="671">
        <v>878146.10550000006</v>
      </c>
      <c r="G18" s="671">
        <v>0</v>
      </c>
      <c r="H18" s="649">
        <v>476011.23425585718</v>
      </c>
      <c r="I18" s="671">
        <v>112807.55154709212</v>
      </c>
      <c r="J18" s="671">
        <v>29588.408616792443</v>
      </c>
      <c r="K18" s="671">
        <v>333615.27409197262</v>
      </c>
      <c r="L18" s="671">
        <v>0</v>
      </c>
    </row>
    <row r="19" spans="1:12">
      <c r="A19" s="456">
        <v>13</v>
      </c>
      <c r="B19" s="471" t="s">
        <v>415</v>
      </c>
      <c r="C19" s="669">
        <v>27767840.234799977</v>
      </c>
      <c r="D19" s="649">
        <v>26396320.812599979</v>
      </c>
      <c r="E19" s="649">
        <v>237198.18849999999</v>
      </c>
      <c r="F19" s="671">
        <v>1134321.2337</v>
      </c>
      <c r="G19" s="671">
        <v>0</v>
      </c>
      <c r="H19" s="649">
        <v>442546.78785889904</v>
      </c>
      <c r="I19" s="671">
        <v>66087.974293405699</v>
      </c>
      <c r="J19" s="671">
        <v>2118.0810820728102</v>
      </c>
      <c r="K19" s="671">
        <v>374340.73248342052</v>
      </c>
      <c r="L19" s="671">
        <v>0</v>
      </c>
    </row>
    <row r="20" spans="1:12">
      <c r="A20" s="456">
        <v>14</v>
      </c>
      <c r="B20" s="471" t="s">
        <v>416</v>
      </c>
      <c r="C20" s="669">
        <v>161351208.71419975</v>
      </c>
      <c r="D20" s="649">
        <v>132802780.01989979</v>
      </c>
      <c r="E20" s="649">
        <v>7378176.1145000001</v>
      </c>
      <c r="F20" s="671">
        <v>21170252.579799984</v>
      </c>
      <c r="G20" s="671">
        <v>0</v>
      </c>
      <c r="H20" s="649">
        <v>6480134.0609981455</v>
      </c>
      <c r="I20" s="671">
        <v>171357.5418536847</v>
      </c>
      <c r="J20" s="671">
        <v>32513.467010178076</v>
      </c>
      <c r="K20" s="671">
        <v>6276263.0521342829</v>
      </c>
      <c r="L20" s="671">
        <v>0</v>
      </c>
    </row>
    <row r="21" spans="1:12">
      <c r="A21" s="456">
        <v>15</v>
      </c>
      <c r="B21" s="471" t="s">
        <v>417</v>
      </c>
      <c r="C21" s="669">
        <v>34045294.030499898</v>
      </c>
      <c r="D21" s="649">
        <v>30178647.7365999</v>
      </c>
      <c r="E21" s="649">
        <v>164352.54980000001</v>
      </c>
      <c r="F21" s="671">
        <v>3702293.7441000002</v>
      </c>
      <c r="G21" s="671">
        <v>0</v>
      </c>
      <c r="H21" s="649">
        <v>1171259.5801111183</v>
      </c>
      <c r="I21" s="671">
        <v>49583.688855551402</v>
      </c>
      <c r="J21" s="671">
        <v>680.49876233801137</v>
      </c>
      <c r="K21" s="671">
        <v>1120995.3924932289</v>
      </c>
      <c r="L21" s="671">
        <v>0</v>
      </c>
    </row>
    <row r="22" spans="1:12">
      <c r="A22" s="456">
        <v>16</v>
      </c>
      <c r="B22" s="471" t="s">
        <v>418</v>
      </c>
      <c r="C22" s="669">
        <v>22543031.305099983</v>
      </c>
      <c r="D22" s="649">
        <v>14099475.87089999</v>
      </c>
      <c r="E22" s="649">
        <v>8348600.7996999901</v>
      </c>
      <c r="F22" s="671">
        <v>94954.634500000015</v>
      </c>
      <c r="G22" s="671">
        <v>0</v>
      </c>
      <c r="H22" s="649">
        <v>122278.90944346433</v>
      </c>
      <c r="I22" s="671">
        <v>47494.738539421109</v>
      </c>
      <c r="J22" s="671">
        <v>46772.769932146919</v>
      </c>
      <c r="K22" s="671">
        <v>28011.400971896313</v>
      </c>
      <c r="L22" s="671">
        <v>0</v>
      </c>
    </row>
    <row r="23" spans="1:12">
      <c r="A23" s="456">
        <v>17</v>
      </c>
      <c r="B23" s="471" t="s">
        <v>419</v>
      </c>
      <c r="C23" s="669">
        <v>6200650.382100001</v>
      </c>
      <c r="D23" s="649">
        <v>5830452.4109000005</v>
      </c>
      <c r="E23" s="649">
        <v>0</v>
      </c>
      <c r="F23" s="671">
        <v>370197.97120000003</v>
      </c>
      <c r="G23" s="671">
        <v>0</v>
      </c>
      <c r="H23" s="649">
        <v>110472.29182762763</v>
      </c>
      <c r="I23" s="671">
        <v>9139.9776580198613</v>
      </c>
      <c r="J23" s="671">
        <v>0</v>
      </c>
      <c r="K23" s="671">
        <v>101332.31416960777</v>
      </c>
      <c r="L23" s="671">
        <v>0</v>
      </c>
    </row>
    <row r="24" spans="1:12">
      <c r="A24" s="456">
        <v>18</v>
      </c>
      <c r="B24" s="471" t="s">
        <v>420</v>
      </c>
      <c r="C24" s="669">
        <v>96473680.461400002</v>
      </c>
      <c r="D24" s="649">
        <v>95262625.254199997</v>
      </c>
      <c r="E24" s="649">
        <v>235341.01250000001</v>
      </c>
      <c r="F24" s="671">
        <v>975714.19469999999</v>
      </c>
      <c r="G24" s="671">
        <v>0</v>
      </c>
      <c r="H24" s="649">
        <v>786690.16812550789</v>
      </c>
      <c r="I24" s="671">
        <v>406115.95608635497</v>
      </c>
      <c r="J24" s="671">
        <v>2461.7485469331127</v>
      </c>
      <c r="K24" s="671">
        <v>378112.46349221974</v>
      </c>
      <c r="L24" s="671">
        <v>0</v>
      </c>
    </row>
    <row r="25" spans="1:12">
      <c r="A25" s="456">
        <v>19</v>
      </c>
      <c r="B25" s="471" t="s">
        <v>421</v>
      </c>
      <c r="C25" s="669">
        <v>14830146.591499999</v>
      </c>
      <c r="D25" s="649">
        <v>14787124.691699998</v>
      </c>
      <c r="E25" s="649">
        <v>43021.899799999999</v>
      </c>
      <c r="F25" s="671">
        <v>0</v>
      </c>
      <c r="G25" s="671">
        <v>0</v>
      </c>
      <c r="H25" s="649">
        <v>33420.81920728628</v>
      </c>
      <c r="I25" s="671">
        <v>32406.610891485285</v>
      </c>
      <c r="J25" s="671">
        <v>1014.2083158009933</v>
      </c>
      <c r="K25" s="671">
        <v>0</v>
      </c>
      <c r="L25" s="671">
        <v>0</v>
      </c>
    </row>
    <row r="26" spans="1:12">
      <c r="A26" s="456">
        <v>20</v>
      </c>
      <c r="B26" s="471" t="s">
        <v>422</v>
      </c>
      <c r="C26" s="669">
        <v>137518345.92179999</v>
      </c>
      <c r="D26" s="649">
        <v>135831762.75409999</v>
      </c>
      <c r="E26" s="649">
        <v>630996.79500000004</v>
      </c>
      <c r="F26" s="671">
        <v>1055586.3726999999</v>
      </c>
      <c r="G26" s="671">
        <v>0</v>
      </c>
      <c r="H26" s="649">
        <v>698760.69408211112</v>
      </c>
      <c r="I26" s="671">
        <v>288832.71751185134</v>
      </c>
      <c r="J26" s="671">
        <v>5770.5557321239594</v>
      </c>
      <c r="K26" s="671">
        <v>404157.42083813588</v>
      </c>
      <c r="L26" s="671">
        <v>0</v>
      </c>
    </row>
    <row r="27" spans="1:12">
      <c r="A27" s="456">
        <v>21</v>
      </c>
      <c r="B27" s="471" t="s">
        <v>423</v>
      </c>
      <c r="C27" s="669">
        <v>20907111.050700001</v>
      </c>
      <c r="D27" s="649">
        <v>20209169.2126</v>
      </c>
      <c r="E27" s="649">
        <v>136670.45379999999</v>
      </c>
      <c r="F27" s="671">
        <v>561271.38430000003</v>
      </c>
      <c r="G27" s="671">
        <v>0</v>
      </c>
      <c r="H27" s="649">
        <v>179503.38433145423</v>
      </c>
      <c r="I27" s="671">
        <v>26071.758037443808</v>
      </c>
      <c r="J27" s="671">
        <v>1287.1603733535499</v>
      </c>
      <c r="K27" s="671">
        <v>152144.46592065689</v>
      </c>
      <c r="L27" s="671">
        <v>0</v>
      </c>
    </row>
    <row r="28" spans="1:12">
      <c r="A28" s="456">
        <v>22</v>
      </c>
      <c r="B28" s="471" t="s">
        <v>424</v>
      </c>
      <c r="C28" s="669">
        <v>7465144.1593999993</v>
      </c>
      <c r="D28" s="649">
        <v>6965391.3668</v>
      </c>
      <c r="E28" s="649">
        <v>165590.3817</v>
      </c>
      <c r="F28" s="671">
        <v>334162.41090000002</v>
      </c>
      <c r="G28" s="671">
        <v>0</v>
      </c>
      <c r="H28" s="649">
        <v>119410.55575619741</v>
      </c>
      <c r="I28" s="671">
        <v>18234.01640969648</v>
      </c>
      <c r="J28" s="671">
        <v>1591.8727357087248</v>
      </c>
      <c r="K28" s="671">
        <v>99584.666610792206</v>
      </c>
      <c r="L28" s="671">
        <v>0</v>
      </c>
    </row>
    <row r="29" spans="1:12">
      <c r="A29" s="456">
        <v>23</v>
      </c>
      <c r="B29" s="471" t="s">
        <v>425</v>
      </c>
      <c r="C29" s="669">
        <v>299658198.963099</v>
      </c>
      <c r="D29" s="649">
        <v>288215780.93839896</v>
      </c>
      <c r="E29" s="649">
        <v>3896552.5482999999</v>
      </c>
      <c r="F29" s="671">
        <v>7545865.4764</v>
      </c>
      <c r="G29" s="671">
        <v>0</v>
      </c>
      <c r="H29" s="649">
        <v>3009750.0110759549</v>
      </c>
      <c r="I29" s="671">
        <v>739310.03041826794</v>
      </c>
      <c r="J29" s="671">
        <v>37535.978938047607</v>
      </c>
      <c r="K29" s="671">
        <v>2232904.0017196392</v>
      </c>
      <c r="L29" s="671">
        <v>0</v>
      </c>
    </row>
    <row r="30" spans="1:12">
      <c r="A30" s="456">
        <v>24</v>
      </c>
      <c r="B30" s="471" t="s">
        <v>426</v>
      </c>
      <c r="C30" s="669">
        <v>131587853.73479979</v>
      </c>
      <c r="D30" s="649">
        <v>124863343.33239979</v>
      </c>
      <c r="E30" s="649">
        <v>2499508.1991999997</v>
      </c>
      <c r="F30" s="671">
        <v>4225002.2031999994</v>
      </c>
      <c r="G30" s="671">
        <v>0</v>
      </c>
      <c r="H30" s="649">
        <v>1305166.0692832388</v>
      </c>
      <c r="I30" s="671">
        <v>134015.51822512981</v>
      </c>
      <c r="J30" s="671">
        <v>11834.141267674349</v>
      </c>
      <c r="K30" s="671">
        <v>1159316.4097904346</v>
      </c>
      <c r="L30" s="671">
        <v>0</v>
      </c>
    </row>
    <row r="31" spans="1:12">
      <c r="A31" s="456">
        <v>25</v>
      </c>
      <c r="B31" s="471" t="s">
        <v>427</v>
      </c>
      <c r="C31" s="669">
        <v>121005811.71789989</v>
      </c>
      <c r="D31" s="649">
        <v>108434461.35009989</v>
      </c>
      <c r="E31" s="649">
        <v>4064034.2960999999</v>
      </c>
      <c r="F31" s="671">
        <v>8507316.0716999993</v>
      </c>
      <c r="G31" s="671">
        <v>0</v>
      </c>
      <c r="H31" s="649">
        <v>2989040.5948100616</v>
      </c>
      <c r="I31" s="671">
        <v>216086.02779002106</v>
      </c>
      <c r="J31" s="671">
        <v>45785.674012072355</v>
      </c>
      <c r="K31" s="671">
        <v>2727168.8930079681</v>
      </c>
      <c r="L31" s="671">
        <v>0</v>
      </c>
    </row>
    <row r="32" spans="1:12">
      <c r="A32" s="456">
        <v>26</v>
      </c>
      <c r="B32" s="471" t="s">
        <v>483</v>
      </c>
      <c r="C32" s="669">
        <v>203799837.96079996</v>
      </c>
      <c r="D32" s="649">
        <v>174508037.40499997</v>
      </c>
      <c r="E32" s="649">
        <v>10411567.632399987</v>
      </c>
      <c r="F32" s="671">
        <v>18880232.923400003</v>
      </c>
      <c r="G32" s="671">
        <v>0</v>
      </c>
      <c r="H32" s="649">
        <v>7384619.7709383201</v>
      </c>
      <c r="I32" s="671">
        <v>1227274.5218264549</v>
      </c>
      <c r="J32" s="671">
        <v>210456.56585391855</v>
      </c>
      <c r="K32" s="671">
        <v>5946888.6832579467</v>
      </c>
      <c r="L32" s="671">
        <v>0</v>
      </c>
    </row>
    <row r="33" spans="1:12">
      <c r="A33" s="456">
        <v>27</v>
      </c>
      <c r="B33" s="525" t="s">
        <v>66</v>
      </c>
      <c r="C33" s="672">
        <v>2328171736.7081971</v>
      </c>
      <c r="D33" s="653">
        <v>2153563344.8178973</v>
      </c>
      <c r="E33" s="653">
        <v>87902177.164499998</v>
      </c>
      <c r="F33" s="673">
        <v>86706214.725799963</v>
      </c>
      <c r="G33" s="673">
        <v>0</v>
      </c>
      <c r="H33" s="674">
        <v>30962754.712901235</v>
      </c>
      <c r="I33" s="673">
        <v>4988254.0709924521</v>
      </c>
      <c r="J33" s="673">
        <v>687397.70302395057</v>
      </c>
      <c r="K33" s="673">
        <v>25287102.938884832</v>
      </c>
      <c r="L33" s="673">
        <v>0</v>
      </c>
    </row>
    <row r="34" spans="1:12">
      <c r="A34" s="484"/>
      <c r="B34" s="484"/>
      <c r="C34" s="484"/>
      <c r="D34" s="484"/>
      <c r="E34" s="484"/>
      <c r="H34" s="484"/>
    </row>
    <row r="35" spans="1:12">
      <c r="A35" s="484"/>
      <c r="B35" s="524"/>
      <c r="C35" s="524"/>
      <c r="D35" s="484"/>
      <c r="E35" s="484"/>
      <c r="H35" s="484"/>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topLeftCell="C1" workbookViewId="0">
      <selection activeCell="D5" sqref="D5"/>
    </sheetView>
  </sheetViews>
  <sheetFormatPr defaultColWidth="8.7109375" defaultRowHeight="12"/>
  <cols>
    <col min="1" max="1" width="11.85546875" style="404" bestFit="1" customWidth="1"/>
    <col min="2" max="2" width="72.42578125" style="404" customWidth="1"/>
    <col min="3" max="11" width="28.28515625" style="404" customWidth="1"/>
    <col min="12" max="16384" width="8.7109375" style="404"/>
  </cols>
  <sheetData>
    <row r="1" spans="1:11" s="394" customFormat="1" ht="13.5">
      <c r="A1" s="393" t="s">
        <v>108</v>
      </c>
      <c r="B1" s="310" t="str">
        <f>Info!C2</f>
        <v>სს "ბაზისბანკი"</v>
      </c>
      <c r="C1" s="467"/>
      <c r="D1" s="467"/>
      <c r="E1" s="467"/>
      <c r="F1" s="467"/>
      <c r="G1" s="467"/>
      <c r="H1" s="467"/>
      <c r="I1" s="467"/>
      <c r="J1" s="467"/>
      <c r="K1" s="467"/>
    </row>
    <row r="2" spans="1:11" s="394" customFormat="1" ht="12.75">
      <c r="A2" s="395" t="s">
        <v>109</v>
      </c>
      <c r="B2" s="681">
        <f>'1. key ratios'!B2</f>
        <v>45199</v>
      </c>
      <c r="C2" s="467"/>
      <c r="D2" s="467"/>
      <c r="E2" s="467"/>
      <c r="F2" s="467"/>
      <c r="G2" s="467"/>
      <c r="H2" s="467"/>
      <c r="I2" s="467"/>
      <c r="J2" s="467"/>
      <c r="K2" s="467"/>
    </row>
    <row r="3" spans="1:11" s="394" customFormat="1" ht="12.75">
      <c r="A3" s="396" t="s">
        <v>484</v>
      </c>
      <c r="B3" s="467"/>
      <c r="C3" s="467"/>
      <c r="D3" s="467"/>
      <c r="E3" s="467"/>
      <c r="F3" s="467"/>
      <c r="G3" s="467"/>
      <c r="H3" s="467"/>
      <c r="I3" s="467"/>
      <c r="J3" s="467"/>
      <c r="K3" s="467"/>
    </row>
    <row r="4" spans="1:11">
      <c r="A4" s="530"/>
      <c r="B4" s="530"/>
      <c r="C4" s="529" t="s">
        <v>388</v>
      </c>
      <c r="D4" s="529" t="s">
        <v>389</v>
      </c>
      <c r="E4" s="529" t="s">
        <v>390</v>
      </c>
      <c r="F4" s="529" t="s">
        <v>391</v>
      </c>
      <c r="G4" s="529" t="s">
        <v>392</v>
      </c>
      <c r="H4" s="529" t="s">
        <v>393</v>
      </c>
      <c r="I4" s="529" t="s">
        <v>394</v>
      </c>
      <c r="J4" s="529" t="s">
        <v>395</v>
      </c>
      <c r="K4" s="529" t="s">
        <v>396</v>
      </c>
    </row>
    <row r="5" spans="1:11" ht="104.1" customHeight="1">
      <c r="A5" s="818" t="s">
        <v>684</v>
      </c>
      <c r="B5" s="819"/>
      <c r="C5" s="528" t="s">
        <v>485</v>
      </c>
      <c r="D5" s="528" t="s">
        <v>478</v>
      </c>
      <c r="E5" s="528" t="s">
        <v>479</v>
      </c>
      <c r="F5" s="528" t="s">
        <v>683</v>
      </c>
      <c r="G5" s="528" t="s">
        <v>486</v>
      </c>
      <c r="H5" s="528" t="s">
        <v>487</v>
      </c>
      <c r="I5" s="528" t="s">
        <v>488</v>
      </c>
      <c r="J5" s="528" t="s">
        <v>489</v>
      </c>
      <c r="K5" s="528" t="s">
        <v>490</v>
      </c>
    </row>
    <row r="6" spans="1:11" ht="12.75">
      <c r="A6" s="456">
        <v>1</v>
      </c>
      <c r="B6" s="456" t="s">
        <v>491</v>
      </c>
      <c r="C6" s="652">
        <v>58862293.112434007</v>
      </c>
      <c r="D6" s="652">
        <v>17479200.616292991</v>
      </c>
      <c r="E6" s="652">
        <v>0</v>
      </c>
      <c r="F6" s="652">
        <v>0</v>
      </c>
      <c r="G6" s="652">
        <v>1746224575.1612606</v>
      </c>
      <c r="H6" s="652">
        <v>59143436.963314004</v>
      </c>
      <c r="I6" s="652">
        <v>115526698.77393381</v>
      </c>
      <c r="J6" s="652">
        <v>48757275.06389799</v>
      </c>
      <c r="K6" s="652">
        <v>282178032.26886618</v>
      </c>
    </row>
    <row r="7" spans="1:11" ht="12.75">
      <c r="A7" s="456">
        <v>2</v>
      </c>
      <c r="B7" s="457" t="s">
        <v>492</v>
      </c>
      <c r="C7" s="652"/>
      <c r="D7" s="652"/>
      <c r="E7" s="652"/>
      <c r="F7" s="652"/>
      <c r="G7" s="652"/>
      <c r="H7" s="652"/>
      <c r="I7" s="652"/>
      <c r="J7" s="652"/>
      <c r="K7" s="652">
        <v>56984416.469999999</v>
      </c>
    </row>
    <row r="8" spans="1:11" ht="12.75">
      <c r="A8" s="456">
        <v>3</v>
      </c>
      <c r="B8" s="457" t="s">
        <v>456</v>
      </c>
      <c r="C8" s="652">
        <v>27478027.438572001</v>
      </c>
      <c r="D8" s="652">
        <v>0</v>
      </c>
      <c r="E8" s="652">
        <v>0</v>
      </c>
      <c r="F8" s="652">
        <v>0</v>
      </c>
      <c r="G8" s="652">
        <v>293138138.761536</v>
      </c>
      <c r="H8" s="652">
        <v>9149982.8821709994</v>
      </c>
      <c r="I8" s="652">
        <v>46593131.419308007</v>
      </c>
      <c r="J8" s="652">
        <v>71321378.338806987</v>
      </c>
      <c r="K8" s="652">
        <v>92150020.472806007</v>
      </c>
    </row>
    <row r="9" spans="1:11" ht="12.75">
      <c r="A9" s="456">
        <v>4</v>
      </c>
      <c r="B9" s="485" t="s">
        <v>682</v>
      </c>
      <c r="C9" s="675">
        <v>500374.04029999999</v>
      </c>
      <c r="D9" s="675">
        <v>508733.56342999998</v>
      </c>
      <c r="E9" s="675">
        <v>0</v>
      </c>
      <c r="F9" s="675">
        <v>0</v>
      </c>
      <c r="G9" s="675">
        <v>75300640.863023058</v>
      </c>
      <c r="H9" s="675">
        <v>0</v>
      </c>
      <c r="I9" s="675">
        <v>1604010.5589669992</v>
      </c>
      <c r="J9" s="675">
        <v>103062.35335600001</v>
      </c>
      <c r="K9" s="675">
        <v>8689393.3467240259</v>
      </c>
    </row>
    <row r="10" spans="1:11" ht="12.75">
      <c r="A10" s="456">
        <v>5</v>
      </c>
      <c r="B10" s="475" t="s">
        <v>681</v>
      </c>
      <c r="C10" s="675"/>
      <c r="D10" s="675"/>
      <c r="E10" s="675"/>
      <c r="F10" s="675"/>
      <c r="G10" s="675"/>
      <c r="H10" s="675"/>
      <c r="I10" s="675"/>
      <c r="J10" s="675"/>
      <c r="K10" s="675">
        <v>0</v>
      </c>
    </row>
    <row r="11" spans="1:11" ht="12.75">
      <c r="A11" s="456">
        <v>6</v>
      </c>
      <c r="B11" s="475" t="s">
        <v>680</v>
      </c>
      <c r="C11" s="675">
        <v>920820.72</v>
      </c>
      <c r="D11" s="675">
        <v>0</v>
      </c>
      <c r="E11" s="675">
        <v>0</v>
      </c>
      <c r="F11" s="675">
        <v>0</v>
      </c>
      <c r="G11" s="675">
        <v>1693586.19</v>
      </c>
      <c r="H11" s="675">
        <v>0</v>
      </c>
      <c r="I11" s="675">
        <v>0</v>
      </c>
      <c r="J11" s="675">
        <v>0</v>
      </c>
      <c r="K11" s="675">
        <v>96620</v>
      </c>
    </row>
    <row r="13" spans="1:11" ht="15">
      <c r="B13" s="52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election activeCell="B26" sqref="B26:C26"/>
    </sheetView>
  </sheetViews>
  <sheetFormatPr defaultColWidth="8.7109375" defaultRowHeight="15"/>
  <cols>
    <col min="1" max="1" width="10" style="531" bestFit="1" customWidth="1"/>
    <col min="2" max="2" width="71.7109375" style="531" customWidth="1"/>
    <col min="3" max="3" width="12.85546875" style="531" bestFit="1" customWidth="1"/>
    <col min="4" max="5" width="15.28515625" style="531" bestFit="1" customWidth="1"/>
    <col min="6" max="6" width="20.140625" style="531" bestFit="1" customWidth="1"/>
    <col min="7" max="7" width="15.7109375" style="531" customWidth="1"/>
    <col min="8" max="8" width="12.85546875" style="531" bestFit="1" customWidth="1"/>
    <col min="9" max="10" width="15.28515625" style="531" bestFit="1" customWidth="1"/>
    <col min="11" max="11" width="20.140625" style="531" bestFit="1" customWidth="1"/>
    <col min="12" max="12" width="18" style="531" customWidth="1"/>
    <col min="13" max="13" width="12" style="531" bestFit="1" customWidth="1"/>
    <col min="14" max="15" width="15.28515625" style="531" bestFit="1" customWidth="1"/>
    <col min="16" max="16" width="20.140625" style="531" bestFit="1" customWidth="1"/>
    <col min="17" max="17" width="14.5703125" style="531" customWidth="1"/>
    <col min="18" max="18" width="18.140625" style="531" bestFit="1" customWidth="1"/>
    <col min="19" max="21" width="33" style="531" customWidth="1"/>
    <col min="22" max="22" width="18.42578125" style="531" customWidth="1"/>
    <col min="23" max="16384" width="8.7109375" style="531"/>
  </cols>
  <sheetData>
    <row r="1" spans="1:22">
      <c r="A1" s="393" t="s">
        <v>108</v>
      </c>
      <c r="B1" s="682" t="str">
        <f>Info!C2</f>
        <v>სს "ბაზისბანკი"</v>
      </c>
    </row>
    <row r="2" spans="1:22">
      <c r="A2" s="395" t="s">
        <v>109</v>
      </c>
      <c r="B2" s="683">
        <f>'1. key ratios'!B2</f>
        <v>45199</v>
      </c>
    </row>
    <row r="3" spans="1:22">
      <c r="A3" s="396" t="s">
        <v>498</v>
      </c>
      <c r="B3" s="467"/>
    </row>
    <row r="4" spans="1:22">
      <c r="A4" s="396"/>
      <c r="B4" s="467"/>
    </row>
    <row r="5" spans="1:22" ht="24" customHeight="1">
      <c r="A5" s="820" t="s">
        <v>512</v>
      </c>
      <c r="B5" s="820"/>
      <c r="C5" s="822" t="s">
        <v>686</v>
      </c>
      <c r="D5" s="822"/>
      <c r="E5" s="822"/>
      <c r="F5" s="822"/>
      <c r="G5" s="822"/>
      <c r="H5" s="822" t="s">
        <v>482</v>
      </c>
      <c r="I5" s="822"/>
      <c r="J5" s="822"/>
      <c r="K5" s="822"/>
      <c r="L5" s="822"/>
      <c r="M5" s="822" t="s">
        <v>685</v>
      </c>
      <c r="N5" s="822"/>
      <c r="O5" s="822"/>
      <c r="P5" s="822"/>
      <c r="Q5" s="822"/>
      <c r="R5" s="821" t="s">
        <v>511</v>
      </c>
      <c r="S5" s="821" t="s">
        <v>515</v>
      </c>
      <c r="T5" s="821" t="s">
        <v>514</v>
      </c>
      <c r="U5" s="821" t="s">
        <v>700</v>
      </c>
      <c r="V5" s="821" t="s">
        <v>701</v>
      </c>
    </row>
    <row r="6" spans="1:22" ht="85.5" customHeight="1">
      <c r="A6" s="820"/>
      <c r="B6" s="820"/>
      <c r="C6" s="541"/>
      <c r="D6" s="465" t="s">
        <v>670</v>
      </c>
      <c r="E6" s="465" t="s">
        <v>669</v>
      </c>
      <c r="F6" s="465" t="s">
        <v>668</v>
      </c>
      <c r="G6" s="465" t="s">
        <v>667</v>
      </c>
      <c r="H6" s="541"/>
      <c r="I6" s="465" t="s">
        <v>670</v>
      </c>
      <c r="J6" s="465" t="s">
        <v>669</v>
      </c>
      <c r="K6" s="465" t="s">
        <v>668</v>
      </c>
      <c r="L6" s="465" t="s">
        <v>667</v>
      </c>
      <c r="M6" s="541"/>
      <c r="N6" s="465" t="s">
        <v>670</v>
      </c>
      <c r="O6" s="465" t="s">
        <v>669</v>
      </c>
      <c r="P6" s="465" t="s">
        <v>668</v>
      </c>
      <c r="Q6" s="465" t="s">
        <v>667</v>
      </c>
      <c r="R6" s="821"/>
      <c r="S6" s="821"/>
      <c r="T6" s="821"/>
      <c r="U6" s="821"/>
      <c r="V6" s="821"/>
    </row>
    <row r="7" spans="1:22">
      <c r="A7" s="539">
        <v>1</v>
      </c>
      <c r="B7" s="540" t="s">
        <v>499</v>
      </c>
      <c r="C7" s="675">
        <v>5422494.5906000007</v>
      </c>
      <c r="D7" s="675">
        <v>3956763.4298999999</v>
      </c>
      <c r="E7" s="675">
        <v>364474.44</v>
      </c>
      <c r="F7" s="675">
        <v>1101256.7206999999</v>
      </c>
      <c r="G7" s="675">
        <v>0</v>
      </c>
      <c r="H7" s="675">
        <v>5677730.4369000001</v>
      </c>
      <c r="I7" s="675">
        <v>4012708.0735999998</v>
      </c>
      <c r="J7" s="675">
        <v>381593.26179999998</v>
      </c>
      <c r="K7" s="675">
        <v>1283429.1014999999</v>
      </c>
      <c r="L7" s="675">
        <v>0</v>
      </c>
      <c r="M7" s="675">
        <v>840807.1565981732</v>
      </c>
      <c r="N7" s="675">
        <v>40954.702802343818</v>
      </c>
      <c r="O7" s="675">
        <v>3733.76305315231</v>
      </c>
      <c r="P7" s="675">
        <v>796118.69074267708</v>
      </c>
      <c r="Q7" s="675">
        <v>0</v>
      </c>
      <c r="R7" s="675">
        <v>376</v>
      </c>
      <c r="S7" s="684">
        <v>0</v>
      </c>
      <c r="T7" s="684">
        <v>0</v>
      </c>
      <c r="U7" s="684">
        <v>0.213034</v>
      </c>
      <c r="V7" s="675">
        <v>34.346777000000003</v>
      </c>
    </row>
    <row r="8" spans="1:22">
      <c r="A8" s="539">
        <v>2</v>
      </c>
      <c r="B8" s="538" t="s">
        <v>500</v>
      </c>
      <c r="C8" s="675">
        <v>241690740.15470004</v>
      </c>
      <c r="D8" s="675">
        <v>222734321.81660002</v>
      </c>
      <c r="E8" s="675">
        <v>7496489.7289000005</v>
      </c>
      <c r="F8" s="675">
        <v>11459928.609199999</v>
      </c>
      <c r="G8" s="675">
        <v>0</v>
      </c>
      <c r="H8" s="675">
        <v>242627097.13509989</v>
      </c>
      <c r="I8" s="675">
        <v>222545467.47699991</v>
      </c>
      <c r="J8" s="675">
        <v>7653386.2473999895</v>
      </c>
      <c r="K8" s="675">
        <v>12428243.410699999</v>
      </c>
      <c r="L8" s="675">
        <v>0</v>
      </c>
      <c r="M8" s="675">
        <v>6458732.3266201429</v>
      </c>
      <c r="N8" s="675">
        <v>1047821.7831872561</v>
      </c>
      <c r="O8" s="675">
        <v>58745.868236026457</v>
      </c>
      <c r="P8" s="675">
        <v>5352164.67519686</v>
      </c>
      <c r="Q8" s="675">
        <v>0</v>
      </c>
      <c r="R8" s="675">
        <v>21769</v>
      </c>
      <c r="S8" s="684">
        <v>0.15395657399600182</v>
      </c>
      <c r="T8" s="684">
        <v>0.13876752580793061</v>
      </c>
      <c r="U8" s="684">
        <v>0.145983</v>
      </c>
      <c r="V8" s="675">
        <v>56.170672000000003</v>
      </c>
    </row>
    <row r="9" spans="1:22">
      <c r="A9" s="539">
        <v>3</v>
      </c>
      <c r="B9" s="538" t="s">
        <v>501</v>
      </c>
      <c r="C9" s="675">
        <v>0</v>
      </c>
      <c r="D9" s="675">
        <v>0</v>
      </c>
      <c r="E9" s="675">
        <v>0</v>
      </c>
      <c r="F9" s="675">
        <v>0</v>
      </c>
      <c r="G9" s="675">
        <v>0</v>
      </c>
      <c r="H9" s="675">
        <v>0</v>
      </c>
      <c r="I9" s="675">
        <v>0</v>
      </c>
      <c r="J9" s="675">
        <v>0</v>
      </c>
      <c r="K9" s="675">
        <v>0</v>
      </c>
      <c r="L9" s="675">
        <v>0</v>
      </c>
      <c r="M9" s="675">
        <v>0</v>
      </c>
      <c r="N9" s="675">
        <v>0</v>
      </c>
      <c r="O9" s="675">
        <v>0</v>
      </c>
      <c r="P9" s="675">
        <v>0</v>
      </c>
      <c r="Q9" s="675">
        <v>0</v>
      </c>
      <c r="R9" s="675">
        <v>0</v>
      </c>
      <c r="S9" s="684">
        <v>0</v>
      </c>
      <c r="T9" s="684">
        <v>0</v>
      </c>
      <c r="U9" s="684">
        <v>0</v>
      </c>
      <c r="V9" s="675">
        <v>0</v>
      </c>
    </row>
    <row r="10" spans="1:22">
      <c r="A10" s="539">
        <v>4</v>
      </c>
      <c r="B10" s="538" t="s">
        <v>502</v>
      </c>
      <c r="C10" s="675">
        <v>295328.32</v>
      </c>
      <c r="D10" s="675">
        <v>289117.32</v>
      </c>
      <c r="E10" s="675">
        <v>0</v>
      </c>
      <c r="F10" s="675">
        <v>6211</v>
      </c>
      <c r="G10" s="675">
        <v>0</v>
      </c>
      <c r="H10" s="675">
        <v>296554.29759999999</v>
      </c>
      <c r="I10" s="675">
        <v>289554.9376</v>
      </c>
      <c r="J10" s="675">
        <v>0</v>
      </c>
      <c r="K10" s="675">
        <v>6999.36</v>
      </c>
      <c r="L10" s="675">
        <v>0</v>
      </c>
      <c r="M10" s="675">
        <v>6041.9813626542782</v>
      </c>
      <c r="N10" s="675">
        <v>1560.3244072137663</v>
      </c>
      <c r="O10" s="675">
        <v>0</v>
      </c>
      <c r="P10" s="675">
        <v>4481.6569554405123</v>
      </c>
      <c r="Q10" s="675">
        <v>0</v>
      </c>
      <c r="R10" s="675">
        <v>130</v>
      </c>
      <c r="S10" s="684">
        <v>3.7136922227648264E-2</v>
      </c>
      <c r="T10" s="684">
        <v>3.3291302341673899E-2</v>
      </c>
      <c r="U10" s="684">
        <v>1.7641E-2</v>
      </c>
      <c r="V10" s="675">
        <v>17.945055</v>
      </c>
    </row>
    <row r="11" spans="1:22">
      <c r="A11" s="539">
        <v>5</v>
      </c>
      <c r="B11" s="538" t="s">
        <v>503</v>
      </c>
      <c r="C11" s="675">
        <v>1429036.1444000001</v>
      </c>
      <c r="D11" s="675">
        <v>1352240.3807000001</v>
      </c>
      <c r="E11" s="675">
        <v>31675.1937</v>
      </c>
      <c r="F11" s="675">
        <v>45120.57</v>
      </c>
      <c r="G11" s="675">
        <v>0</v>
      </c>
      <c r="H11" s="675">
        <v>1440922.9565999999</v>
      </c>
      <c r="I11" s="675">
        <v>1358850.2707</v>
      </c>
      <c r="J11" s="675">
        <v>32635.7837</v>
      </c>
      <c r="K11" s="675">
        <v>49436.902199999997</v>
      </c>
      <c r="L11" s="675">
        <v>0</v>
      </c>
      <c r="M11" s="675">
        <v>82676.716397297889</v>
      </c>
      <c r="N11" s="675">
        <v>44412.22214879519</v>
      </c>
      <c r="O11" s="675">
        <v>5785.6509376542353</v>
      </c>
      <c r="P11" s="675">
        <v>32478.843310848453</v>
      </c>
      <c r="Q11" s="675">
        <v>0</v>
      </c>
      <c r="R11" s="675">
        <v>3050</v>
      </c>
      <c r="S11" s="684">
        <v>0.22453848593707995</v>
      </c>
      <c r="T11" s="684">
        <v>0.21287759187286301</v>
      </c>
      <c r="U11" s="684">
        <v>0.179225</v>
      </c>
      <c r="V11" s="675">
        <v>8.7378560000000007</v>
      </c>
    </row>
    <row r="12" spans="1:22">
      <c r="A12" s="539">
        <v>6</v>
      </c>
      <c r="B12" s="538" t="s">
        <v>504</v>
      </c>
      <c r="C12" s="675">
        <v>26725937.422699999</v>
      </c>
      <c r="D12" s="675">
        <v>25517904.704999998</v>
      </c>
      <c r="E12" s="675">
        <v>505712.02600000001</v>
      </c>
      <c r="F12" s="675">
        <v>702320.69169999997</v>
      </c>
      <c r="G12" s="675">
        <v>0</v>
      </c>
      <c r="H12" s="675">
        <v>27251284.814600002</v>
      </c>
      <c r="I12" s="675">
        <v>25938334.566200003</v>
      </c>
      <c r="J12" s="675">
        <v>522206.7255</v>
      </c>
      <c r="K12" s="675">
        <v>790743.52289999998</v>
      </c>
      <c r="L12" s="675">
        <v>0</v>
      </c>
      <c r="M12" s="675">
        <v>1553305.6419203158</v>
      </c>
      <c r="N12" s="675">
        <v>959943.050233457</v>
      </c>
      <c r="O12" s="675">
        <v>105489.88764887449</v>
      </c>
      <c r="P12" s="675">
        <v>487872.70403798443</v>
      </c>
      <c r="Q12" s="675">
        <v>0</v>
      </c>
      <c r="R12" s="675">
        <v>24941</v>
      </c>
      <c r="S12" s="684">
        <v>0.21473887230388705</v>
      </c>
      <c r="T12" s="684">
        <v>0.22191590016318599</v>
      </c>
      <c r="U12" s="684">
        <v>0.181787</v>
      </c>
      <c r="V12" s="675">
        <v>19.392465999999999</v>
      </c>
    </row>
    <row r="13" spans="1:22">
      <c r="A13" s="539">
        <v>7</v>
      </c>
      <c r="B13" s="538" t="s">
        <v>505</v>
      </c>
      <c r="C13" s="675">
        <v>491218767.44379997</v>
      </c>
      <c r="D13" s="675">
        <v>441215954.63099998</v>
      </c>
      <c r="E13" s="675">
        <v>22022442.870200001</v>
      </c>
      <c r="F13" s="675">
        <v>27980369.942600001</v>
      </c>
      <c r="G13" s="675">
        <v>0</v>
      </c>
      <c r="H13" s="675">
        <v>500729890.6958999</v>
      </c>
      <c r="I13" s="675">
        <v>447123130.0492999</v>
      </c>
      <c r="J13" s="675">
        <v>22428834.763199992</v>
      </c>
      <c r="K13" s="675">
        <v>31177925.883400004</v>
      </c>
      <c r="L13" s="675">
        <v>0</v>
      </c>
      <c r="M13" s="675">
        <v>8869652.7314878963</v>
      </c>
      <c r="N13" s="675">
        <v>577356.2871939271</v>
      </c>
      <c r="O13" s="675">
        <v>230663.86649056239</v>
      </c>
      <c r="P13" s="675">
        <v>8061632.5778034069</v>
      </c>
      <c r="Q13" s="675">
        <v>0</v>
      </c>
      <c r="R13" s="675">
        <v>7521</v>
      </c>
      <c r="S13" s="684">
        <v>0.12080558805747288</v>
      </c>
      <c r="T13" s="684">
        <v>0.115448527996344</v>
      </c>
      <c r="U13" s="684">
        <v>0.111994</v>
      </c>
      <c r="V13" s="675">
        <v>108.268151</v>
      </c>
    </row>
    <row r="14" spans="1:22">
      <c r="A14" s="533">
        <v>7.1</v>
      </c>
      <c r="B14" s="532" t="s">
        <v>506</v>
      </c>
      <c r="C14" s="675">
        <v>385770266.80180001</v>
      </c>
      <c r="D14" s="675">
        <v>342163535.97460002</v>
      </c>
      <c r="E14" s="675">
        <v>20025050.6798</v>
      </c>
      <c r="F14" s="675">
        <v>23581680.147399999</v>
      </c>
      <c r="G14" s="675">
        <v>0</v>
      </c>
      <c r="H14" s="675">
        <v>393590187.83109987</v>
      </c>
      <c r="I14" s="675">
        <v>346857379.40359992</v>
      </c>
      <c r="J14" s="675">
        <v>20404422.03569999</v>
      </c>
      <c r="K14" s="675">
        <v>26328386.391800001</v>
      </c>
      <c r="L14" s="675">
        <v>0</v>
      </c>
      <c r="M14" s="675">
        <v>7481772.0380805004</v>
      </c>
      <c r="N14" s="675">
        <v>447469.52082824107</v>
      </c>
      <c r="O14" s="675">
        <v>209893.80953322581</v>
      </c>
      <c r="P14" s="675">
        <v>6824408.7077190336</v>
      </c>
      <c r="Q14" s="675">
        <v>0</v>
      </c>
      <c r="R14" s="675">
        <v>5815</v>
      </c>
      <c r="S14" s="684">
        <v>0.11751947589235416</v>
      </c>
      <c r="T14" s="684">
        <v>0.10967348279556299</v>
      </c>
      <c r="U14" s="684">
        <v>0.109197</v>
      </c>
      <c r="V14" s="675">
        <v>108.505771</v>
      </c>
    </row>
    <row r="15" spans="1:22" ht="25.5">
      <c r="A15" s="533">
        <v>7.2</v>
      </c>
      <c r="B15" s="532" t="s">
        <v>507</v>
      </c>
      <c r="C15" s="675">
        <v>79964763.195800006</v>
      </c>
      <c r="D15" s="675">
        <v>74347225.42400001</v>
      </c>
      <c r="E15" s="675">
        <v>1685563.3452999999</v>
      </c>
      <c r="F15" s="675">
        <v>3931974.4265000001</v>
      </c>
      <c r="G15" s="675">
        <v>0</v>
      </c>
      <c r="H15" s="675">
        <v>81456949.003199995</v>
      </c>
      <c r="I15" s="675">
        <v>75377989.140399992</v>
      </c>
      <c r="J15" s="675">
        <v>1709906.6721999999</v>
      </c>
      <c r="K15" s="675">
        <v>4369053.1906000003</v>
      </c>
      <c r="L15" s="675">
        <v>0</v>
      </c>
      <c r="M15" s="675">
        <v>1311354.723315299</v>
      </c>
      <c r="N15" s="675">
        <v>100496.22846705317</v>
      </c>
      <c r="O15" s="675">
        <v>16981.890596703466</v>
      </c>
      <c r="P15" s="675">
        <v>1193876.6042515424</v>
      </c>
      <c r="Q15" s="675">
        <v>0</v>
      </c>
      <c r="R15" s="675">
        <v>1153</v>
      </c>
      <c r="S15" s="684">
        <v>0.13035255320930428</v>
      </c>
      <c r="T15" s="684">
        <v>0.12916151747860699</v>
      </c>
      <c r="U15" s="684">
        <v>0.12378400000000001</v>
      </c>
      <c r="V15" s="675">
        <v>108.544785</v>
      </c>
    </row>
    <row r="16" spans="1:22">
      <c r="A16" s="533">
        <v>7.3</v>
      </c>
      <c r="B16" s="532" t="s">
        <v>508</v>
      </c>
      <c r="C16" s="675">
        <v>25483737.446200002</v>
      </c>
      <c r="D16" s="675">
        <v>24705193.2324</v>
      </c>
      <c r="E16" s="675">
        <v>311828.84510000004</v>
      </c>
      <c r="F16" s="675">
        <v>466715.36869999999</v>
      </c>
      <c r="G16" s="675">
        <v>0</v>
      </c>
      <c r="H16" s="675">
        <v>25682753.861599997</v>
      </c>
      <c r="I16" s="675">
        <v>24887761.505299997</v>
      </c>
      <c r="J16" s="675">
        <v>314506.05530000001</v>
      </c>
      <c r="K16" s="675">
        <v>480486.30100000004</v>
      </c>
      <c r="L16" s="675">
        <v>0</v>
      </c>
      <c r="M16" s="675">
        <v>76525.97009209753</v>
      </c>
      <c r="N16" s="675">
        <v>29390.537898632836</v>
      </c>
      <c r="O16" s="675">
        <v>3788.1663606330844</v>
      </c>
      <c r="P16" s="675">
        <v>43347.26583283161</v>
      </c>
      <c r="Q16" s="675">
        <v>0</v>
      </c>
      <c r="R16" s="675">
        <v>553</v>
      </c>
      <c r="S16" s="684">
        <v>0.12674206441346283</v>
      </c>
      <c r="T16" s="684">
        <v>0.142518253957617</v>
      </c>
      <c r="U16" s="684">
        <v>0.11745800000000001</v>
      </c>
      <c r="V16" s="675">
        <v>103.749217</v>
      </c>
    </row>
    <row r="17" spans="1:22">
      <c r="A17" s="539">
        <v>8</v>
      </c>
      <c r="B17" s="538" t="s">
        <v>509</v>
      </c>
      <c r="C17" s="675">
        <v>0</v>
      </c>
      <c r="D17" s="675">
        <v>0</v>
      </c>
      <c r="E17" s="675">
        <v>0</v>
      </c>
      <c r="F17" s="675">
        <v>0</v>
      </c>
      <c r="G17" s="675">
        <v>0</v>
      </c>
      <c r="H17" s="675">
        <v>0</v>
      </c>
      <c r="I17" s="675">
        <v>0</v>
      </c>
      <c r="J17" s="675">
        <v>0</v>
      </c>
      <c r="K17" s="675">
        <v>0</v>
      </c>
      <c r="L17" s="675">
        <v>0</v>
      </c>
      <c r="M17" s="675">
        <v>0</v>
      </c>
      <c r="N17" s="675">
        <v>0</v>
      </c>
      <c r="O17" s="675">
        <v>0</v>
      </c>
      <c r="P17" s="675">
        <v>0</v>
      </c>
      <c r="Q17" s="675">
        <v>0</v>
      </c>
      <c r="R17" s="675">
        <v>0</v>
      </c>
      <c r="S17" s="684">
        <v>0</v>
      </c>
      <c r="T17" s="684">
        <v>0</v>
      </c>
      <c r="U17" s="684">
        <v>0</v>
      </c>
      <c r="V17" s="675">
        <v>0</v>
      </c>
    </row>
    <row r="18" spans="1:22">
      <c r="A18" s="537">
        <v>9</v>
      </c>
      <c r="B18" s="536" t="s">
        <v>510</v>
      </c>
      <c r="C18" s="676">
        <v>0</v>
      </c>
      <c r="D18" s="676">
        <v>0</v>
      </c>
      <c r="E18" s="676">
        <v>0</v>
      </c>
      <c r="F18" s="676">
        <v>0</v>
      </c>
      <c r="G18" s="676">
        <v>0</v>
      </c>
      <c r="H18" s="676">
        <v>63.36</v>
      </c>
      <c r="I18" s="676">
        <v>63.36</v>
      </c>
      <c r="J18" s="676">
        <v>0</v>
      </c>
      <c r="K18" s="676">
        <v>0</v>
      </c>
      <c r="L18" s="676">
        <v>0</v>
      </c>
      <c r="M18" s="676">
        <v>0</v>
      </c>
      <c r="N18" s="676">
        <v>0</v>
      </c>
      <c r="O18" s="676">
        <v>0</v>
      </c>
      <c r="P18" s="676">
        <v>0</v>
      </c>
      <c r="Q18" s="676">
        <v>0</v>
      </c>
      <c r="R18" s="676">
        <v>1</v>
      </c>
      <c r="S18" s="685">
        <v>0</v>
      </c>
      <c r="T18" s="685">
        <v>0</v>
      </c>
      <c r="U18" s="685">
        <v>0.15</v>
      </c>
      <c r="V18" s="676">
        <v>0</v>
      </c>
    </row>
    <row r="19" spans="1:22">
      <c r="A19" s="535">
        <v>10</v>
      </c>
      <c r="B19" s="534" t="s">
        <v>513</v>
      </c>
      <c r="C19" s="675">
        <v>766782304.07619989</v>
      </c>
      <c r="D19" s="675">
        <v>695066302.28319991</v>
      </c>
      <c r="E19" s="675">
        <v>30420794.258799996</v>
      </c>
      <c r="F19" s="675">
        <v>41295207.534199998</v>
      </c>
      <c r="G19" s="675">
        <v>0</v>
      </c>
      <c r="H19" s="675">
        <v>778023543.69669986</v>
      </c>
      <c r="I19" s="675">
        <v>701268108.7343998</v>
      </c>
      <c r="J19" s="675">
        <v>31018656.78159998</v>
      </c>
      <c r="K19" s="675">
        <v>45736778.180700004</v>
      </c>
      <c r="L19" s="675">
        <v>0</v>
      </c>
      <c r="M19" s="675">
        <v>17811216.554386482</v>
      </c>
      <c r="N19" s="675">
        <v>2672048.3699729932</v>
      </c>
      <c r="O19" s="675">
        <v>404419.03636626987</v>
      </c>
      <c r="P19" s="675">
        <v>14734749.148047218</v>
      </c>
      <c r="Q19" s="675">
        <v>0</v>
      </c>
      <c r="R19" s="675">
        <v>57788</v>
      </c>
      <c r="S19" s="684">
        <v>9.8440301424624163E-2</v>
      </c>
      <c r="T19" s="684">
        <v>9.0771419668950443E-2</v>
      </c>
      <c r="U19" s="684">
        <v>0.125864</v>
      </c>
      <c r="V19" s="675">
        <v>88.150315000000006</v>
      </c>
    </row>
    <row r="20" spans="1:22" ht="25.5">
      <c r="A20" s="533">
        <v>10.1</v>
      </c>
      <c r="B20" s="532" t="s">
        <v>516</v>
      </c>
      <c r="C20" s="675">
        <v>0</v>
      </c>
      <c r="D20" s="675">
        <v>0</v>
      </c>
      <c r="E20" s="675">
        <v>0</v>
      </c>
      <c r="F20" s="675">
        <v>0</v>
      </c>
      <c r="G20" s="675">
        <v>0</v>
      </c>
      <c r="H20" s="675">
        <v>0</v>
      </c>
      <c r="I20" s="675">
        <v>0</v>
      </c>
      <c r="J20" s="675">
        <v>0</v>
      </c>
      <c r="K20" s="675">
        <v>0</v>
      </c>
      <c r="L20" s="675">
        <v>0</v>
      </c>
      <c r="M20" s="675">
        <v>0</v>
      </c>
      <c r="N20" s="675">
        <v>0</v>
      </c>
      <c r="O20" s="675">
        <v>0</v>
      </c>
      <c r="P20" s="675">
        <v>0</v>
      </c>
      <c r="Q20" s="675">
        <v>0</v>
      </c>
      <c r="R20" s="675">
        <v>0</v>
      </c>
      <c r="S20" s="684">
        <v>0</v>
      </c>
      <c r="T20" s="684">
        <v>0</v>
      </c>
      <c r="U20" s="684">
        <v>0</v>
      </c>
      <c r="V20" s="675">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85" zoomScaleNormal="85" workbookViewId="0">
      <selection activeCell="J72" sqref="J72"/>
    </sheetView>
  </sheetViews>
  <sheetFormatPr defaultRowHeight="15"/>
  <cols>
    <col min="1" max="1" width="8.7109375" style="435"/>
    <col min="2" max="2" width="69.28515625" style="418" customWidth="1"/>
    <col min="3" max="3" width="14.28515625" style="577" bestFit="1" customWidth="1"/>
    <col min="4" max="4" width="14.42578125" style="577" customWidth="1"/>
    <col min="5" max="8" width="14.28515625" style="577" bestFit="1" customWidth="1"/>
    <col min="10" max="10" width="14.28515625" bestFit="1" customWidth="1"/>
    <col min="11" max="12" width="12.5703125" bestFit="1" customWidth="1"/>
  </cols>
  <sheetData>
    <row r="1" spans="1:15" ht="15.75">
      <c r="A1" s="17" t="s">
        <v>108</v>
      </c>
      <c r="B1" s="310" t="str">
        <f>Info!C2</f>
        <v>სს "ბაზისბანკი"</v>
      </c>
      <c r="C1" s="575"/>
      <c r="D1" s="576"/>
      <c r="E1" s="576"/>
      <c r="F1" s="576"/>
      <c r="G1" s="576"/>
    </row>
    <row r="2" spans="1:15" ht="15.75">
      <c r="A2" s="17" t="s">
        <v>109</v>
      </c>
      <c r="B2" s="632">
        <f>'1. key ratios'!B2</f>
        <v>45199</v>
      </c>
      <c r="C2" s="578"/>
      <c r="D2" s="579"/>
      <c r="E2" s="579"/>
      <c r="F2" s="579"/>
      <c r="G2" s="579"/>
      <c r="H2" s="580"/>
    </row>
    <row r="3" spans="1:15" ht="16.5" thickBot="1">
      <c r="A3" s="17"/>
      <c r="B3" s="16"/>
      <c r="C3" s="578"/>
      <c r="D3" s="579"/>
      <c r="E3" s="579"/>
      <c r="F3" s="579"/>
      <c r="G3" s="579"/>
      <c r="H3" s="580"/>
    </row>
    <row r="4" spans="1:15" ht="21" customHeight="1">
      <c r="A4" s="709" t="s">
        <v>25</v>
      </c>
      <c r="B4" s="710" t="s">
        <v>522</v>
      </c>
      <c r="C4" s="712" t="s">
        <v>114</v>
      </c>
      <c r="D4" s="712"/>
      <c r="E4" s="712"/>
      <c r="F4" s="712" t="s">
        <v>115</v>
      </c>
      <c r="G4" s="712"/>
      <c r="H4" s="713"/>
    </row>
    <row r="5" spans="1:15" ht="21" customHeight="1">
      <c r="A5" s="709"/>
      <c r="B5" s="711"/>
      <c r="C5" s="581" t="s">
        <v>26</v>
      </c>
      <c r="D5" s="581" t="s">
        <v>88</v>
      </c>
      <c r="E5" s="581" t="s">
        <v>66</v>
      </c>
      <c r="F5" s="581" t="s">
        <v>26</v>
      </c>
      <c r="G5" s="581" t="s">
        <v>88</v>
      </c>
      <c r="H5" s="581" t="s">
        <v>66</v>
      </c>
    </row>
    <row r="6" spans="1:15" ht="26.45" customHeight="1">
      <c r="A6" s="709"/>
      <c r="B6" s="407" t="s">
        <v>95</v>
      </c>
      <c r="C6" s="714"/>
      <c r="D6" s="715"/>
      <c r="E6" s="715"/>
      <c r="F6" s="715"/>
      <c r="G6" s="715"/>
      <c r="H6" s="716"/>
    </row>
    <row r="7" spans="1:15" ht="23.1" customHeight="1">
      <c r="A7" s="423">
        <v>1</v>
      </c>
      <c r="B7" s="408" t="s">
        <v>636</v>
      </c>
      <c r="C7" s="582">
        <f>SUM(C8:C10)</f>
        <v>96698895.519999996</v>
      </c>
      <c r="D7" s="582">
        <f>SUM(D8:D10)</f>
        <v>289688455.61000001</v>
      </c>
      <c r="E7" s="583">
        <f>C7+D7</f>
        <v>386387351.13</v>
      </c>
      <c r="F7" s="582">
        <f>SUM(F8:F10)</f>
        <v>41094187.813444763</v>
      </c>
      <c r="G7" s="582">
        <f>SUM(G8:G10)</f>
        <v>401611797.71338391</v>
      </c>
      <c r="H7" s="583">
        <f>F7+G7</f>
        <v>442705985.52682865</v>
      </c>
      <c r="I7" s="586"/>
      <c r="J7" s="586"/>
      <c r="K7" s="586"/>
    </row>
    <row r="8" spans="1:15">
      <c r="A8" s="423">
        <v>1.1000000000000001</v>
      </c>
      <c r="B8" s="411" t="s">
        <v>96</v>
      </c>
      <c r="C8" s="582">
        <v>36279876.5</v>
      </c>
      <c r="D8" s="582">
        <v>39735137.619999997</v>
      </c>
      <c r="E8" s="583">
        <f t="shared" ref="E8:E36" si="0">C8+D8</f>
        <v>76015014.120000005</v>
      </c>
      <c r="F8" s="582">
        <v>38605429.700000003</v>
      </c>
      <c r="G8" s="582">
        <v>37550226.751999989</v>
      </c>
      <c r="H8" s="583">
        <f t="shared" ref="H8:H36" si="1">F8+G8</f>
        <v>76155656.451999992</v>
      </c>
      <c r="I8" s="586"/>
      <c r="J8" s="586"/>
      <c r="K8" s="586"/>
      <c r="L8" s="586"/>
      <c r="M8" s="586"/>
      <c r="N8" s="586"/>
      <c r="O8" s="586"/>
    </row>
    <row r="9" spans="1:15">
      <c r="A9" s="423">
        <v>1.2</v>
      </c>
      <c r="B9" s="411" t="s">
        <v>97</v>
      </c>
      <c r="C9" s="582">
        <v>58404732.920000002</v>
      </c>
      <c r="D9" s="582">
        <v>179008174.09</v>
      </c>
      <c r="E9" s="583">
        <f t="shared" si="0"/>
        <v>237412907.00999999</v>
      </c>
      <c r="F9" s="582">
        <v>430122.43876940291</v>
      </c>
      <c r="G9" s="582">
        <v>209874704.81865877</v>
      </c>
      <c r="H9" s="583">
        <f t="shared" si="1"/>
        <v>210304827.25742817</v>
      </c>
      <c r="I9" s="586"/>
      <c r="J9" s="586"/>
      <c r="K9" s="586"/>
      <c r="L9" s="586"/>
      <c r="M9" s="586"/>
      <c r="N9" s="586"/>
      <c r="O9" s="586"/>
    </row>
    <row r="10" spans="1:15">
      <c r="A10" s="423">
        <v>1.3</v>
      </c>
      <c r="B10" s="411" t="s">
        <v>98</v>
      </c>
      <c r="C10" s="582">
        <v>2014286.1</v>
      </c>
      <c r="D10" s="582">
        <v>70945143.900000006</v>
      </c>
      <c r="E10" s="583">
        <f t="shared" si="0"/>
        <v>72959430</v>
      </c>
      <c r="F10" s="582">
        <v>2058635.6746753589</v>
      </c>
      <c r="G10" s="582">
        <v>154186866.14272514</v>
      </c>
      <c r="H10" s="583">
        <f t="shared" si="1"/>
        <v>156245501.81740049</v>
      </c>
      <c r="I10" s="586"/>
      <c r="J10" s="586"/>
      <c r="K10" s="586"/>
      <c r="L10" s="586"/>
      <c r="M10" s="586"/>
      <c r="N10" s="586"/>
      <c r="O10" s="586"/>
    </row>
    <row r="11" spans="1:15">
      <c r="A11" s="423">
        <v>2</v>
      </c>
      <c r="B11" s="413" t="s">
        <v>523</v>
      </c>
      <c r="C11" s="582">
        <v>114000</v>
      </c>
      <c r="D11" s="582">
        <v>0</v>
      </c>
      <c r="E11" s="583">
        <f t="shared" si="0"/>
        <v>114000</v>
      </c>
      <c r="F11" s="582">
        <v>62704</v>
      </c>
      <c r="G11" s="582">
        <v>0</v>
      </c>
      <c r="H11" s="583">
        <f t="shared" si="1"/>
        <v>62704</v>
      </c>
      <c r="I11" s="586"/>
      <c r="J11" s="586"/>
      <c r="K11" s="586"/>
      <c r="L11" s="586"/>
      <c r="M11" s="586"/>
      <c r="N11" s="586"/>
      <c r="O11" s="586"/>
    </row>
    <row r="12" spans="1:15">
      <c r="A12" s="423">
        <v>2.1</v>
      </c>
      <c r="B12" s="410" t="s">
        <v>524</v>
      </c>
      <c r="C12" s="582">
        <v>114000</v>
      </c>
      <c r="D12" s="582">
        <v>0</v>
      </c>
      <c r="E12" s="583">
        <f t="shared" si="0"/>
        <v>114000</v>
      </c>
      <c r="F12" s="582">
        <v>0</v>
      </c>
      <c r="G12" s="582">
        <v>0</v>
      </c>
      <c r="H12" s="583">
        <f t="shared" si="1"/>
        <v>0</v>
      </c>
      <c r="I12" s="586"/>
      <c r="J12" s="586"/>
      <c r="K12" s="586"/>
      <c r="L12" s="586"/>
      <c r="M12" s="586"/>
      <c r="N12" s="586"/>
      <c r="O12" s="586"/>
    </row>
    <row r="13" spans="1:15" ht="26.45" customHeight="1">
      <c r="A13" s="423">
        <v>3</v>
      </c>
      <c r="B13" s="587" t="s">
        <v>525</v>
      </c>
      <c r="C13" s="582"/>
      <c r="D13" s="582"/>
      <c r="E13" s="583">
        <f t="shared" si="0"/>
        <v>0</v>
      </c>
      <c r="F13" s="582"/>
      <c r="G13" s="582"/>
      <c r="H13" s="583">
        <f t="shared" si="1"/>
        <v>0</v>
      </c>
      <c r="I13" s="586"/>
      <c r="J13" s="586"/>
      <c r="K13" s="586"/>
      <c r="L13" s="586"/>
      <c r="M13" s="586"/>
      <c r="N13" s="586"/>
      <c r="O13" s="586"/>
    </row>
    <row r="14" spans="1:15" ht="26.45" customHeight="1">
      <c r="A14" s="423">
        <v>4</v>
      </c>
      <c r="B14" s="417" t="s">
        <v>526</v>
      </c>
      <c r="C14" s="582"/>
      <c r="D14" s="582"/>
      <c r="E14" s="583">
        <f t="shared" si="0"/>
        <v>0</v>
      </c>
      <c r="F14" s="582"/>
      <c r="G14" s="582"/>
      <c r="H14" s="583">
        <f t="shared" si="1"/>
        <v>0</v>
      </c>
      <c r="I14" s="586"/>
      <c r="J14" s="586"/>
      <c r="K14" s="586"/>
      <c r="L14" s="586"/>
      <c r="M14" s="586"/>
      <c r="N14" s="586"/>
      <c r="O14" s="586"/>
    </row>
    <row r="15" spans="1:15" ht="24.6" customHeight="1">
      <c r="A15" s="423">
        <v>5</v>
      </c>
      <c r="B15" s="417" t="s">
        <v>527</v>
      </c>
      <c r="C15" s="584">
        <f>SUM(C16:C18)</f>
        <v>206162488.87</v>
      </c>
      <c r="D15" s="584">
        <f>SUM(D16:D18)</f>
        <v>0</v>
      </c>
      <c r="E15" s="585">
        <f t="shared" si="0"/>
        <v>206162488.87</v>
      </c>
      <c r="F15" s="584">
        <v>127572482.52320001</v>
      </c>
      <c r="G15" s="584">
        <v>0</v>
      </c>
      <c r="H15" s="585">
        <f t="shared" si="1"/>
        <v>127572482.52320001</v>
      </c>
      <c r="I15" s="586"/>
      <c r="J15" s="586"/>
      <c r="K15" s="586"/>
      <c r="L15" s="586"/>
      <c r="M15" s="586"/>
      <c r="N15" s="586"/>
      <c r="O15" s="586"/>
    </row>
    <row r="16" spans="1:15">
      <c r="A16" s="423">
        <v>5.0999999999999996</v>
      </c>
      <c r="B16" s="446" t="s">
        <v>528</v>
      </c>
      <c r="C16" s="582"/>
      <c r="D16" s="582"/>
      <c r="E16" s="583">
        <f t="shared" si="0"/>
        <v>0</v>
      </c>
      <c r="F16" s="582"/>
      <c r="G16" s="582"/>
      <c r="H16" s="583">
        <f t="shared" si="1"/>
        <v>0</v>
      </c>
      <c r="I16" s="586"/>
      <c r="J16" s="586"/>
      <c r="K16" s="586"/>
      <c r="L16" s="586"/>
      <c r="M16" s="586"/>
      <c r="N16" s="586"/>
      <c r="O16" s="586"/>
    </row>
    <row r="17" spans="1:15">
      <c r="A17" s="423">
        <v>5.2</v>
      </c>
      <c r="B17" s="446" t="s">
        <v>455</v>
      </c>
      <c r="C17" s="582">
        <v>206162488.87</v>
      </c>
      <c r="D17" s="582">
        <v>0</v>
      </c>
      <c r="E17" s="583">
        <f t="shared" si="0"/>
        <v>206162488.87</v>
      </c>
      <c r="F17" s="582">
        <v>127572482.52320001</v>
      </c>
      <c r="G17" s="582">
        <v>0</v>
      </c>
      <c r="H17" s="583">
        <f t="shared" si="1"/>
        <v>127572482.52320001</v>
      </c>
      <c r="I17" s="586"/>
      <c r="J17" s="586"/>
      <c r="K17" s="586"/>
      <c r="L17" s="586"/>
      <c r="M17" s="586"/>
      <c r="N17" s="586"/>
      <c r="O17" s="586"/>
    </row>
    <row r="18" spans="1:15">
      <c r="A18" s="423">
        <v>5.3</v>
      </c>
      <c r="B18" s="446" t="s">
        <v>529</v>
      </c>
      <c r="C18" s="582"/>
      <c r="D18" s="582"/>
      <c r="E18" s="583">
        <f t="shared" si="0"/>
        <v>0</v>
      </c>
      <c r="F18" s="582"/>
      <c r="G18" s="582"/>
      <c r="H18" s="583">
        <f t="shared" si="1"/>
        <v>0</v>
      </c>
      <c r="I18" s="586"/>
      <c r="J18" s="586"/>
      <c r="K18" s="586"/>
      <c r="M18" s="586"/>
      <c r="N18" s="586"/>
      <c r="O18" s="586"/>
    </row>
    <row r="19" spans="1:15">
      <c r="A19" s="423">
        <v>6</v>
      </c>
      <c r="B19" s="587" t="s">
        <v>530</v>
      </c>
      <c r="C19" s="582">
        <f>SUM(C20:C21)</f>
        <v>1315995959.99</v>
      </c>
      <c r="D19" s="582">
        <f>SUM(D20:D21)</f>
        <v>1129642622.4000001</v>
      </c>
      <c r="E19" s="583">
        <f t="shared" si="0"/>
        <v>2445638582.3900003</v>
      </c>
      <c r="F19" s="582">
        <v>1328588652.858619</v>
      </c>
      <c r="G19" s="582">
        <v>939628180.31704283</v>
      </c>
      <c r="H19" s="583">
        <f t="shared" si="1"/>
        <v>2268216833.175662</v>
      </c>
      <c r="I19" s="586"/>
      <c r="J19" s="586"/>
      <c r="K19" s="586"/>
      <c r="M19" s="586"/>
      <c r="N19" s="586"/>
      <c r="O19" s="586"/>
    </row>
    <row r="20" spans="1:15">
      <c r="A20" s="423">
        <v>6.1</v>
      </c>
      <c r="B20" s="446" t="s">
        <v>455</v>
      </c>
      <c r="C20" s="582">
        <v>148429825.15000001</v>
      </c>
      <c r="D20" s="582">
        <v>0</v>
      </c>
      <c r="E20" s="583">
        <f t="shared" si="0"/>
        <v>148429825.15000001</v>
      </c>
      <c r="F20" s="582">
        <v>221764730.49069998</v>
      </c>
      <c r="G20" s="582">
        <v>0</v>
      </c>
      <c r="H20" s="583">
        <f t="shared" si="1"/>
        <v>221764730.49069998</v>
      </c>
      <c r="I20" s="586"/>
      <c r="J20" s="586"/>
      <c r="K20" s="586"/>
      <c r="M20" s="586"/>
      <c r="N20" s="586"/>
      <c r="O20" s="586"/>
    </row>
    <row r="21" spans="1:15">
      <c r="A21" s="423">
        <v>6.2</v>
      </c>
      <c r="B21" s="446" t="s">
        <v>529</v>
      </c>
      <c r="C21" s="582">
        <v>1167566134.8399999</v>
      </c>
      <c r="D21" s="582">
        <v>1129642622.4000001</v>
      </c>
      <c r="E21" s="583">
        <f t="shared" si="0"/>
        <v>2297208757.2399998</v>
      </c>
      <c r="F21" s="582">
        <v>1106823922.367919</v>
      </c>
      <c r="G21" s="582">
        <v>939628180.31704283</v>
      </c>
      <c r="H21" s="583">
        <f t="shared" si="1"/>
        <v>2046452102.6849618</v>
      </c>
      <c r="I21" s="586"/>
      <c r="J21" s="586"/>
      <c r="K21" s="586"/>
      <c r="M21" s="586"/>
      <c r="N21" s="586"/>
      <c r="O21" s="586"/>
    </row>
    <row r="22" spans="1:15">
      <c r="A22" s="423">
        <v>7</v>
      </c>
      <c r="B22" s="588" t="s">
        <v>531</v>
      </c>
      <c r="C22" s="582">
        <v>20859116.82</v>
      </c>
      <c r="D22" s="582">
        <v>0</v>
      </c>
      <c r="E22" s="583">
        <f t="shared" si="0"/>
        <v>20859116.82</v>
      </c>
      <c r="F22" s="582">
        <v>20796650.66</v>
      </c>
      <c r="G22" s="582">
        <v>0</v>
      </c>
      <c r="H22" s="583">
        <f t="shared" si="1"/>
        <v>20796650.66</v>
      </c>
      <c r="I22" s="586"/>
      <c r="J22" s="586"/>
      <c r="K22" s="586"/>
      <c r="M22" s="586"/>
      <c r="N22" s="586"/>
      <c r="O22" s="586"/>
    </row>
    <row r="23" spans="1:15" ht="21">
      <c r="A23" s="423">
        <v>8</v>
      </c>
      <c r="B23" s="588" t="s">
        <v>532</v>
      </c>
      <c r="C23" s="582">
        <v>361100</v>
      </c>
      <c r="D23" s="582">
        <v>0</v>
      </c>
      <c r="E23" s="583">
        <f t="shared" si="0"/>
        <v>361100</v>
      </c>
      <c r="F23" s="582">
        <v>742195</v>
      </c>
      <c r="G23" s="582">
        <v>0</v>
      </c>
      <c r="H23" s="583">
        <f t="shared" si="1"/>
        <v>742195</v>
      </c>
      <c r="I23" s="586"/>
      <c r="J23" s="586"/>
      <c r="K23" s="586"/>
      <c r="M23" s="586"/>
      <c r="N23" s="586"/>
      <c r="O23" s="586"/>
    </row>
    <row r="24" spans="1:15">
      <c r="A24" s="423">
        <v>9</v>
      </c>
      <c r="B24" s="417" t="s">
        <v>533</v>
      </c>
      <c r="C24" s="582">
        <f>SUM(C25:C26)</f>
        <v>114024435.81999999</v>
      </c>
      <c r="D24" s="582">
        <f>SUM(D25:D26)</f>
        <v>0</v>
      </c>
      <c r="E24" s="583">
        <f t="shared" si="0"/>
        <v>114024435.81999999</v>
      </c>
      <c r="F24" s="582">
        <v>58347729.25</v>
      </c>
      <c r="G24" s="582">
        <v>0</v>
      </c>
      <c r="H24" s="583">
        <f t="shared" si="1"/>
        <v>58347729.25</v>
      </c>
      <c r="I24" s="586"/>
      <c r="J24" s="586"/>
      <c r="K24" s="586"/>
      <c r="M24" s="586"/>
      <c r="N24" s="586"/>
      <c r="O24" s="586"/>
    </row>
    <row r="25" spans="1:15">
      <c r="A25" s="423">
        <v>9.1</v>
      </c>
      <c r="B25" s="447" t="s">
        <v>534</v>
      </c>
      <c r="C25" s="582">
        <v>114024435.81999999</v>
      </c>
      <c r="D25" s="582">
        <v>0</v>
      </c>
      <c r="E25" s="583">
        <f t="shared" si="0"/>
        <v>114024435.81999999</v>
      </c>
      <c r="F25" s="582">
        <v>58347729.25</v>
      </c>
      <c r="G25" s="582">
        <v>0</v>
      </c>
      <c r="H25" s="583">
        <f t="shared" si="1"/>
        <v>58347729.25</v>
      </c>
      <c r="I25" s="586"/>
      <c r="J25" s="586"/>
      <c r="K25" s="586"/>
      <c r="M25" s="586"/>
      <c r="N25" s="586"/>
      <c r="O25" s="586"/>
    </row>
    <row r="26" spans="1:15">
      <c r="A26" s="423">
        <v>9.1999999999999993</v>
      </c>
      <c r="B26" s="447" t="s">
        <v>535</v>
      </c>
      <c r="C26" s="582">
        <v>0</v>
      </c>
      <c r="D26" s="582">
        <v>0</v>
      </c>
      <c r="E26" s="583">
        <f t="shared" si="0"/>
        <v>0</v>
      </c>
      <c r="F26" s="582">
        <v>0</v>
      </c>
      <c r="G26" s="582">
        <v>0</v>
      </c>
      <c r="H26" s="583">
        <f t="shared" si="1"/>
        <v>0</v>
      </c>
      <c r="I26" s="586"/>
      <c r="J26" s="586"/>
      <c r="K26" s="586"/>
      <c r="M26" s="586"/>
      <c r="N26" s="586"/>
      <c r="O26" s="586"/>
    </row>
    <row r="27" spans="1:15">
      <c r="A27" s="423">
        <v>10</v>
      </c>
      <c r="B27" s="417" t="s">
        <v>36</v>
      </c>
      <c r="C27" s="582">
        <f>SUM(C28:C29)</f>
        <v>10192117.93</v>
      </c>
      <c r="D27" s="582">
        <f>SUM(D28:D29)</f>
        <v>0</v>
      </c>
      <c r="E27" s="583">
        <f t="shared" si="0"/>
        <v>10192117.93</v>
      </c>
      <c r="F27" s="582">
        <v>7797280.0300000003</v>
      </c>
      <c r="G27" s="582">
        <v>0</v>
      </c>
      <c r="H27" s="583">
        <f t="shared" si="1"/>
        <v>7797280.0300000003</v>
      </c>
      <c r="I27" s="586"/>
      <c r="J27" s="586"/>
      <c r="K27" s="586"/>
      <c r="M27" s="586"/>
      <c r="N27" s="586"/>
      <c r="O27" s="586"/>
    </row>
    <row r="28" spans="1:15">
      <c r="A28" s="423">
        <v>10.1</v>
      </c>
      <c r="B28" s="447" t="s">
        <v>536</v>
      </c>
      <c r="C28" s="582"/>
      <c r="D28" s="582"/>
      <c r="E28" s="583">
        <f t="shared" si="0"/>
        <v>0</v>
      </c>
      <c r="F28" s="582"/>
      <c r="G28" s="582"/>
      <c r="H28" s="583">
        <f t="shared" si="1"/>
        <v>0</v>
      </c>
      <c r="I28" s="586"/>
      <c r="J28" s="586"/>
      <c r="K28" s="586"/>
      <c r="M28" s="586"/>
      <c r="N28" s="586"/>
      <c r="O28" s="586"/>
    </row>
    <row r="29" spans="1:15">
      <c r="A29" s="423">
        <v>10.199999999999999</v>
      </c>
      <c r="B29" s="447" t="s">
        <v>537</v>
      </c>
      <c r="C29" s="582">
        <v>10192117.93</v>
      </c>
      <c r="D29" s="582">
        <v>0</v>
      </c>
      <c r="E29" s="583">
        <f t="shared" si="0"/>
        <v>10192117.93</v>
      </c>
      <c r="F29" s="582">
        <v>7797280.0300000003</v>
      </c>
      <c r="G29" s="582">
        <v>0</v>
      </c>
      <c r="H29" s="583">
        <f t="shared" si="1"/>
        <v>7797280.0300000003</v>
      </c>
      <c r="I29" s="586"/>
      <c r="J29" s="586"/>
      <c r="K29" s="586"/>
      <c r="M29" s="586"/>
      <c r="N29" s="586"/>
      <c r="O29" s="586"/>
    </row>
    <row r="30" spans="1:15">
      <c r="A30" s="423">
        <v>11</v>
      </c>
      <c r="B30" s="417" t="s">
        <v>538</v>
      </c>
      <c r="C30" s="582">
        <f>SUM(C31:C32)</f>
        <v>3284683.08</v>
      </c>
      <c r="D30" s="582">
        <f>SUM(D31:D32)</f>
        <v>0</v>
      </c>
      <c r="E30" s="583">
        <f t="shared" si="0"/>
        <v>3284683.08</v>
      </c>
      <c r="F30" s="582">
        <v>38986.58</v>
      </c>
      <c r="G30" s="582">
        <v>0</v>
      </c>
      <c r="H30" s="583">
        <f t="shared" si="1"/>
        <v>38986.58</v>
      </c>
      <c r="I30" s="586"/>
      <c r="J30" s="586"/>
      <c r="K30" s="586"/>
      <c r="M30" s="586"/>
      <c r="N30" s="586"/>
      <c r="O30" s="586"/>
    </row>
    <row r="31" spans="1:15">
      <c r="A31" s="423">
        <v>11.1</v>
      </c>
      <c r="B31" s="447" t="s">
        <v>539</v>
      </c>
      <c r="C31" s="582">
        <v>3284683.08</v>
      </c>
      <c r="D31" s="582">
        <v>0</v>
      </c>
      <c r="E31" s="583">
        <f t="shared" si="0"/>
        <v>3284683.08</v>
      </c>
      <c r="F31" s="582">
        <v>38986.58</v>
      </c>
      <c r="G31" s="582">
        <v>0</v>
      </c>
      <c r="H31" s="583">
        <f t="shared" si="1"/>
        <v>38986.58</v>
      </c>
      <c r="I31" s="586"/>
      <c r="J31" s="586"/>
      <c r="K31" s="586"/>
      <c r="M31" s="586"/>
      <c r="N31" s="586"/>
      <c r="O31" s="586"/>
    </row>
    <row r="32" spans="1:15">
      <c r="A32" s="423">
        <v>11.2</v>
      </c>
      <c r="B32" s="447" t="s">
        <v>540</v>
      </c>
      <c r="C32" s="582">
        <v>0</v>
      </c>
      <c r="D32" s="582">
        <v>0</v>
      </c>
      <c r="E32" s="583">
        <f t="shared" si="0"/>
        <v>0</v>
      </c>
      <c r="F32" s="582">
        <v>0</v>
      </c>
      <c r="G32" s="582">
        <v>0</v>
      </c>
      <c r="H32" s="583">
        <f t="shared" si="1"/>
        <v>0</v>
      </c>
      <c r="I32" s="586"/>
      <c r="J32" s="586"/>
      <c r="K32" s="586"/>
      <c r="M32" s="586"/>
      <c r="N32" s="586"/>
      <c r="O32" s="586"/>
    </row>
    <row r="33" spans="1:15">
      <c r="A33" s="423">
        <v>13</v>
      </c>
      <c r="B33" s="417" t="s">
        <v>99</v>
      </c>
      <c r="C33" s="582">
        <v>36620413.68</v>
      </c>
      <c r="D33" s="582">
        <v>4135610.7500000005</v>
      </c>
      <c r="E33" s="583">
        <f t="shared" si="0"/>
        <v>40756024.43</v>
      </c>
      <c r="F33" s="582">
        <v>36257618.68116153</v>
      </c>
      <c r="G33" s="582">
        <v>594618.92321843083</v>
      </c>
      <c r="H33" s="583">
        <f t="shared" si="1"/>
        <v>36852237.604379959</v>
      </c>
      <c r="I33" s="586"/>
      <c r="J33" s="586"/>
      <c r="K33" s="586"/>
      <c r="M33" s="586"/>
      <c r="N33" s="586"/>
      <c r="O33" s="586"/>
    </row>
    <row r="34" spans="1:15">
      <c r="A34" s="423">
        <v>13.1</v>
      </c>
      <c r="B34" s="409" t="s">
        <v>541</v>
      </c>
      <c r="C34" s="582">
        <v>23550666.489999998</v>
      </c>
      <c r="D34" s="582">
        <v>0</v>
      </c>
      <c r="E34" s="583">
        <f t="shared" si="0"/>
        <v>23550666.489999998</v>
      </c>
      <c r="F34" s="582">
        <v>23911107.402487077</v>
      </c>
      <c r="G34" s="582">
        <v>0</v>
      </c>
      <c r="H34" s="583">
        <f t="shared" si="1"/>
        <v>23911107.402487077</v>
      </c>
      <c r="I34" s="586"/>
      <c r="J34" s="586"/>
      <c r="K34" s="586"/>
      <c r="M34" s="586"/>
      <c r="N34" s="586"/>
      <c r="O34" s="586"/>
    </row>
    <row r="35" spans="1:15">
      <c r="A35" s="423">
        <v>13.2</v>
      </c>
      <c r="B35" s="409" t="s">
        <v>542</v>
      </c>
      <c r="C35" s="582"/>
      <c r="D35" s="582"/>
      <c r="E35" s="583">
        <f t="shared" si="0"/>
        <v>0</v>
      </c>
      <c r="F35" s="582"/>
      <c r="G35" s="582"/>
      <c r="H35" s="583">
        <f t="shared" si="1"/>
        <v>0</v>
      </c>
      <c r="I35" s="586"/>
      <c r="J35" s="586"/>
      <c r="K35" s="586"/>
      <c r="M35" s="586"/>
      <c r="N35" s="586"/>
      <c r="O35" s="586"/>
    </row>
    <row r="36" spans="1:15">
      <c r="A36" s="423">
        <v>14</v>
      </c>
      <c r="B36" s="412" t="s">
        <v>543</v>
      </c>
      <c r="C36" s="582">
        <f>SUM(C7,C11,C13,C14,C15,C19,C22,C23,C24,C27,C30,C33)</f>
        <v>1804313211.71</v>
      </c>
      <c r="D36" s="582">
        <f>SUM(D7,D11,D13,D14,D15,D19,D22,D23,D24,D27,D30,D33)</f>
        <v>1423466688.7600002</v>
      </c>
      <c r="E36" s="583">
        <f t="shared" si="0"/>
        <v>3227779900.4700003</v>
      </c>
      <c r="F36" s="582">
        <v>1621298487.3964255</v>
      </c>
      <c r="G36" s="582">
        <v>1341834596.9536452</v>
      </c>
      <c r="H36" s="583">
        <f t="shared" si="1"/>
        <v>2963133084.350071</v>
      </c>
      <c r="I36" s="586"/>
      <c r="J36" s="586"/>
      <c r="K36" s="586"/>
      <c r="M36" s="586"/>
      <c r="N36" s="586"/>
      <c r="O36" s="586"/>
    </row>
    <row r="37" spans="1:15" ht="22.5" customHeight="1">
      <c r="A37" s="423"/>
      <c r="B37" s="414" t="s">
        <v>104</v>
      </c>
      <c r="C37" s="708"/>
      <c r="D37" s="708"/>
      <c r="E37" s="708"/>
      <c r="F37" s="708"/>
      <c r="G37" s="708"/>
      <c r="H37" s="708"/>
      <c r="I37" s="586"/>
      <c r="J37" s="586"/>
      <c r="K37" s="586"/>
      <c r="M37" s="586"/>
      <c r="N37" s="586"/>
      <c r="O37" s="586"/>
    </row>
    <row r="38" spans="1:15">
      <c r="A38" s="423">
        <v>15</v>
      </c>
      <c r="B38" s="588" t="s">
        <v>544</v>
      </c>
      <c r="C38" s="582">
        <v>50000</v>
      </c>
      <c r="D38" s="582"/>
      <c r="E38" s="583">
        <f>C38+D38</f>
        <v>50000</v>
      </c>
      <c r="F38" s="582">
        <v>0</v>
      </c>
      <c r="G38" s="582"/>
      <c r="H38" s="583">
        <f>F38+G38</f>
        <v>0</v>
      </c>
      <c r="I38" s="586"/>
      <c r="J38" s="586"/>
      <c r="K38" s="586"/>
      <c r="M38" s="586"/>
      <c r="N38" s="586"/>
      <c r="O38" s="586"/>
    </row>
    <row r="39" spans="1:15">
      <c r="A39" s="423">
        <v>15.1</v>
      </c>
      <c r="B39" s="410" t="s">
        <v>524</v>
      </c>
      <c r="C39" s="582">
        <v>50000</v>
      </c>
      <c r="D39" s="582"/>
      <c r="E39" s="583">
        <f t="shared" ref="E39:E53" si="2">C39+D39</f>
        <v>50000</v>
      </c>
      <c r="F39" s="582">
        <v>0</v>
      </c>
      <c r="G39" s="582"/>
      <c r="H39" s="583">
        <f t="shared" ref="H39:H53" si="3">F39+G39</f>
        <v>0</v>
      </c>
      <c r="I39" s="586"/>
      <c r="J39" s="586"/>
      <c r="K39" s="586"/>
      <c r="M39" s="586"/>
      <c r="N39" s="586"/>
      <c r="O39" s="586"/>
    </row>
    <row r="40" spans="1:15" ht="24" customHeight="1">
      <c r="A40" s="423">
        <v>16</v>
      </c>
      <c r="B40" s="588" t="s">
        <v>545</v>
      </c>
      <c r="C40" s="582">
        <v>0</v>
      </c>
      <c r="D40" s="582"/>
      <c r="E40" s="583">
        <f t="shared" si="2"/>
        <v>0</v>
      </c>
      <c r="F40" s="582"/>
      <c r="G40" s="582"/>
      <c r="H40" s="583">
        <f t="shared" si="3"/>
        <v>0</v>
      </c>
      <c r="I40" s="586"/>
      <c r="J40" s="586"/>
      <c r="K40" s="586"/>
      <c r="M40" s="586"/>
      <c r="N40" s="586"/>
      <c r="O40" s="586"/>
    </row>
    <row r="41" spans="1:15" ht="21">
      <c r="A41" s="423">
        <v>17</v>
      </c>
      <c r="B41" s="588" t="s">
        <v>546</v>
      </c>
      <c r="C41" s="582">
        <f>SUM(C42:C45)</f>
        <v>1244364212.1800001</v>
      </c>
      <c r="D41" s="582">
        <f>SUM(D42:D45)</f>
        <v>1362912498.74</v>
      </c>
      <c r="E41" s="583">
        <f t="shared" si="2"/>
        <v>2607276710.9200001</v>
      </c>
      <c r="F41" s="582">
        <v>1196057827.5127001</v>
      </c>
      <c r="G41" s="582">
        <v>1281093510.8691423</v>
      </c>
      <c r="H41" s="583">
        <f t="shared" si="3"/>
        <v>2477151338.3818426</v>
      </c>
      <c r="I41" s="586"/>
      <c r="J41" s="586"/>
      <c r="K41" s="586"/>
      <c r="M41" s="586"/>
      <c r="N41" s="586"/>
      <c r="O41" s="586"/>
    </row>
    <row r="42" spans="1:15">
      <c r="A42" s="423">
        <v>17.100000000000001</v>
      </c>
      <c r="B42" s="440" t="s">
        <v>547</v>
      </c>
      <c r="C42" s="582">
        <v>1162317015.49</v>
      </c>
      <c r="D42" s="582">
        <v>984519144.69000006</v>
      </c>
      <c r="E42" s="583">
        <f t="shared" si="2"/>
        <v>2146836160.1800001</v>
      </c>
      <c r="F42" s="582">
        <v>892945488.28600001</v>
      </c>
      <c r="G42" s="582">
        <v>997723056.03274214</v>
      </c>
      <c r="H42" s="583">
        <f t="shared" si="3"/>
        <v>1890668544.3187423</v>
      </c>
      <c r="I42" s="586"/>
      <c r="J42" s="586"/>
      <c r="K42" s="586"/>
      <c r="M42" s="586"/>
      <c r="N42" s="586"/>
      <c r="O42" s="586"/>
    </row>
    <row r="43" spans="1:15">
      <c r="A43" s="423">
        <v>17.2</v>
      </c>
      <c r="B43" s="411" t="s">
        <v>100</v>
      </c>
      <c r="C43" s="582">
        <v>80146138.640000001</v>
      </c>
      <c r="D43" s="582">
        <v>363522193.94999999</v>
      </c>
      <c r="E43" s="583">
        <f t="shared" si="2"/>
        <v>443668332.58999997</v>
      </c>
      <c r="F43" s="582">
        <v>300636356.77670002</v>
      </c>
      <c r="G43" s="582">
        <v>266896616.7744</v>
      </c>
      <c r="H43" s="583">
        <f t="shared" si="3"/>
        <v>567532973.55110002</v>
      </c>
      <c r="I43" s="586"/>
      <c r="J43" s="586"/>
      <c r="K43" s="586"/>
      <c r="M43" s="586"/>
      <c r="N43" s="586"/>
      <c r="O43" s="586"/>
    </row>
    <row r="44" spans="1:15">
      <c r="A44" s="423">
        <v>17.3</v>
      </c>
      <c r="B44" s="440" t="s">
        <v>548</v>
      </c>
      <c r="C44" s="582">
        <v>0</v>
      </c>
      <c r="D44" s="582">
        <v>0</v>
      </c>
      <c r="E44" s="583">
        <f t="shared" si="2"/>
        <v>0</v>
      </c>
      <c r="F44" s="582">
        <v>0</v>
      </c>
      <c r="G44" s="582">
        <v>0</v>
      </c>
      <c r="H44" s="583">
        <f t="shared" si="3"/>
        <v>0</v>
      </c>
      <c r="I44" s="586"/>
      <c r="J44" s="586"/>
      <c r="K44" s="586"/>
      <c r="M44" s="586"/>
      <c r="N44" s="586"/>
      <c r="O44" s="586"/>
    </row>
    <row r="45" spans="1:15">
      <c r="A45" s="423">
        <v>17.399999999999999</v>
      </c>
      <c r="B45" s="440" t="s">
        <v>549</v>
      </c>
      <c r="C45" s="582">
        <v>1901058.05</v>
      </c>
      <c r="D45" s="582">
        <v>14871160.1</v>
      </c>
      <c r="E45" s="583">
        <f t="shared" si="2"/>
        <v>16772218.15</v>
      </c>
      <c r="F45" s="582">
        <v>2475982.4500000002</v>
      </c>
      <c r="G45" s="582">
        <v>16473838.062000001</v>
      </c>
      <c r="H45" s="583">
        <f t="shared" si="3"/>
        <v>18949820.512000002</v>
      </c>
      <c r="I45" s="586"/>
      <c r="J45" s="586"/>
      <c r="K45" s="586"/>
      <c r="M45" s="586"/>
      <c r="N45" s="586"/>
      <c r="O45" s="586"/>
    </row>
    <row r="46" spans="1:15">
      <c r="A46" s="423">
        <v>18</v>
      </c>
      <c r="B46" s="442" t="s">
        <v>550</v>
      </c>
      <c r="C46" s="582">
        <v>1269362.72</v>
      </c>
      <c r="D46" s="582">
        <v>196742.25999999998</v>
      </c>
      <c r="E46" s="583">
        <f t="shared" si="2"/>
        <v>1466104.98</v>
      </c>
      <c r="F46" s="582">
        <v>1414002.8365000002</v>
      </c>
      <c r="G46" s="582">
        <v>651190.62699999986</v>
      </c>
      <c r="H46" s="583">
        <f t="shared" si="3"/>
        <v>2065193.4635000001</v>
      </c>
      <c r="I46" s="586"/>
      <c r="J46" s="586"/>
      <c r="K46" s="586"/>
      <c r="M46" s="586"/>
      <c r="N46" s="586"/>
      <c r="O46" s="586"/>
    </row>
    <row r="47" spans="1:15">
      <c r="A47" s="423">
        <v>19</v>
      </c>
      <c r="B47" s="442" t="s">
        <v>551</v>
      </c>
      <c r="C47" s="582">
        <f>SUM(C48:C49)</f>
        <v>15613617.130000001</v>
      </c>
      <c r="D47" s="582">
        <f>SUM(D48:D49)</f>
        <v>0</v>
      </c>
      <c r="E47" s="583">
        <f t="shared" si="2"/>
        <v>15613617.130000001</v>
      </c>
      <c r="F47" s="582">
        <v>6128199.4500000002</v>
      </c>
      <c r="G47" s="582">
        <v>0</v>
      </c>
      <c r="H47" s="583">
        <f t="shared" si="3"/>
        <v>6128199.4500000002</v>
      </c>
      <c r="I47" s="586"/>
      <c r="J47" s="586"/>
      <c r="K47" s="586"/>
      <c r="M47" s="586"/>
      <c r="N47" s="586"/>
      <c r="O47" s="586"/>
    </row>
    <row r="48" spans="1:15">
      <c r="A48" s="423">
        <v>19.100000000000001</v>
      </c>
      <c r="B48" s="444" t="s">
        <v>552</v>
      </c>
      <c r="C48" s="582">
        <v>13652457.130000001</v>
      </c>
      <c r="D48" s="582">
        <v>0</v>
      </c>
      <c r="E48" s="583">
        <f t="shared" si="2"/>
        <v>13652457.130000001</v>
      </c>
      <c r="F48" s="582">
        <v>1028075.7000000002</v>
      </c>
      <c r="G48" s="582">
        <v>0</v>
      </c>
      <c r="H48" s="583">
        <f t="shared" si="3"/>
        <v>1028075.7000000002</v>
      </c>
      <c r="I48" s="586"/>
      <c r="J48" s="586"/>
      <c r="K48" s="586"/>
      <c r="M48" s="586"/>
      <c r="N48" s="586"/>
      <c r="O48" s="586"/>
    </row>
    <row r="49" spans="1:15">
      <c r="A49" s="423">
        <v>19.2</v>
      </c>
      <c r="B49" s="444" t="s">
        <v>553</v>
      </c>
      <c r="C49" s="582">
        <v>1961160</v>
      </c>
      <c r="D49" s="582">
        <v>0</v>
      </c>
      <c r="E49" s="583">
        <f t="shared" si="2"/>
        <v>1961160</v>
      </c>
      <c r="F49" s="582">
        <v>5100123.75</v>
      </c>
      <c r="G49" s="582">
        <v>0</v>
      </c>
      <c r="H49" s="583">
        <f t="shared" si="3"/>
        <v>5100123.75</v>
      </c>
      <c r="I49" s="586"/>
      <c r="J49" s="586"/>
      <c r="K49" s="586"/>
      <c r="M49" s="586"/>
      <c r="N49" s="586"/>
      <c r="O49" s="586"/>
    </row>
    <row r="50" spans="1:15">
      <c r="A50" s="423">
        <v>20</v>
      </c>
      <c r="B50" s="412" t="s">
        <v>101</v>
      </c>
      <c r="C50" s="582">
        <v>0</v>
      </c>
      <c r="D50" s="582">
        <v>91397779.810000002</v>
      </c>
      <c r="E50" s="583">
        <f t="shared" si="2"/>
        <v>91397779.810000002</v>
      </c>
      <c r="F50" s="582">
        <v>0</v>
      </c>
      <c r="G50" s="582">
        <v>55929294.392000005</v>
      </c>
      <c r="H50" s="583">
        <f t="shared" si="3"/>
        <v>55929294.392000005</v>
      </c>
      <c r="I50" s="586"/>
      <c r="J50" s="586"/>
      <c r="K50" s="586"/>
      <c r="M50" s="586"/>
      <c r="N50" s="586"/>
      <c r="O50" s="586"/>
    </row>
    <row r="51" spans="1:15">
      <c r="A51" s="423">
        <v>21</v>
      </c>
      <c r="B51" s="413" t="s">
        <v>89</v>
      </c>
      <c r="C51" s="582">
        <v>21331466.009999998</v>
      </c>
      <c r="D51" s="582">
        <v>8728755.129999999</v>
      </c>
      <c r="E51" s="583">
        <f t="shared" si="2"/>
        <v>30060221.139999997</v>
      </c>
      <c r="F51" s="582">
        <v>10423648.3071</v>
      </c>
      <c r="G51" s="582">
        <v>4602726.2929999996</v>
      </c>
      <c r="H51" s="583">
        <f t="shared" si="3"/>
        <v>15026374.600099999</v>
      </c>
      <c r="I51" s="586"/>
      <c r="J51" s="586"/>
      <c r="K51" s="586"/>
      <c r="M51" s="586"/>
      <c r="N51" s="586"/>
      <c r="O51" s="586"/>
    </row>
    <row r="52" spans="1:15">
      <c r="A52" s="423">
        <v>21.1</v>
      </c>
      <c r="B52" s="411" t="s">
        <v>554</v>
      </c>
      <c r="C52" s="582">
        <v>0</v>
      </c>
      <c r="D52" s="582">
        <v>0</v>
      </c>
      <c r="E52" s="583">
        <f t="shared" si="2"/>
        <v>0</v>
      </c>
      <c r="F52" s="582"/>
      <c r="G52" s="582"/>
      <c r="H52" s="583">
        <f t="shared" si="3"/>
        <v>0</v>
      </c>
      <c r="I52" s="586"/>
      <c r="J52" s="586"/>
      <c r="K52" s="586"/>
      <c r="M52" s="586"/>
      <c r="N52" s="586"/>
      <c r="O52" s="586"/>
    </row>
    <row r="53" spans="1:15">
      <c r="A53" s="423">
        <v>22</v>
      </c>
      <c r="B53" s="412" t="s">
        <v>555</v>
      </c>
      <c r="C53" s="582">
        <f>SUM(C38,C40,C41,C46,C47,C50,C51)</f>
        <v>1282628658.0400002</v>
      </c>
      <c r="D53" s="582">
        <f>SUM(D38,D40,D41,D46,D47,D50,D51)</f>
        <v>1463235775.9400001</v>
      </c>
      <c r="E53" s="583">
        <f t="shared" si="2"/>
        <v>2745864433.9800005</v>
      </c>
      <c r="F53" s="582">
        <v>1214023678.1063001</v>
      </c>
      <c r="G53" s="582">
        <v>1342276722.1811423</v>
      </c>
      <c r="H53" s="583">
        <f t="shared" si="3"/>
        <v>2556300400.2874422</v>
      </c>
      <c r="I53" s="586"/>
      <c r="J53" s="586"/>
      <c r="K53" s="586"/>
      <c r="M53" s="586"/>
      <c r="N53" s="586"/>
      <c r="O53" s="586"/>
    </row>
    <row r="54" spans="1:15" ht="24" customHeight="1">
      <c r="A54" s="423"/>
      <c r="B54" s="414" t="s">
        <v>556</v>
      </c>
      <c r="C54" s="708"/>
      <c r="D54" s="708"/>
      <c r="E54" s="708"/>
      <c r="F54" s="708"/>
      <c r="G54" s="708"/>
      <c r="H54" s="708"/>
      <c r="I54" s="586"/>
      <c r="J54" s="586"/>
      <c r="K54" s="586"/>
      <c r="M54" s="586"/>
      <c r="N54" s="586"/>
      <c r="O54" s="586"/>
    </row>
    <row r="55" spans="1:15">
      <c r="A55" s="423">
        <v>23</v>
      </c>
      <c r="B55" s="412" t="s">
        <v>105</v>
      </c>
      <c r="C55" s="582">
        <v>17091531</v>
      </c>
      <c r="D55" s="582">
        <v>0</v>
      </c>
      <c r="E55" s="583">
        <f>C55+D55</f>
        <v>17091531</v>
      </c>
      <c r="F55" s="582">
        <v>16057277</v>
      </c>
      <c r="G55" s="582">
        <v>0</v>
      </c>
      <c r="H55" s="583">
        <f>F55+G55</f>
        <v>16057277</v>
      </c>
      <c r="I55" s="586"/>
      <c r="J55" s="586"/>
      <c r="K55" s="586"/>
      <c r="M55" s="586"/>
      <c r="N55" s="586"/>
      <c r="O55" s="586"/>
    </row>
    <row r="56" spans="1:15">
      <c r="A56" s="423">
        <v>24</v>
      </c>
      <c r="B56" s="412" t="s">
        <v>557</v>
      </c>
      <c r="C56" s="582">
        <v>0</v>
      </c>
      <c r="D56" s="582">
        <v>0</v>
      </c>
      <c r="E56" s="583">
        <f t="shared" ref="E56:E69" si="4">C56+D56</f>
        <v>0</v>
      </c>
      <c r="F56" s="582">
        <v>0</v>
      </c>
      <c r="G56" s="582"/>
      <c r="H56" s="583">
        <f t="shared" ref="H56:H69" si="5">F56+G56</f>
        <v>0</v>
      </c>
      <c r="I56" s="586"/>
      <c r="J56" s="586"/>
      <c r="K56" s="586"/>
      <c r="M56" s="586"/>
      <c r="N56" s="586"/>
      <c r="O56" s="586"/>
    </row>
    <row r="57" spans="1:15">
      <c r="A57" s="423">
        <v>25</v>
      </c>
      <c r="B57" s="415" t="s">
        <v>102</v>
      </c>
      <c r="C57" s="582">
        <v>101066231.76000001</v>
      </c>
      <c r="D57" s="582">
        <v>0</v>
      </c>
      <c r="E57" s="583">
        <f t="shared" si="4"/>
        <v>101066231.76000001</v>
      </c>
      <c r="F57" s="582">
        <v>74923497.034999996</v>
      </c>
      <c r="G57" s="582">
        <v>0</v>
      </c>
      <c r="H57" s="583">
        <f t="shared" si="5"/>
        <v>74923497.034999996</v>
      </c>
      <c r="I57" s="586"/>
      <c r="J57" s="586"/>
      <c r="K57" s="586"/>
      <c r="M57" s="586"/>
      <c r="N57" s="586"/>
      <c r="O57" s="586"/>
    </row>
    <row r="58" spans="1:15">
      <c r="A58" s="423">
        <v>26</v>
      </c>
      <c r="B58" s="442" t="s">
        <v>558</v>
      </c>
      <c r="C58" s="582">
        <v>0</v>
      </c>
      <c r="D58" s="582">
        <v>0</v>
      </c>
      <c r="E58" s="583">
        <f t="shared" si="4"/>
        <v>0</v>
      </c>
      <c r="F58" s="582">
        <v>0</v>
      </c>
      <c r="G58" s="582"/>
      <c r="H58" s="583">
        <f t="shared" si="5"/>
        <v>0</v>
      </c>
      <c r="I58" s="586"/>
      <c r="J58" s="586"/>
      <c r="K58" s="586"/>
      <c r="M58" s="586"/>
      <c r="N58" s="586"/>
      <c r="O58" s="586"/>
    </row>
    <row r="59" spans="1:15" ht="21">
      <c r="A59" s="423">
        <v>27</v>
      </c>
      <c r="B59" s="442" t="s">
        <v>559</v>
      </c>
      <c r="C59" s="582">
        <f>SUM(C60:C61)</f>
        <v>0</v>
      </c>
      <c r="D59" s="582">
        <f>SUM(D60:D61)</f>
        <v>0</v>
      </c>
      <c r="E59" s="583">
        <f t="shared" si="4"/>
        <v>0</v>
      </c>
      <c r="F59" s="582"/>
      <c r="G59" s="582">
        <v>0</v>
      </c>
      <c r="H59" s="583">
        <f t="shared" si="5"/>
        <v>0</v>
      </c>
      <c r="I59" s="586"/>
      <c r="J59" s="586"/>
      <c r="K59" s="586"/>
      <c r="M59" s="586"/>
      <c r="N59" s="586"/>
      <c r="O59" s="586"/>
    </row>
    <row r="60" spans="1:15">
      <c r="A60" s="423">
        <v>27.1</v>
      </c>
      <c r="B60" s="445" t="s">
        <v>560</v>
      </c>
      <c r="C60" s="582">
        <v>0</v>
      </c>
      <c r="D60" s="582">
        <v>0</v>
      </c>
      <c r="E60" s="583">
        <f t="shared" si="4"/>
        <v>0</v>
      </c>
      <c r="F60" s="582"/>
      <c r="G60" s="582"/>
      <c r="H60" s="583">
        <f t="shared" si="5"/>
        <v>0</v>
      </c>
      <c r="I60" s="586"/>
      <c r="J60" s="586"/>
      <c r="K60" s="586"/>
      <c r="M60" s="586"/>
      <c r="N60" s="586"/>
      <c r="O60" s="586"/>
    </row>
    <row r="61" spans="1:15">
      <c r="A61" s="423">
        <v>27.2</v>
      </c>
      <c r="B61" s="440" t="s">
        <v>561</v>
      </c>
      <c r="C61" s="582">
        <v>0</v>
      </c>
      <c r="D61" s="582">
        <v>0</v>
      </c>
      <c r="E61" s="583">
        <f t="shared" si="4"/>
        <v>0</v>
      </c>
      <c r="F61" s="582"/>
      <c r="G61" s="582"/>
      <c r="H61" s="583">
        <f t="shared" si="5"/>
        <v>0</v>
      </c>
      <c r="I61" s="586"/>
      <c r="J61" s="586"/>
      <c r="K61" s="586"/>
      <c r="M61" s="586"/>
      <c r="N61" s="586"/>
      <c r="O61" s="586"/>
    </row>
    <row r="62" spans="1:15">
      <c r="A62" s="423">
        <v>28</v>
      </c>
      <c r="B62" s="413" t="s">
        <v>562</v>
      </c>
      <c r="C62" s="582">
        <v>2606149.35</v>
      </c>
      <c r="D62" s="582">
        <v>0</v>
      </c>
      <c r="E62" s="583">
        <f t="shared" si="4"/>
        <v>2606149.35</v>
      </c>
      <c r="F62" s="582">
        <v>2564519.5292000002</v>
      </c>
      <c r="G62" s="582">
        <v>0</v>
      </c>
      <c r="H62" s="583">
        <f t="shared" si="5"/>
        <v>2564519.5292000002</v>
      </c>
      <c r="I62" s="586"/>
      <c r="J62" s="586"/>
      <c r="K62" s="586"/>
      <c r="M62" s="586"/>
      <c r="N62" s="586"/>
      <c r="O62" s="586"/>
    </row>
    <row r="63" spans="1:15">
      <c r="A63" s="423">
        <v>29</v>
      </c>
      <c r="B63" s="442" t="s">
        <v>563</v>
      </c>
      <c r="C63" s="582">
        <f>SUM(C64:C66)</f>
        <v>14861006.99</v>
      </c>
      <c r="D63" s="582">
        <f>SUM(D64:D66)</f>
        <v>0</v>
      </c>
      <c r="E63" s="583">
        <f t="shared" si="4"/>
        <v>14861006.99</v>
      </c>
      <c r="F63" s="582">
        <f>SUM(F64:F66)</f>
        <v>14726066.820499999</v>
      </c>
      <c r="G63" s="582">
        <f>SUM(G64:G66)</f>
        <v>0</v>
      </c>
      <c r="H63" s="583">
        <f t="shared" si="5"/>
        <v>14726066.820499999</v>
      </c>
      <c r="I63" s="586"/>
      <c r="J63" s="586"/>
      <c r="K63" s="586"/>
      <c r="M63" s="586"/>
      <c r="N63" s="586"/>
      <c r="O63" s="586"/>
    </row>
    <row r="64" spans="1:15">
      <c r="A64" s="423">
        <v>29.1</v>
      </c>
      <c r="B64" s="446" t="s">
        <v>564</v>
      </c>
      <c r="C64" s="582">
        <v>10870260.66</v>
      </c>
      <c r="D64" s="582">
        <v>0</v>
      </c>
      <c r="E64" s="583">
        <f t="shared" si="4"/>
        <v>10870260.66</v>
      </c>
      <c r="F64" s="595">
        <f>14726066.8205-1138241</f>
        <v>13587825.820499999</v>
      </c>
      <c r="G64" s="582">
        <v>0</v>
      </c>
      <c r="H64" s="583">
        <f t="shared" si="5"/>
        <v>13587825.820499999</v>
      </c>
      <c r="I64" s="586"/>
      <c r="J64" s="586"/>
      <c r="K64" s="586"/>
      <c r="M64" s="586"/>
      <c r="N64" s="586"/>
      <c r="O64" s="586"/>
    </row>
    <row r="65" spans="1:15" ht="24.95" customHeight="1">
      <c r="A65" s="423">
        <v>29.2</v>
      </c>
      <c r="B65" s="445" t="s">
        <v>565</v>
      </c>
      <c r="C65" s="582">
        <v>0</v>
      </c>
      <c r="D65" s="582">
        <v>0</v>
      </c>
      <c r="E65" s="583">
        <f t="shared" si="4"/>
        <v>0</v>
      </c>
      <c r="F65" s="595"/>
      <c r="G65" s="582"/>
      <c r="H65" s="583">
        <f t="shared" si="5"/>
        <v>0</v>
      </c>
      <c r="I65" s="586"/>
      <c r="J65" s="586"/>
      <c r="K65" s="586"/>
      <c r="M65" s="586"/>
      <c r="N65" s="586"/>
      <c r="O65" s="586"/>
    </row>
    <row r="66" spans="1:15" ht="22.5" customHeight="1">
      <c r="A66" s="423">
        <v>29.3</v>
      </c>
      <c r="B66" s="447" t="s">
        <v>566</v>
      </c>
      <c r="C66" s="582">
        <v>3990746.33</v>
      </c>
      <c r="D66" s="582">
        <v>0</v>
      </c>
      <c r="E66" s="583">
        <f t="shared" si="4"/>
        <v>3990746.33</v>
      </c>
      <c r="F66" s="595">
        <v>1138241</v>
      </c>
      <c r="G66" s="582">
        <v>0</v>
      </c>
      <c r="H66" s="583">
        <f t="shared" si="5"/>
        <v>1138241</v>
      </c>
      <c r="I66" s="586"/>
      <c r="J66" s="586"/>
      <c r="K66" s="586"/>
      <c r="M66" s="586"/>
      <c r="N66" s="586"/>
      <c r="O66" s="586"/>
    </row>
    <row r="67" spans="1:15">
      <c r="A67" s="423">
        <v>30</v>
      </c>
      <c r="B67" s="417" t="s">
        <v>103</v>
      </c>
      <c r="C67" s="582">
        <v>346290547.11000001</v>
      </c>
      <c r="D67" s="582">
        <v>0</v>
      </c>
      <c r="E67" s="583">
        <f t="shared" si="4"/>
        <v>346290547.11000001</v>
      </c>
      <c r="F67" s="582">
        <v>298561323.21649998</v>
      </c>
      <c r="G67" s="582">
        <v>0</v>
      </c>
      <c r="H67" s="583">
        <f t="shared" si="5"/>
        <v>298561323.21649998</v>
      </c>
      <c r="I67" s="586"/>
      <c r="J67" s="586"/>
      <c r="K67" s="586"/>
      <c r="M67" s="586"/>
      <c r="N67" s="586"/>
      <c r="O67" s="586"/>
    </row>
    <row r="68" spans="1:15">
      <c r="A68" s="423">
        <v>31</v>
      </c>
      <c r="B68" s="416" t="s">
        <v>567</v>
      </c>
      <c r="C68" s="582">
        <f>SUM(C55,C56,C57,C58,C59,C62,C63,C67)</f>
        <v>481915466.21000004</v>
      </c>
      <c r="D68" s="582">
        <f>SUM(D55,D56,D57,D58,D59,D62,D63,D67)</f>
        <v>0</v>
      </c>
      <c r="E68" s="583">
        <f t="shared" si="4"/>
        <v>481915466.21000004</v>
      </c>
      <c r="F68" s="582">
        <f>SUM(F55,F56,F57,F58,F59,F62,F63,F67)</f>
        <v>406832683.60119998</v>
      </c>
      <c r="G68" s="582">
        <f>SUM(G55,G56,G57,G58,G59,G62,G63,G67)</f>
        <v>0</v>
      </c>
      <c r="H68" s="583">
        <f t="shared" si="5"/>
        <v>406832683.60119998</v>
      </c>
      <c r="I68" s="586"/>
      <c r="J68" s="586"/>
      <c r="K68" s="586"/>
      <c r="M68" s="586"/>
      <c r="N68" s="586"/>
      <c r="O68" s="586"/>
    </row>
    <row r="69" spans="1:15">
      <c r="A69" s="423">
        <v>32</v>
      </c>
      <c r="B69" s="417" t="s">
        <v>568</v>
      </c>
      <c r="C69" s="582">
        <f>SUM(C53,C68)</f>
        <v>1764544124.2500002</v>
      </c>
      <c r="D69" s="582">
        <f>SUM(D53,D68)</f>
        <v>1463235775.9400001</v>
      </c>
      <c r="E69" s="583">
        <f t="shared" si="4"/>
        <v>3227779900.1900005</v>
      </c>
      <c r="F69" s="582">
        <f>SUM(F53,F68)</f>
        <v>1620856361.7075</v>
      </c>
      <c r="G69" s="582">
        <f>SUM(G53,G68)</f>
        <v>1342276722.1811423</v>
      </c>
      <c r="H69" s="583">
        <f t="shared" si="5"/>
        <v>2963133083.8886423</v>
      </c>
      <c r="I69" s="586"/>
      <c r="J69" s="586"/>
      <c r="K69" s="586"/>
      <c r="M69" s="586"/>
      <c r="N69" s="586"/>
      <c r="O69" s="586"/>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60" zoomScaleNormal="60" workbookViewId="0">
      <selection activeCell="B17" sqref="B17"/>
    </sheetView>
  </sheetViews>
  <sheetFormatPr defaultRowHeight="15"/>
  <cols>
    <col min="2" max="2" width="66.5703125" customWidth="1"/>
    <col min="3" max="8" width="17.85546875" style="577" customWidth="1"/>
  </cols>
  <sheetData>
    <row r="1" spans="1:8" ht="15.75">
      <c r="A1" s="17" t="s">
        <v>108</v>
      </c>
      <c r="B1" s="310" t="str">
        <f>Info!C2</f>
        <v>სს "ბაზისბანკი"</v>
      </c>
      <c r="C1" s="575"/>
      <c r="D1" s="576"/>
      <c r="E1" s="576"/>
      <c r="F1" s="576"/>
      <c r="G1" s="576"/>
    </row>
    <row r="2" spans="1:8" ht="15.75">
      <c r="A2" s="17" t="s">
        <v>109</v>
      </c>
      <c r="B2" s="632">
        <f>'1. key ratios'!B2</f>
        <v>45199</v>
      </c>
      <c r="C2" s="578"/>
      <c r="D2" s="579"/>
      <c r="E2" s="579"/>
      <c r="F2" s="579"/>
      <c r="G2" s="579"/>
      <c r="H2" s="580"/>
    </row>
    <row r="3" spans="1:8" ht="16.5" thickBot="1">
      <c r="A3" s="17"/>
      <c r="B3" s="16"/>
      <c r="C3" s="578"/>
      <c r="D3" s="579"/>
      <c r="E3" s="579"/>
      <c r="F3" s="579"/>
      <c r="G3" s="579"/>
      <c r="H3" s="580"/>
    </row>
    <row r="4" spans="1:8">
      <c r="A4" s="719" t="s">
        <v>25</v>
      </c>
      <c r="B4" s="717" t="s">
        <v>166</v>
      </c>
      <c r="C4" s="712" t="s">
        <v>114</v>
      </c>
      <c r="D4" s="712"/>
      <c r="E4" s="712"/>
      <c r="F4" s="712" t="s">
        <v>115</v>
      </c>
      <c r="G4" s="712"/>
      <c r="H4" s="713"/>
    </row>
    <row r="5" spans="1:8" ht="15.6" customHeight="1">
      <c r="A5" s="720"/>
      <c r="B5" s="718"/>
      <c r="C5" s="581" t="s">
        <v>26</v>
      </c>
      <c r="D5" s="581" t="s">
        <v>88</v>
      </c>
      <c r="E5" s="581" t="s">
        <v>66</v>
      </c>
      <c r="F5" s="581" t="s">
        <v>26</v>
      </c>
      <c r="G5" s="581" t="s">
        <v>88</v>
      </c>
      <c r="H5" s="581" t="s">
        <v>66</v>
      </c>
    </row>
    <row r="6" spans="1:8">
      <c r="A6" s="561">
        <v>1</v>
      </c>
      <c r="B6" s="589" t="s">
        <v>569</v>
      </c>
      <c r="C6" s="582">
        <f>SUM(C7:C12)</f>
        <v>155733223.78999999</v>
      </c>
      <c r="D6" s="582">
        <f>SUM(D7:D12)</f>
        <v>73118408.01000002</v>
      </c>
      <c r="E6" s="583">
        <f>C6+D6</f>
        <v>228851631.80000001</v>
      </c>
      <c r="F6" s="582">
        <v>131462707.49409999</v>
      </c>
      <c r="G6" s="582">
        <v>51719010.256100006</v>
      </c>
      <c r="H6" s="583">
        <f>F6+G6</f>
        <v>183181717.7502</v>
      </c>
    </row>
    <row r="7" spans="1:8">
      <c r="A7" s="561">
        <v>1.1000000000000001</v>
      </c>
      <c r="B7" s="445" t="s">
        <v>523</v>
      </c>
      <c r="C7" s="582"/>
      <c r="D7" s="582"/>
      <c r="E7" s="583">
        <f t="shared" ref="E7:E45" si="0">C7+D7</f>
        <v>0</v>
      </c>
      <c r="F7" s="582"/>
      <c r="G7" s="582"/>
      <c r="H7" s="583">
        <f t="shared" ref="H7:H45" si="1">F7+G7</f>
        <v>0</v>
      </c>
    </row>
    <row r="8" spans="1:8" ht="21">
      <c r="A8" s="561">
        <v>1.2</v>
      </c>
      <c r="B8" s="445" t="s">
        <v>570</v>
      </c>
      <c r="C8" s="582"/>
      <c r="D8" s="582"/>
      <c r="E8" s="583">
        <f t="shared" si="0"/>
        <v>0</v>
      </c>
      <c r="F8" s="582"/>
      <c r="G8" s="582"/>
      <c r="H8" s="583">
        <f t="shared" si="1"/>
        <v>0</v>
      </c>
    </row>
    <row r="9" spans="1:8" ht="21.6" customHeight="1">
      <c r="A9" s="561">
        <v>1.3</v>
      </c>
      <c r="B9" s="445" t="s">
        <v>571</v>
      </c>
      <c r="C9" s="582"/>
      <c r="D9" s="582"/>
      <c r="E9" s="583">
        <f t="shared" si="0"/>
        <v>0</v>
      </c>
      <c r="F9" s="582"/>
      <c r="G9" s="582"/>
      <c r="H9" s="583">
        <f t="shared" si="1"/>
        <v>0</v>
      </c>
    </row>
    <row r="10" spans="1:8" ht="21">
      <c r="A10" s="561">
        <v>1.4</v>
      </c>
      <c r="B10" s="445" t="s">
        <v>527</v>
      </c>
      <c r="C10" s="595">
        <v>14227073.24</v>
      </c>
      <c r="D10" s="595"/>
      <c r="E10" s="583">
        <f t="shared" si="0"/>
        <v>14227073.24</v>
      </c>
      <c r="F10" s="582"/>
      <c r="G10" s="582"/>
      <c r="H10" s="583">
        <f t="shared" si="1"/>
        <v>0</v>
      </c>
    </row>
    <row r="11" spans="1:8">
      <c r="A11" s="561">
        <v>1.5</v>
      </c>
      <c r="B11" s="445" t="s">
        <v>530</v>
      </c>
      <c r="C11" s="595">
        <v>141506150.54999998</v>
      </c>
      <c r="D11" s="595">
        <v>73118408.01000002</v>
      </c>
      <c r="E11" s="583">
        <f t="shared" si="0"/>
        <v>214624558.56</v>
      </c>
      <c r="F11" s="582">
        <v>131462707.49409999</v>
      </c>
      <c r="G11" s="582">
        <v>51719010.256100006</v>
      </c>
      <c r="H11" s="583">
        <f t="shared" si="1"/>
        <v>183181717.7502</v>
      </c>
    </row>
    <row r="12" spans="1:8">
      <c r="A12" s="561">
        <v>1.6</v>
      </c>
      <c r="B12" s="445" t="s">
        <v>99</v>
      </c>
      <c r="C12" s="582"/>
      <c r="D12" s="582"/>
      <c r="E12" s="583">
        <f t="shared" si="0"/>
        <v>0</v>
      </c>
      <c r="F12" s="582"/>
      <c r="G12" s="582"/>
      <c r="H12" s="583">
        <f t="shared" si="1"/>
        <v>0</v>
      </c>
    </row>
    <row r="13" spans="1:8">
      <c r="A13" s="561">
        <v>2</v>
      </c>
      <c r="B13" s="589" t="s">
        <v>572</v>
      </c>
      <c r="C13" s="582">
        <f>SUM(C14:C17)</f>
        <v>-93383297.660000011</v>
      </c>
      <c r="D13" s="582">
        <f>SUM(D14:D17)</f>
        <v>-33992318.129999995</v>
      </c>
      <c r="E13" s="583">
        <f t="shared" si="0"/>
        <v>-127375615.79000001</v>
      </c>
      <c r="F13" s="582">
        <v>-73419633.984907925</v>
      </c>
      <c r="G13" s="582">
        <v>-19538825.490500003</v>
      </c>
      <c r="H13" s="583">
        <f t="shared" si="1"/>
        <v>-92958459.475407928</v>
      </c>
    </row>
    <row r="14" spans="1:8">
      <c r="A14" s="561">
        <v>2.1</v>
      </c>
      <c r="B14" s="445" t="s">
        <v>573</v>
      </c>
      <c r="C14" s="582"/>
      <c r="D14" s="582"/>
      <c r="E14" s="583">
        <f t="shared" si="0"/>
        <v>0</v>
      </c>
      <c r="F14" s="582"/>
      <c r="G14" s="582"/>
      <c r="H14" s="583">
        <f t="shared" si="1"/>
        <v>0</v>
      </c>
    </row>
    <row r="15" spans="1:8" ht="24.6" customHeight="1">
      <c r="A15" s="561">
        <v>2.2000000000000002</v>
      </c>
      <c r="B15" s="445" t="s">
        <v>574</v>
      </c>
      <c r="C15" s="582"/>
      <c r="D15" s="582"/>
      <c r="E15" s="583">
        <f t="shared" si="0"/>
        <v>0</v>
      </c>
      <c r="F15" s="582"/>
      <c r="G15" s="582"/>
      <c r="H15" s="583">
        <f t="shared" si="1"/>
        <v>0</v>
      </c>
    </row>
    <row r="16" spans="1:8" ht="20.45" customHeight="1">
      <c r="A16" s="561">
        <v>2.2999999999999998</v>
      </c>
      <c r="B16" s="445" t="s">
        <v>575</v>
      </c>
      <c r="C16" s="582">
        <v>-93383297.660000011</v>
      </c>
      <c r="D16" s="582">
        <v>-33992318.129999995</v>
      </c>
      <c r="E16" s="583">
        <f t="shared" si="0"/>
        <v>-127375615.79000001</v>
      </c>
      <c r="F16" s="582">
        <v>-73419633.984907925</v>
      </c>
      <c r="G16" s="582">
        <v>-19538825.490500003</v>
      </c>
      <c r="H16" s="583">
        <f t="shared" si="1"/>
        <v>-92958459.475407928</v>
      </c>
    </row>
    <row r="17" spans="1:8">
      <c r="A17" s="561">
        <v>2.4</v>
      </c>
      <c r="B17" s="445" t="s">
        <v>576</v>
      </c>
      <c r="C17" s="595"/>
      <c r="D17" s="595"/>
      <c r="E17" s="583">
        <f t="shared" si="0"/>
        <v>0</v>
      </c>
      <c r="F17" s="582"/>
      <c r="G17" s="582"/>
      <c r="H17" s="583">
        <f t="shared" si="1"/>
        <v>0</v>
      </c>
    </row>
    <row r="18" spans="1:8">
      <c r="A18" s="561">
        <v>3</v>
      </c>
      <c r="B18" s="589" t="s">
        <v>577</v>
      </c>
      <c r="C18" s="595"/>
      <c r="D18" s="595"/>
      <c r="E18" s="583">
        <f t="shared" si="0"/>
        <v>0</v>
      </c>
      <c r="F18" s="582"/>
      <c r="G18" s="582"/>
      <c r="H18" s="583">
        <f t="shared" si="1"/>
        <v>0</v>
      </c>
    </row>
    <row r="19" spans="1:8">
      <c r="A19" s="561">
        <v>4</v>
      </c>
      <c r="B19" s="589" t="s">
        <v>578</v>
      </c>
      <c r="C19" s="595">
        <v>8202522.0800000001</v>
      </c>
      <c r="D19" s="595">
        <v>2989277.52</v>
      </c>
      <c r="E19" s="583">
        <f t="shared" si="0"/>
        <v>11191799.6</v>
      </c>
      <c r="F19" s="582">
        <v>4566519.5999999996</v>
      </c>
      <c r="G19" s="582">
        <v>2085058.8498000002</v>
      </c>
      <c r="H19" s="583">
        <f t="shared" si="1"/>
        <v>6651578.4497999996</v>
      </c>
    </row>
    <row r="20" spans="1:8">
      <c r="A20" s="561">
        <v>5</v>
      </c>
      <c r="B20" s="589" t="s">
        <v>579</v>
      </c>
      <c r="C20" s="595">
        <v>-1256841.54</v>
      </c>
      <c r="D20" s="595">
        <v>-3504294.0399999996</v>
      </c>
      <c r="E20" s="583">
        <f t="shared" si="0"/>
        <v>-4761135.58</v>
      </c>
      <c r="F20" s="582">
        <v>-3338156.62</v>
      </c>
      <c r="G20" s="582">
        <v>-1576497.8199999998</v>
      </c>
      <c r="H20" s="583">
        <f t="shared" si="1"/>
        <v>-4914654.4399999995</v>
      </c>
    </row>
    <row r="21" spans="1:8" ht="38.450000000000003" customHeight="1">
      <c r="A21" s="561">
        <v>6</v>
      </c>
      <c r="B21" s="589" t="s">
        <v>580</v>
      </c>
      <c r="C21" s="595">
        <v>252.64</v>
      </c>
      <c r="D21" s="595">
        <v>54918.77</v>
      </c>
      <c r="E21" s="583">
        <f t="shared" si="0"/>
        <v>55171.409999999996</v>
      </c>
      <c r="F21" s="582">
        <v>0</v>
      </c>
      <c r="G21" s="582">
        <v>0</v>
      </c>
      <c r="H21" s="583">
        <f t="shared" si="1"/>
        <v>0</v>
      </c>
    </row>
    <row r="22" spans="1:8" ht="27.6" customHeight="1">
      <c r="A22" s="561">
        <v>7</v>
      </c>
      <c r="B22" s="589" t="s">
        <v>581</v>
      </c>
      <c r="C22" s="595">
        <v>635000</v>
      </c>
      <c r="D22" s="595">
        <v>0</v>
      </c>
      <c r="E22" s="583">
        <f t="shared" si="0"/>
        <v>635000</v>
      </c>
      <c r="F22" s="595">
        <v>57773913.689999998</v>
      </c>
      <c r="G22" s="582">
        <v>0</v>
      </c>
      <c r="H22" s="583">
        <f t="shared" si="1"/>
        <v>57773913.689999998</v>
      </c>
    </row>
    <row r="23" spans="1:8" ht="36.950000000000003" customHeight="1">
      <c r="A23" s="561">
        <v>8</v>
      </c>
      <c r="B23" s="590" t="s">
        <v>582</v>
      </c>
      <c r="C23" s="595"/>
      <c r="D23" s="595"/>
      <c r="E23" s="583">
        <f t="shared" si="0"/>
        <v>0</v>
      </c>
      <c r="F23" s="582"/>
      <c r="G23" s="582"/>
      <c r="H23" s="583">
        <f t="shared" si="1"/>
        <v>0</v>
      </c>
    </row>
    <row r="24" spans="1:8" ht="34.5" customHeight="1">
      <c r="A24" s="561">
        <v>9</v>
      </c>
      <c r="B24" s="590" t="s">
        <v>583</v>
      </c>
      <c r="C24" s="595"/>
      <c r="D24" s="595"/>
      <c r="E24" s="583">
        <f t="shared" si="0"/>
        <v>0</v>
      </c>
      <c r="F24" s="582"/>
      <c r="G24" s="582"/>
      <c r="H24" s="583">
        <f t="shared" si="1"/>
        <v>0</v>
      </c>
    </row>
    <row r="25" spans="1:8">
      <c r="A25" s="561">
        <v>10</v>
      </c>
      <c r="B25" s="589" t="s">
        <v>584</v>
      </c>
      <c r="C25" s="595">
        <v>4664435.2899999991</v>
      </c>
      <c r="D25" s="595">
        <v>0</v>
      </c>
      <c r="E25" s="583">
        <f t="shared" si="0"/>
        <v>4664435.2899999991</v>
      </c>
      <c r="F25" s="582">
        <v>6893412.4834000003</v>
      </c>
      <c r="G25" s="582">
        <v>0</v>
      </c>
      <c r="H25" s="583">
        <f t="shared" si="1"/>
        <v>6893412.4834000003</v>
      </c>
    </row>
    <row r="26" spans="1:8" ht="27" customHeight="1">
      <c r="A26" s="561">
        <v>11</v>
      </c>
      <c r="B26" s="591" t="s">
        <v>585</v>
      </c>
      <c r="C26" s="595">
        <v>288972.93999999994</v>
      </c>
      <c r="D26" s="595">
        <v>0</v>
      </c>
      <c r="E26" s="583">
        <f t="shared" si="0"/>
        <v>288972.93999999994</v>
      </c>
      <c r="F26" s="582">
        <v>-293042.94999999995</v>
      </c>
      <c r="G26" s="582">
        <v>0</v>
      </c>
      <c r="H26" s="583">
        <f t="shared" si="1"/>
        <v>-293042.94999999995</v>
      </c>
    </row>
    <row r="27" spans="1:8">
      <c r="A27" s="561">
        <v>12</v>
      </c>
      <c r="B27" s="589" t="s">
        <v>586</v>
      </c>
      <c r="C27" s="595">
        <v>99757.34</v>
      </c>
      <c r="D27" s="595">
        <v>0</v>
      </c>
      <c r="E27" s="583">
        <f t="shared" si="0"/>
        <v>99757.34</v>
      </c>
      <c r="F27" s="582">
        <v>64840.000200000009</v>
      </c>
      <c r="G27" s="582">
        <v>0</v>
      </c>
      <c r="H27" s="583">
        <f t="shared" si="1"/>
        <v>64840.000200000009</v>
      </c>
    </row>
    <row r="28" spans="1:8">
      <c r="A28" s="561">
        <v>13</v>
      </c>
      <c r="B28" s="589" t="s">
        <v>587</v>
      </c>
      <c r="C28" s="595">
        <v>-11043951.51</v>
      </c>
      <c r="D28" s="595">
        <v>-51612.18</v>
      </c>
      <c r="E28" s="583">
        <f t="shared" si="0"/>
        <v>-11095563.689999999</v>
      </c>
      <c r="F28" s="582">
        <v>-3831463.1191090001</v>
      </c>
      <c r="G28" s="582">
        <v>0</v>
      </c>
      <c r="H28" s="583">
        <f t="shared" si="1"/>
        <v>-3831463.1191090001</v>
      </c>
    </row>
    <row r="29" spans="1:8">
      <c r="A29" s="561">
        <v>14</v>
      </c>
      <c r="B29" s="589" t="s">
        <v>588</v>
      </c>
      <c r="C29" s="595">
        <f>SUM(C30:C31)</f>
        <v>-42030255.07</v>
      </c>
      <c r="D29" s="595">
        <f>SUM(D30:D31)</f>
        <v>-716302.91</v>
      </c>
      <c r="E29" s="583">
        <f t="shared" si="0"/>
        <v>-42746557.979999997</v>
      </c>
      <c r="F29" s="582">
        <v>-32065862.881800003</v>
      </c>
      <c r="G29" s="582">
        <v>0</v>
      </c>
      <c r="H29" s="583">
        <f t="shared" si="1"/>
        <v>-32065862.881800003</v>
      </c>
    </row>
    <row r="30" spans="1:8">
      <c r="A30" s="561">
        <v>14.1</v>
      </c>
      <c r="B30" s="447" t="s">
        <v>589</v>
      </c>
      <c r="C30" s="595">
        <v>-37647718.630000003</v>
      </c>
      <c r="D30" s="595">
        <v>0</v>
      </c>
      <c r="E30" s="583">
        <f t="shared" si="0"/>
        <v>-37647718.630000003</v>
      </c>
      <c r="F30" s="582">
        <v>-27583617.001800001</v>
      </c>
      <c r="G30" s="582">
        <v>0</v>
      </c>
      <c r="H30" s="583">
        <f t="shared" si="1"/>
        <v>-27583617.001800001</v>
      </c>
    </row>
    <row r="31" spans="1:8">
      <c r="A31" s="561">
        <v>14.2</v>
      </c>
      <c r="B31" s="447" t="s">
        <v>590</v>
      </c>
      <c r="C31" s="595">
        <v>-4382536.4399999995</v>
      </c>
      <c r="D31" s="595">
        <v>-716302.91</v>
      </c>
      <c r="E31" s="583">
        <f t="shared" si="0"/>
        <v>-5098839.3499999996</v>
      </c>
      <c r="F31" s="582">
        <v>-4482245.8800000008</v>
      </c>
      <c r="G31" s="582">
        <v>0</v>
      </c>
      <c r="H31" s="583">
        <f t="shared" si="1"/>
        <v>-4482245.8800000008</v>
      </c>
    </row>
    <row r="32" spans="1:8">
      <c r="A32" s="561">
        <v>15</v>
      </c>
      <c r="B32" s="420" t="s">
        <v>591</v>
      </c>
      <c r="C32" s="595">
        <v>-7165405.6900000004</v>
      </c>
      <c r="D32" s="595">
        <v>0</v>
      </c>
      <c r="E32" s="583">
        <f t="shared" si="0"/>
        <v>-7165405.6900000004</v>
      </c>
      <c r="F32" s="582">
        <v>-6138949.96</v>
      </c>
      <c r="G32" s="582">
        <v>0</v>
      </c>
      <c r="H32" s="583">
        <f t="shared" si="1"/>
        <v>-6138949.96</v>
      </c>
    </row>
    <row r="33" spans="1:8" ht="22.5" customHeight="1">
      <c r="A33" s="561">
        <v>16</v>
      </c>
      <c r="B33" s="417" t="s">
        <v>592</v>
      </c>
      <c r="C33" s="595">
        <v>0</v>
      </c>
      <c r="D33" s="595">
        <v>0</v>
      </c>
      <c r="E33" s="583">
        <f t="shared" si="0"/>
        <v>0</v>
      </c>
      <c r="F33" s="582"/>
      <c r="G33" s="582"/>
      <c r="H33" s="583">
        <f t="shared" si="1"/>
        <v>0</v>
      </c>
    </row>
    <row r="34" spans="1:8">
      <c r="A34" s="561">
        <v>17</v>
      </c>
      <c r="B34" s="589" t="s">
        <v>593</v>
      </c>
      <c r="C34" s="595">
        <f>SUM(C35:C36)</f>
        <v>997386.12</v>
      </c>
      <c r="D34" s="595">
        <f>SUM(D35:D36)</f>
        <v>-796553.73</v>
      </c>
      <c r="E34" s="583">
        <f t="shared" si="0"/>
        <v>200832.39</v>
      </c>
      <c r="F34" s="582">
        <v>893293.51969999995</v>
      </c>
      <c r="G34" s="582">
        <v>0</v>
      </c>
      <c r="H34" s="583">
        <f t="shared" si="1"/>
        <v>893293.51969999995</v>
      </c>
    </row>
    <row r="35" spans="1:8">
      <c r="A35" s="561">
        <v>17.100000000000001</v>
      </c>
      <c r="B35" s="447" t="s">
        <v>594</v>
      </c>
      <c r="C35" s="595">
        <v>719758.79</v>
      </c>
      <c r="D35" s="595">
        <v>-890169.83</v>
      </c>
      <c r="E35" s="583">
        <f t="shared" si="0"/>
        <v>-170411.03999999992</v>
      </c>
      <c r="F35" s="582">
        <v>893293.51969999995</v>
      </c>
      <c r="G35" s="582">
        <v>0</v>
      </c>
      <c r="H35" s="583">
        <f t="shared" si="1"/>
        <v>893293.51969999995</v>
      </c>
    </row>
    <row r="36" spans="1:8">
      <c r="A36" s="561">
        <v>17.2</v>
      </c>
      <c r="B36" s="447" t="s">
        <v>595</v>
      </c>
      <c r="C36" s="595">
        <v>277627.32999999996</v>
      </c>
      <c r="D36" s="595">
        <v>93616.099999999991</v>
      </c>
      <c r="E36" s="583">
        <f t="shared" si="0"/>
        <v>371243.42999999993</v>
      </c>
      <c r="F36" s="582">
        <v>0</v>
      </c>
      <c r="G36" s="582">
        <v>0</v>
      </c>
      <c r="H36" s="583">
        <f t="shared" si="1"/>
        <v>0</v>
      </c>
    </row>
    <row r="37" spans="1:8" ht="41.45" customHeight="1">
      <c r="A37" s="561">
        <v>18</v>
      </c>
      <c r="B37" s="592" t="s">
        <v>596</v>
      </c>
      <c r="C37" s="582">
        <f>SUM(C38:C39)</f>
        <v>-4157666.1000000024</v>
      </c>
      <c r="D37" s="582">
        <f>SUM(D38:D39)</f>
        <v>2242034.4199999981</v>
      </c>
      <c r="E37" s="583">
        <f t="shared" si="0"/>
        <v>-1915631.6800000044</v>
      </c>
      <c r="F37" s="582">
        <v>-55929437.870817937</v>
      </c>
      <c r="G37" s="594">
        <v>9978139.3134526964</v>
      </c>
      <c r="H37" s="583">
        <f t="shared" si="1"/>
        <v>-45951298.557365239</v>
      </c>
    </row>
    <row r="38" spans="1:8" ht="21">
      <c r="A38" s="561">
        <v>18.100000000000001</v>
      </c>
      <c r="B38" s="445" t="s">
        <v>597</v>
      </c>
      <c r="C38" s="582">
        <v>0</v>
      </c>
      <c r="D38" s="582">
        <v>0</v>
      </c>
      <c r="E38" s="583">
        <f t="shared" si="0"/>
        <v>0</v>
      </c>
      <c r="F38" s="582"/>
      <c r="G38" s="582"/>
      <c r="H38" s="583">
        <f t="shared" si="1"/>
        <v>0</v>
      </c>
    </row>
    <row r="39" spans="1:8">
      <c r="A39" s="561">
        <v>18.2</v>
      </c>
      <c r="B39" s="445" t="s">
        <v>598</v>
      </c>
      <c r="C39" s="595">
        <v>-4157666.1000000024</v>
      </c>
      <c r="D39" s="595">
        <v>2242034.4199999981</v>
      </c>
      <c r="E39" s="583">
        <f t="shared" si="0"/>
        <v>-1915631.6800000044</v>
      </c>
      <c r="F39" s="582">
        <v>-55929437.870817937</v>
      </c>
      <c r="G39" s="582">
        <v>9978139.3134526964</v>
      </c>
      <c r="H39" s="583">
        <f t="shared" si="1"/>
        <v>-45951298.557365239</v>
      </c>
    </row>
    <row r="40" spans="1:8" ht="24.6" customHeight="1">
      <c r="A40" s="561">
        <v>19</v>
      </c>
      <c r="B40" s="592" t="s">
        <v>599</v>
      </c>
      <c r="C40" s="582">
        <v>0</v>
      </c>
      <c r="D40" s="582">
        <v>0</v>
      </c>
      <c r="E40" s="583">
        <f t="shared" si="0"/>
        <v>0</v>
      </c>
      <c r="F40" s="582"/>
      <c r="G40" s="582"/>
      <c r="H40" s="583">
        <f t="shared" si="1"/>
        <v>0</v>
      </c>
    </row>
    <row r="41" spans="1:8" ht="24.95" customHeight="1">
      <c r="A41" s="561">
        <v>20</v>
      </c>
      <c r="B41" s="592" t="s">
        <v>600</v>
      </c>
      <c r="C41" s="582">
        <v>957.52</v>
      </c>
      <c r="D41" s="582">
        <v>0</v>
      </c>
      <c r="E41" s="583">
        <f t="shared" si="0"/>
        <v>957.52</v>
      </c>
      <c r="F41" s="582">
        <v>0</v>
      </c>
      <c r="G41" s="582">
        <v>0</v>
      </c>
      <c r="H41" s="583">
        <f t="shared" si="1"/>
        <v>0</v>
      </c>
    </row>
    <row r="42" spans="1:8" ht="33" customHeight="1">
      <c r="A42" s="561">
        <v>21</v>
      </c>
      <c r="B42" s="593" t="s">
        <v>601</v>
      </c>
      <c r="C42" s="582">
        <v>0</v>
      </c>
      <c r="D42" s="582">
        <v>0</v>
      </c>
      <c r="E42" s="583">
        <f t="shared" si="0"/>
        <v>0</v>
      </c>
      <c r="F42" s="582"/>
      <c r="G42" s="582"/>
      <c r="H42" s="583">
        <f t="shared" si="1"/>
        <v>0</v>
      </c>
    </row>
    <row r="43" spans="1:8">
      <c r="A43" s="561">
        <v>22</v>
      </c>
      <c r="B43" s="421" t="s">
        <v>602</v>
      </c>
      <c r="C43" s="582">
        <f>SUM(C6,C13,C18,C19,C20,C21,C22,C23,C24,C25,C26,C27,C28,C29,C32,C33,C34,C37,C40,C41,C42)</f>
        <v>11585090.149999961</v>
      </c>
      <c r="D43" s="582">
        <f>SUM(D6,D13,D18,D19,D20,D21,D22,D23,D24,D25,D26,D27,D28,D29,D32,D33,D34,D37,D40,D41,D42)</f>
        <v>39343557.730000034</v>
      </c>
      <c r="E43" s="583">
        <f t="shared" si="0"/>
        <v>50928647.879999995</v>
      </c>
      <c r="F43" s="582">
        <f>SUM(F6,F13,F18,F19,F20,F21,F22,F23,F24,F25,F26,F27,F28,F29,F32,F33,F34,F37,F40,F41,F42)</f>
        <v>26638139.400765143</v>
      </c>
      <c r="G43" s="582">
        <f>SUM(G6,G13,G18,G19,G20,G21,G22,G23,G24,G25,G26,G27,G28,G29,G32,G33,G34,G37,G40,G41,G42)</f>
        <v>42666885.108852699</v>
      </c>
      <c r="H43" s="583">
        <f t="shared" si="1"/>
        <v>69305024.509617835</v>
      </c>
    </row>
    <row r="44" spans="1:8">
      <c r="A44" s="561">
        <v>23</v>
      </c>
      <c r="B44" s="421" t="s">
        <v>603</v>
      </c>
      <c r="C44" s="582">
        <v>-4131815.62</v>
      </c>
      <c r="D44" s="582">
        <v>0</v>
      </c>
      <c r="E44" s="583">
        <f t="shared" si="0"/>
        <v>-4131815.62</v>
      </c>
      <c r="F44" s="582">
        <v>-8250594.6823999994</v>
      </c>
      <c r="G44" s="582">
        <v>0</v>
      </c>
      <c r="H44" s="583">
        <f t="shared" si="1"/>
        <v>-8250594.6823999994</v>
      </c>
    </row>
    <row r="45" spans="1:8">
      <c r="A45" s="561">
        <v>24</v>
      </c>
      <c r="B45" s="421" t="s">
        <v>604</v>
      </c>
      <c r="C45" s="582">
        <f>C43+C44</f>
        <v>7453274.5299999611</v>
      </c>
      <c r="D45" s="582">
        <f>D43+D44</f>
        <v>39343557.730000034</v>
      </c>
      <c r="E45" s="583">
        <f t="shared" si="0"/>
        <v>46796832.259999998</v>
      </c>
      <c r="F45" s="582">
        <f>F43+F44</f>
        <v>18387544.718365144</v>
      </c>
      <c r="G45" s="582">
        <f>G43+G44</f>
        <v>42666885.108852699</v>
      </c>
      <c r="H45" s="583">
        <f t="shared" si="1"/>
        <v>61054429.827217847</v>
      </c>
    </row>
  </sheetData>
  <mergeCells count="4">
    <mergeCell ref="B4:B5"/>
    <mergeCell ref="C4:E4"/>
    <mergeCell ref="F4:H4"/>
    <mergeCell ref="A4:A5"/>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22" zoomScale="80" zoomScaleNormal="80" workbookViewId="0">
      <selection activeCell="H49" sqref="H49"/>
    </sheetView>
  </sheetViews>
  <sheetFormatPr defaultRowHeight="15"/>
  <cols>
    <col min="1" max="1" width="8.7109375" style="435"/>
    <col min="2" max="2" width="87.5703125" bestFit="1" customWidth="1"/>
    <col min="3" max="3" width="12.42578125" bestFit="1" customWidth="1"/>
    <col min="4" max="5" width="14.28515625" bestFit="1" customWidth="1"/>
    <col min="6" max="6" width="12.42578125" bestFit="1" customWidth="1"/>
    <col min="7" max="8" width="14.28515625" bestFit="1" customWidth="1"/>
    <col min="10" max="10" width="11.5703125" bestFit="1" customWidth="1"/>
    <col min="11" max="12" width="12.28515625" bestFit="1" customWidth="1"/>
  </cols>
  <sheetData>
    <row r="1" spans="1:12" ht="15.75">
      <c r="A1" s="17" t="s">
        <v>108</v>
      </c>
      <c r="B1" s="310" t="str">
        <f>Info!C2</f>
        <v>სს "ბაზისბანკი"</v>
      </c>
      <c r="C1" s="16"/>
      <c r="D1" s="225"/>
      <c r="E1" s="225"/>
      <c r="F1" s="225"/>
      <c r="G1" s="225"/>
    </row>
    <row r="2" spans="1:12" ht="15.75">
      <c r="A2" s="17" t="s">
        <v>109</v>
      </c>
      <c r="B2" s="632">
        <f>'1. key ratios'!B2</f>
        <v>45199</v>
      </c>
      <c r="C2" s="28"/>
      <c r="D2" s="18"/>
      <c r="E2" s="18"/>
      <c r="F2" s="18"/>
      <c r="G2" s="18"/>
      <c r="H2" s="1"/>
    </row>
    <row r="3" spans="1:12" ht="16.5" thickBot="1">
      <c r="A3" s="17"/>
      <c r="B3" s="16"/>
      <c r="C3" s="28"/>
      <c r="D3" s="18"/>
      <c r="E3" s="18"/>
      <c r="F3" s="18"/>
      <c r="G3" s="18"/>
      <c r="H3" s="1"/>
    </row>
    <row r="4" spans="1:12" ht="15.75">
      <c r="A4" s="709" t="s">
        <v>25</v>
      </c>
      <c r="B4" s="721" t="s">
        <v>151</v>
      </c>
      <c r="C4" s="722" t="s">
        <v>114</v>
      </c>
      <c r="D4" s="722"/>
      <c r="E4" s="722"/>
      <c r="F4" s="722" t="s">
        <v>115</v>
      </c>
      <c r="G4" s="722"/>
      <c r="H4" s="723"/>
    </row>
    <row r="5" spans="1:12">
      <c r="A5" s="709"/>
      <c r="B5" s="721"/>
      <c r="C5" s="419" t="s">
        <v>26</v>
      </c>
      <c r="D5" s="419" t="s">
        <v>88</v>
      </c>
      <c r="E5" s="419" t="s">
        <v>66</v>
      </c>
      <c r="F5" s="419" t="s">
        <v>26</v>
      </c>
      <c r="G5" s="419" t="s">
        <v>88</v>
      </c>
      <c r="H5" s="422" t="s">
        <v>66</v>
      </c>
    </row>
    <row r="6" spans="1:12" ht="15.75">
      <c r="A6" s="423">
        <v>1</v>
      </c>
      <c r="B6" s="427" t="s">
        <v>605</v>
      </c>
      <c r="C6" s="424">
        <v>28964800</v>
      </c>
      <c r="D6" s="424">
        <v>34951815</v>
      </c>
      <c r="E6" s="425">
        <f t="shared" ref="E6:E43" si="0">C6+D6</f>
        <v>63916615</v>
      </c>
      <c r="F6" s="424">
        <v>11307200</v>
      </c>
      <c r="G6" s="424">
        <v>36715840</v>
      </c>
      <c r="H6" s="426">
        <f t="shared" ref="H6:H43" si="1">F6+G6</f>
        <v>48023040</v>
      </c>
      <c r="J6" s="633"/>
      <c r="K6" s="633"/>
      <c r="L6" s="633"/>
    </row>
    <row r="7" spans="1:12" ht="15.75">
      <c r="A7" s="423">
        <v>2</v>
      </c>
      <c r="B7" s="427" t="s">
        <v>177</v>
      </c>
      <c r="C7" s="424">
        <v>0</v>
      </c>
      <c r="D7" s="424">
        <v>57552271</v>
      </c>
      <c r="E7" s="425">
        <f t="shared" si="0"/>
        <v>57552271</v>
      </c>
      <c r="F7" s="424">
        <v>0</v>
      </c>
      <c r="G7" s="424">
        <v>34411860</v>
      </c>
      <c r="H7" s="426">
        <f t="shared" si="1"/>
        <v>34411860</v>
      </c>
      <c r="J7" s="633"/>
      <c r="K7" s="633"/>
      <c r="L7" s="633"/>
    </row>
    <row r="8" spans="1:12" ht="15.75">
      <c r="A8" s="423">
        <v>3</v>
      </c>
      <c r="B8" s="427" t="s">
        <v>179</v>
      </c>
      <c r="C8" s="424">
        <f>C9+C10</f>
        <v>86868557.038360998</v>
      </c>
      <c r="D8" s="424">
        <f>D9+D10</f>
        <v>844779347.72214496</v>
      </c>
      <c r="E8" s="425">
        <f t="shared" si="0"/>
        <v>931647904.76050591</v>
      </c>
      <c r="F8" s="424">
        <v>49903729.358823001</v>
      </c>
      <c r="G8" s="424">
        <v>744338311.3375001</v>
      </c>
      <c r="H8" s="426">
        <f t="shared" si="1"/>
        <v>794242040.69632316</v>
      </c>
      <c r="J8" s="633"/>
      <c r="K8" s="633"/>
      <c r="L8" s="633"/>
    </row>
    <row r="9" spans="1:12" ht="15.75">
      <c r="A9" s="423">
        <v>3.1</v>
      </c>
      <c r="B9" s="428" t="s">
        <v>606</v>
      </c>
      <c r="C9" s="424">
        <v>56344028.628361002</v>
      </c>
      <c r="D9" s="424">
        <v>844714398.94714499</v>
      </c>
      <c r="E9" s="425">
        <f t="shared" si="0"/>
        <v>901058427.57550597</v>
      </c>
      <c r="F9" s="424">
        <v>46079973.958823003</v>
      </c>
      <c r="G9" s="424">
        <v>740956155.75250006</v>
      </c>
      <c r="H9" s="426">
        <f t="shared" si="1"/>
        <v>787036129.71132302</v>
      </c>
      <c r="J9" s="633"/>
      <c r="K9" s="633"/>
      <c r="L9" s="633"/>
    </row>
    <row r="10" spans="1:12" ht="15.75">
      <c r="A10" s="423">
        <v>3.2</v>
      </c>
      <c r="B10" s="428" t="s">
        <v>607</v>
      </c>
      <c r="C10" s="424">
        <v>30524528.41</v>
      </c>
      <c r="D10" s="424">
        <v>64948.775000000001</v>
      </c>
      <c r="E10" s="425">
        <f t="shared" si="0"/>
        <v>30589477.184999999</v>
      </c>
      <c r="F10" s="424">
        <v>3823755.4</v>
      </c>
      <c r="G10" s="424">
        <v>3382155.585</v>
      </c>
      <c r="H10" s="426">
        <f t="shared" si="1"/>
        <v>7205910.9849999994</v>
      </c>
      <c r="J10" s="633"/>
      <c r="K10" s="633"/>
      <c r="L10" s="633"/>
    </row>
    <row r="11" spans="1:12" ht="15.75">
      <c r="A11" s="423">
        <v>4</v>
      </c>
      <c r="B11" s="427" t="s">
        <v>178</v>
      </c>
      <c r="C11" s="424">
        <f>C12+C13</f>
        <v>200229259</v>
      </c>
      <c r="D11" s="424">
        <f>D12+D13</f>
        <v>0</v>
      </c>
      <c r="E11" s="425">
        <f t="shared" si="0"/>
        <v>200229259</v>
      </c>
      <c r="F11" s="424">
        <v>320152688</v>
      </c>
      <c r="G11" s="424">
        <v>0</v>
      </c>
      <c r="H11" s="426">
        <f t="shared" si="1"/>
        <v>320152688</v>
      </c>
      <c r="J11" s="633"/>
      <c r="K11" s="633"/>
      <c r="L11" s="633"/>
    </row>
    <row r="12" spans="1:12" ht="15.75">
      <c r="A12" s="423">
        <v>4.0999999999999996</v>
      </c>
      <c r="B12" s="428" t="s">
        <v>608</v>
      </c>
      <c r="C12" s="424">
        <v>200229259</v>
      </c>
      <c r="D12" s="424">
        <v>0</v>
      </c>
      <c r="E12" s="425">
        <f t="shared" si="0"/>
        <v>200229259</v>
      </c>
      <c r="F12" s="424">
        <v>320152688</v>
      </c>
      <c r="G12" s="424"/>
      <c r="H12" s="426">
        <f t="shared" si="1"/>
        <v>320152688</v>
      </c>
      <c r="J12" s="633"/>
      <c r="K12" s="633"/>
      <c r="L12" s="633"/>
    </row>
    <row r="13" spans="1:12" ht="15.75">
      <c r="A13" s="423">
        <v>4.2</v>
      </c>
      <c r="B13" s="428" t="s">
        <v>609</v>
      </c>
      <c r="C13" s="424">
        <v>0</v>
      </c>
      <c r="D13" s="424">
        <v>0</v>
      </c>
      <c r="E13" s="425">
        <f t="shared" si="0"/>
        <v>0</v>
      </c>
      <c r="F13" s="424"/>
      <c r="G13" s="424"/>
      <c r="H13" s="426">
        <f t="shared" si="1"/>
        <v>0</v>
      </c>
      <c r="J13" s="633"/>
      <c r="K13" s="633"/>
      <c r="L13" s="633"/>
    </row>
    <row r="14" spans="1:12" ht="15.75">
      <c r="A14" s="423">
        <v>5</v>
      </c>
      <c r="B14" s="429" t="s">
        <v>610</v>
      </c>
      <c r="C14" s="424">
        <f>C15+C16+C17+C23+C24+C25+C26</f>
        <v>116044211.10729998</v>
      </c>
      <c r="D14" s="424">
        <f>D15+D16+D17+D23+D24+D25+D26</f>
        <v>4184322243.6611004</v>
      </c>
      <c r="E14" s="425">
        <f t="shared" si="0"/>
        <v>4300366454.7684002</v>
      </c>
      <c r="F14" s="424">
        <v>106345757.67</v>
      </c>
      <c r="G14" s="424">
        <v>4061326823.4798994</v>
      </c>
      <c r="H14" s="426">
        <f t="shared" si="1"/>
        <v>4167672581.1498995</v>
      </c>
      <c r="J14" s="633"/>
      <c r="K14" s="633"/>
      <c r="L14" s="633"/>
    </row>
    <row r="15" spans="1:12" ht="15.75">
      <c r="A15" s="423">
        <v>5.0999999999999996</v>
      </c>
      <c r="B15" s="430" t="s">
        <v>611</v>
      </c>
      <c r="C15" s="424">
        <v>43384650.217299998</v>
      </c>
      <c r="D15" s="424">
        <v>47343306.325300001</v>
      </c>
      <c r="E15" s="425">
        <f t="shared" si="0"/>
        <v>90727956.542600006</v>
      </c>
      <c r="F15" s="424">
        <v>22038372.34</v>
      </c>
      <c r="G15" s="424">
        <v>50856426.686300002</v>
      </c>
      <c r="H15" s="426">
        <f t="shared" si="1"/>
        <v>72894799.026299998</v>
      </c>
      <c r="J15" s="633"/>
      <c r="K15" s="633"/>
      <c r="L15" s="633"/>
    </row>
    <row r="16" spans="1:12" ht="15.75">
      <c r="A16" s="423">
        <v>5.2</v>
      </c>
      <c r="B16" s="430" t="s">
        <v>612</v>
      </c>
      <c r="C16" s="424">
        <v>0</v>
      </c>
      <c r="D16" s="424">
        <v>0</v>
      </c>
      <c r="E16" s="425">
        <f t="shared" si="0"/>
        <v>0</v>
      </c>
      <c r="F16" s="424">
        <v>0</v>
      </c>
      <c r="G16" s="424">
        <v>0</v>
      </c>
      <c r="H16" s="426">
        <f t="shared" si="1"/>
        <v>0</v>
      </c>
      <c r="J16" s="633"/>
      <c r="K16" s="633"/>
      <c r="L16" s="633"/>
    </row>
    <row r="17" spans="1:12" ht="15.75">
      <c r="A17" s="423">
        <v>5.3</v>
      </c>
      <c r="B17" s="430" t="s">
        <v>613</v>
      </c>
      <c r="C17" s="424">
        <f>C18+C19+C20+C21+C22</f>
        <v>41484660.07</v>
      </c>
      <c r="D17" s="424">
        <f>D18+D19+D20+D21+D22</f>
        <v>3627602155.5918999</v>
      </c>
      <c r="E17" s="425">
        <f t="shared" si="0"/>
        <v>3669086815.6619</v>
      </c>
      <c r="F17" s="424">
        <v>33805817.799999997</v>
      </c>
      <c r="G17" s="424">
        <v>3636818168.7988997</v>
      </c>
      <c r="H17" s="426">
        <f t="shared" si="1"/>
        <v>3670623986.5988998</v>
      </c>
      <c r="J17" s="633"/>
      <c r="K17" s="633"/>
      <c r="L17" s="633"/>
    </row>
    <row r="18" spans="1:12" ht="15.75">
      <c r="A18" s="423" t="s">
        <v>180</v>
      </c>
      <c r="B18" s="431" t="s">
        <v>614</v>
      </c>
      <c r="C18" s="424">
        <v>2634881.1800000002</v>
      </c>
      <c r="D18" s="424">
        <v>1404262995.1310999</v>
      </c>
      <c r="E18" s="425">
        <f t="shared" si="0"/>
        <v>1406897876.3111</v>
      </c>
      <c r="F18" s="424">
        <v>2239299.64</v>
      </c>
      <c r="G18" s="424">
        <v>1222171380.4865999</v>
      </c>
      <c r="H18" s="426">
        <f t="shared" si="1"/>
        <v>1224410680.1266</v>
      </c>
      <c r="J18" s="633"/>
      <c r="K18" s="633"/>
      <c r="L18" s="633"/>
    </row>
    <row r="19" spans="1:12" ht="15.75">
      <c r="A19" s="423" t="s">
        <v>181</v>
      </c>
      <c r="B19" s="432" t="s">
        <v>615</v>
      </c>
      <c r="C19" s="424">
        <v>316862.40000000002</v>
      </c>
      <c r="D19" s="424">
        <v>873649589.82790005</v>
      </c>
      <c r="E19" s="425">
        <f t="shared" si="0"/>
        <v>873966452.22790003</v>
      </c>
      <c r="F19" s="424">
        <v>316862.40000000002</v>
      </c>
      <c r="G19" s="424">
        <v>1074179029.7558999</v>
      </c>
      <c r="H19" s="426">
        <f t="shared" si="1"/>
        <v>1074495892.1559</v>
      </c>
      <c r="J19" s="633"/>
      <c r="K19" s="633"/>
      <c r="L19" s="633"/>
    </row>
    <row r="20" spans="1:12" ht="15.75">
      <c r="A20" s="423" t="s">
        <v>182</v>
      </c>
      <c r="B20" s="432" t="s">
        <v>616</v>
      </c>
      <c r="C20" s="424">
        <v>0</v>
      </c>
      <c r="D20" s="424">
        <v>0</v>
      </c>
      <c r="E20" s="425">
        <f t="shared" si="0"/>
        <v>0</v>
      </c>
      <c r="F20" s="424">
        <v>0</v>
      </c>
      <c r="G20" s="424">
        <v>0</v>
      </c>
      <c r="H20" s="426">
        <f t="shared" si="1"/>
        <v>0</v>
      </c>
      <c r="J20" s="633"/>
      <c r="K20" s="633"/>
      <c r="L20" s="633"/>
    </row>
    <row r="21" spans="1:12" ht="15.75">
      <c r="A21" s="423" t="s">
        <v>183</v>
      </c>
      <c r="B21" s="432" t="s">
        <v>617</v>
      </c>
      <c r="C21" s="424">
        <v>349245.72</v>
      </c>
      <c r="D21" s="424">
        <v>834556355.29369998</v>
      </c>
      <c r="E21" s="425">
        <f t="shared" si="0"/>
        <v>834905601.01370001</v>
      </c>
      <c r="F21" s="424">
        <v>349246.71999999997</v>
      </c>
      <c r="G21" s="424">
        <v>709638106.18570006</v>
      </c>
      <c r="H21" s="426">
        <f t="shared" si="1"/>
        <v>709987352.90570009</v>
      </c>
      <c r="J21" s="633"/>
      <c r="K21" s="633"/>
      <c r="L21" s="633"/>
    </row>
    <row r="22" spans="1:12" ht="15.75">
      <c r="A22" s="423" t="s">
        <v>184</v>
      </c>
      <c r="B22" s="432" t="s">
        <v>427</v>
      </c>
      <c r="C22" s="424">
        <v>38183670.770000003</v>
      </c>
      <c r="D22" s="424">
        <v>515133215.33920002</v>
      </c>
      <c r="E22" s="425">
        <f t="shared" si="0"/>
        <v>553316886.1092</v>
      </c>
      <c r="F22" s="424">
        <v>30900409.039999999</v>
      </c>
      <c r="G22" s="424">
        <v>630829652.3707</v>
      </c>
      <c r="H22" s="426">
        <f t="shared" si="1"/>
        <v>661730061.41069996</v>
      </c>
      <c r="J22" s="633"/>
      <c r="K22" s="633"/>
      <c r="L22" s="633"/>
    </row>
    <row r="23" spans="1:12" ht="15.75">
      <c r="A23" s="423">
        <v>5.4</v>
      </c>
      <c r="B23" s="430" t="s">
        <v>618</v>
      </c>
      <c r="C23" s="424">
        <v>11778839.1</v>
      </c>
      <c r="D23" s="424">
        <v>75743422.809</v>
      </c>
      <c r="E23" s="425">
        <f t="shared" si="0"/>
        <v>87522261.908999994</v>
      </c>
      <c r="F23" s="424">
        <v>26082525.809999999</v>
      </c>
      <c r="G23" s="424">
        <v>69564944.854200006</v>
      </c>
      <c r="H23" s="426">
        <f t="shared" si="1"/>
        <v>95647470.664200008</v>
      </c>
      <c r="J23" s="633"/>
      <c r="K23" s="633"/>
      <c r="L23" s="633"/>
    </row>
    <row r="24" spans="1:12" ht="15.75">
      <c r="A24" s="423">
        <v>5.5</v>
      </c>
      <c r="B24" s="430" t="s">
        <v>619</v>
      </c>
      <c r="C24" s="424">
        <v>11096061.720000001</v>
      </c>
      <c r="D24" s="424">
        <v>359097839.41869998</v>
      </c>
      <c r="E24" s="425">
        <f t="shared" si="0"/>
        <v>370193901.13870001</v>
      </c>
      <c r="F24" s="424">
        <v>19219041.719999999</v>
      </c>
      <c r="G24" s="424">
        <v>304087283.14050001</v>
      </c>
      <c r="H24" s="426">
        <f t="shared" si="1"/>
        <v>323306324.86049998</v>
      </c>
      <c r="J24" s="633"/>
      <c r="K24" s="633"/>
      <c r="L24" s="633"/>
    </row>
    <row r="25" spans="1:12" ht="15.75">
      <c r="A25" s="423">
        <v>5.6</v>
      </c>
      <c r="B25" s="430" t="s">
        <v>620</v>
      </c>
      <c r="C25" s="424">
        <v>8300000</v>
      </c>
      <c r="D25" s="424">
        <v>74535519.516200006</v>
      </c>
      <c r="E25" s="425">
        <f t="shared" si="0"/>
        <v>82835519.516200006</v>
      </c>
      <c r="F25" s="424">
        <v>5200000</v>
      </c>
      <c r="G25" s="424">
        <v>0</v>
      </c>
      <c r="H25" s="426">
        <f t="shared" si="1"/>
        <v>5200000</v>
      </c>
      <c r="J25" s="633"/>
      <c r="K25" s="633"/>
      <c r="L25" s="633"/>
    </row>
    <row r="26" spans="1:12" ht="15.75">
      <c r="A26" s="423">
        <v>5.7</v>
      </c>
      <c r="B26" s="430" t="s">
        <v>427</v>
      </c>
      <c r="C26" s="424">
        <v>0</v>
      </c>
      <c r="D26" s="424">
        <v>0</v>
      </c>
      <c r="E26" s="425">
        <f t="shared" si="0"/>
        <v>0</v>
      </c>
      <c r="F26" s="424">
        <v>0</v>
      </c>
      <c r="G26" s="424">
        <v>0</v>
      </c>
      <c r="H26" s="426">
        <f t="shared" si="1"/>
        <v>0</v>
      </c>
      <c r="J26" s="633"/>
      <c r="K26" s="633"/>
      <c r="L26" s="633"/>
    </row>
    <row r="27" spans="1:12" ht="15.75">
      <c r="A27" s="423">
        <v>6</v>
      </c>
      <c r="B27" s="429" t="s">
        <v>621</v>
      </c>
      <c r="C27" s="424">
        <v>162616843.50999999</v>
      </c>
      <c r="D27" s="424">
        <v>162929667.73559999</v>
      </c>
      <c r="E27" s="425">
        <f t="shared" si="0"/>
        <v>325546511.24559999</v>
      </c>
      <c r="F27" s="424">
        <v>120266879.7</v>
      </c>
      <c r="G27" s="424">
        <v>116708527.71170001</v>
      </c>
      <c r="H27" s="426">
        <f t="shared" si="1"/>
        <v>236975407.41170001</v>
      </c>
      <c r="J27" s="633"/>
      <c r="K27" s="633"/>
      <c r="L27" s="633"/>
    </row>
    <row r="28" spans="1:12" ht="15.75">
      <c r="A28" s="423">
        <v>7</v>
      </c>
      <c r="B28" s="429" t="s">
        <v>622</v>
      </c>
      <c r="C28" s="424">
        <v>149966019.34</v>
      </c>
      <c r="D28" s="424">
        <v>63734019.343999997</v>
      </c>
      <c r="E28" s="425">
        <f t="shared" si="0"/>
        <v>213700038.68400002</v>
      </c>
      <c r="F28" s="424">
        <v>94562847.269999996</v>
      </c>
      <c r="G28" s="424">
        <v>48698382.675300002</v>
      </c>
      <c r="H28" s="426">
        <f t="shared" si="1"/>
        <v>143261229.94529998</v>
      </c>
      <c r="J28" s="633"/>
      <c r="K28" s="633"/>
      <c r="L28" s="633"/>
    </row>
    <row r="29" spans="1:12" ht="15.75">
      <c r="A29" s="423">
        <v>8</v>
      </c>
      <c r="B29" s="429" t="s">
        <v>623</v>
      </c>
      <c r="C29" s="424"/>
      <c r="D29" s="424"/>
      <c r="E29" s="425">
        <f t="shared" si="0"/>
        <v>0</v>
      </c>
      <c r="F29" s="424">
        <v>0</v>
      </c>
      <c r="G29" s="424">
        <v>566189.43999999994</v>
      </c>
      <c r="H29" s="426">
        <f t="shared" si="1"/>
        <v>566189.43999999994</v>
      </c>
      <c r="J29" s="633"/>
      <c r="K29" s="633"/>
      <c r="L29" s="633"/>
    </row>
    <row r="30" spans="1:12" ht="15.75">
      <c r="A30" s="423">
        <v>9</v>
      </c>
      <c r="B30" s="427" t="s">
        <v>185</v>
      </c>
      <c r="C30" s="424">
        <f>C31+C32+C33+C34+C35+C36+C37</f>
        <v>42569000</v>
      </c>
      <c r="D30" s="424">
        <f>D31+D32+D33+D34+D35+D36+D37</f>
        <v>42633000</v>
      </c>
      <c r="E30" s="425">
        <f t="shared" si="0"/>
        <v>85202000</v>
      </c>
      <c r="F30" s="424">
        <v>0</v>
      </c>
      <c r="G30" s="424">
        <v>0</v>
      </c>
      <c r="H30" s="426">
        <f t="shared" si="1"/>
        <v>0</v>
      </c>
      <c r="J30" s="633"/>
      <c r="K30" s="633"/>
      <c r="L30" s="633"/>
    </row>
    <row r="31" spans="1:12" ht="25.5">
      <c r="A31" s="423">
        <v>9.1</v>
      </c>
      <c r="B31" s="428" t="s">
        <v>624</v>
      </c>
      <c r="C31" s="424">
        <v>0</v>
      </c>
      <c r="D31" s="424">
        <v>42633000</v>
      </c>
      <c r="E31" s="425">
        <f t="shared" si="0"/>
        <v>42633000</v>
      </c>
      <c r="F31" s="424"/>
      <c r="G31" s="424">
        <v>0</v>
      </c>
      <c r="H31" s="426">
        <f t="shared" si="1"/>
        <v>0</v>
      </c>
      <c r="J31" s="633"/>
      <c r="K31" s="633"/>
      <c r="L31" s="633"/>
    </row>
    <row r="32" spans="1:12" ht="25.5">
      <c r="A32" s="423">
        <v>9.1999999999999993</v>
      </c>
      <c r="B32" s="428" t="s">
        <v>625</v>
      </c>
      <c r="C32" s="424">
        <v>42569000</v>
      </c>
      <c r="D32" s="424">
        <v>0</v>
      </c>
      <c r="E32" s="425">
        <f t="shared" si="0"/>
        <v>42569000</v>
      </c>
      <c r="F32" s="424">
        <v>0</v>
      </c>
      <c r="G32" s="424">
        <v>0</v>
      </c>
      <c r="H32" s="426">
        <f t="shared" si="1"/>
        <v>0</v>
      </c>
      <c r="J32" s="633"/>
      <c r="K32" s="633"/>
      <c r="L32" s="633"/>
    </row>
    <row r="33" spans="1:12" ht="15.75">
      <c r="A33" s="423">
        <v>9.3000000000000007</v>
      </c>
      <c r="B33" s="428" t="s">
        <v>626</v>
      </c>
      <c r="C33" s="424"/>
      <c r="D33" s="424"/>
      <c r="E33" s="425">
        <f t="shared" si="0"/>
        <v>0</v>
      </c>
      <c r="F33" s="424"/>
      <c r="G33" s="424"/>
      <c r="H33" s="426">
        <f t="shared" si="1"/>
        <v>0</v>
      </c>
      <c r="J33" s="633"/>
      <c r="K33" s="633"/>
      <c r="L33" s="633"/>
    </row>
    <row r="34" spans="1:12" ht="15.75">
      <c r="A34" s="423">
        <v>9.4</v>
      </c>
      <c r="B34" s="428" t="s">
        <v>627</v>
      </c>
      <c r="C34" s="424"/>
      <c r="D34" s="424"/>
      <c r="E34" s="425">
        <f t="shared" si="0"/>
        <v>0</v>
      </c>
      <c r="F34" s="424"/>
      <c r="G34" s="424"/>
      <c r="H34" s="426">
        <f t="shared" si="1"/>
        <v>0</v>
      </c>
      <c r="J34" s="633"/>
      <c r="K34" s="633"/>
      <c r="L34" s="633"/>
    </row>
    <row r="35" spans="1:12" ht="15.75">
      <c r="A35" s="423">
        <v>9.5</v>
      </c>
      <c r="B35" s="428" t="s">
        <v>628</v>
      </c>
      <c r="C35" s="424"/>
      <c r="D35" s="424"/>
      <c r="E35" s="425">
        <f t="shared" si="0"/>
        <v>0</v>
      </c>
      <c r="F35" s="424"/>
      <c r="G35" s="424"/>
      <c r="H35" s="426">
        <f t="shared" si="1"/>
        <v>0</v>
      </c>
      <c r="J35" s="633"/>
      <c r="K35" s="633"/>
      <c r="L35" s="633"/>
    </row>
    <row r="36" spans="1:12" ht="25.5">
      <c r="A36" s="423">
        <v>9.6</v>
      </c>
      <c r="B36" s="428" t="s">
        <v>629</v>
      </c>
      <c r="C36" s="424"/>
      <c r="D36" s="424"/>
      <c r="E36" s="425">
        <f t="shared" si="0"/>
        <v>0</v>
      </c>
      <c r="F36" s="424"/>
      <c r="G36" s="424"/>
      <c r="H36" s="426">
        <f t="shared" si="1"/>
        <v>0</v>
      </c>
      <c r="J36" s="633"/>
      <c r="K36" s="633"/>
      <c r="L36" s="633"/>
    </row>
    <row r="37" spans="1:12" ht="25.5">
      <c r="A37" s="423">
        <v>9.6999999999999993</v>
      </c>
      <c r="B37" s="428" t="s">
        <v>630</v>
      </c>
      <c r="C37" s="424"/>
      <c r="D37" s="424"/>
      <c r="E37" s="425">
        <f t="shared" si="0"/>
        <v>0</v>
      </c>
      <c r="F37" s="424"/>
      <c r="G37" s="424"/>
      <c r="H37" s="426">
        <f t="shared" si="1"/>
        <v>0</v>
      </c>
      <c r="J37" s="633"/>
      <c r="K37" s="633"/>
      <c r="L37" s="633"/>
    </row>
    <row r="38" spans="1:12" ht="15.75">
      <c r="A38" s="423">
        <v>10</v>
      </c>
      <c r="B38" s="433" t="s">
        <v>631</v>
      </c>
      <c r="C38" s="424">
        <f>C39+C40+C41+C42</f>
        <v>82081069.269999832</v>
      </c>
      <c r="D38" s="424">
        <f>D39+D40+D41+D42</f>
        <v>15104581.100234991</v>
      </c>
      <c r="E38" s="425">
        <f t="shared" si="0"/>
        <v>97185650.370234817</v>
      </c>
      <c r="F38" s="424">
        <v>65317468.499999844</v>
      </c>
      <c r="G38" s="424">
        <v>14436067.030742988</v>
      </c>
      <c r="H38" s="426">
        <f t="shared" si="1"/>
        <v>79753535.530742824</v>
      </c>
      <c r="J38" s="633"/>
      <c r="K38" s="633"/>
      <c r="L38" s="633"/>
    </row>
    <row r="39" spans="1:12" ht="15.75">
      <c r="A39" s="423">
        <v>10.1</v>
      </c>
      <c r="B39" s="428" t="s">
        <v>632</v>
      </c>
      <c r="C39" s="424">
        <v>3256137.57</v>
      </c>
      <c r="D39" s="424">
        <v>0</v>
      </c>
      <c r="E39" s="425">
        <f t="shared" si="0"/>
        <v>3256137.57</v>
      </c>
      <c r="F39" s="424">
        <v>5194684.08</v>
      </c>
      <c r="G39" s="424">
        <v>16363.4064</v>
      </c>
      <c r="H39" s="426">
        <f t="shared" si="1"/>
        <v>5211047.4863999998</v>
      </c>
      <c r="J39" s="633"/>
      <c r="K39" s="633"/>
      <c r="L39" s="633"/>
    </row>
    <row r="40" spans="1:12" ht="25.5">
      <c r="A40" s="423">
        <v>10.199999999999999</v>
      </c>
      <c r="B40" s="428" t="s">
        <v>633</v>
      </c>
      <c r="C40" s="424">
        <v>3028669.5999999801</v>
      </c>
      <c r="D40" s="424">
        <v>945544.53410000075</v>
      </c>
      <c r="E40" s="425">
        <f t="shared" si="0"/>
        <v>3974214.1340999808</v>
      </c>
      <c r="F40" s="424">
        <v>5048118.2999999803</v>
      </c>
      <c r="G40" s="424">
        <v>564867.97740000021</v>
      </c>
      <c r="H40" s="426">
        <f t="shared" si="1"/>
        <v>5612986.2773999805</v>
      </c>
      <c r="J40" s="633"/>
      <c r="K40" s="633"/>
      <c r="L40" s="633"/>
    </row>
    <row r="41" spans="1:12" ht="25.5">
      <c r="A41" s="423">
        <v>10.3</v>
      </c>
      <c r="B41" s="428" t="s">
        <v>634</v>
      </c>
      <c r="C41" s="424">
        <v>51981063.290000007</v>
      </c>
      <c r="D41" s="424">
        <v>6658752.2395350011</v>
      </c>
      <c r="E41" s="425">
        <f t="shared" si="0"/>
        <v>58639815.52953501</v>
      </c>
      <c r="F41" s="424">
        <v>34664658.220000006</v>
      </c>
      <c r="G41" s="424">
        <v>6732254.9493429996</v>
      </c>
      <c r="H41" s="426">
        <f t="shared" si="1"/>
        <v>41396913.16934301</v>
      </c>
      <c r="J41" s="633"/>
      <c r="K41" s="633"/>
      <c r="L41" s="633"/>
    </row>
    <row r="42" spans="1:12" ht="25.5">
      <c r="A42" s="423">
        <v>10.4</v>
      </c>
      <c r="B42" s="428" t="s">
        <v>635</v>
      </c>
      <c r="C42" s="424">
        <v>23815198.80999985</v>
      </c>
      <c r="D42" s="424">
        <v>7500284.3265999891</v>
      </c>
      <c r="E42" s="425">
        <f t="shared" si="0"/>
        <v>31315483.136599839</v>
      </c>
      <c r="F42" s="424">
        <v>20410007.899999857</v>
      </c>
      <c r="G42" s="424">
        <v>7122580.6975999875</v>
      </c>
      <c r="H42" s="426">
        <f t="shared" si="1"/>
        <v>27532588.597599845</v>
      </c>
      <c r="J42" s="633"/>
      <c r="K42" s="633"/>
      <c r="L42" s="633"/>
    </row>
    <row r="43" spans="1:12" ht="15.75">
      <c r="A43" s="423">
        <v>11</v>
      </c>
      <c r="B43" s="434" t="s">
        <v>186</v>
      </c>
      <c r="C43" s="424"/>
      <c r="D43" s="424"/>
      <c r="E43" s="425">
        <f t="shared" si="0"/>
        <v>0</v>
      </c>
      <c r="F43" s="424"/>
      <c r="G43" s="424"/>
      <c r="H43" s="426">
        <f t="shared" si="1"/>
        <v>0</v>
      </c>
      <c r="J43" s="633"/>
      <c r="K43" s="633"/>
      <c r="L43" s="633"/>
    </row>
    <row r="44" spans="1:12" ht="15.75">
      <c r="C44" s="436"/>
      <c r="D44" s="436"/>
      <c r="E44" s="436"/>
      <c r="F44" s="436"/>
      <c r="G44" s="436"/>
      <c r="H44" s="436"/>
    </row>
    <row r="45" spans="1:12" ht="15.75">
      <c r="C45" s="436"/>
      <c r="D45" s="436"/>
      <c r="E45" s="436"/>
      <c r="F45" s="436"/>
      <c r="G45" s="436"/>
      <c r="H45" s="436"/>
    </row>
    <row r="46" spans="1:12" ht="15.75">
      <c r="C46" s="436"/>
      <c r="D46" s="436"/>
      <c r="E46" s="436"/>
      <c r="F46" s="436"/>
      <c r="G46" s="436"/>
      <c r="H46" s="436"/>
    </row>
    <row r="47" spans="1:12" ht="15.75">
      <c r="C47" s="436"/>
      <c r="D47" s="436"/>
      <c r="E47" s="436"/>
      <c r="F47" s="436"/>
      <c r="G47" s="436"/>
      <c r="H47" s="436"/>
    </row>
  </sheetData>
  <mergeCells count="4">
    <mergeCell ref="A4:A5"/>
    <mergeCell ref="B4:B5"/>
    <mergeCell ref="C4:E4"/>
    <mergeCell ref="F4:H4"/>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pane xSplit="1" ySplit="4" topLeftCell="B5" activePane="bottomRight" state="frozen"/>
      <selection activeCell="L18" sqref="L18"/>
      <selection pane="topRight" activeCell="L18" sqref="L18"/>
      <selection pane="bottomLeft" activeCell="L18" sqref="L18"/>
      <selection pane="bottomRight" activeCell="I21" sqref="I21"/>
    </sheetView>
  </sheetViews>
  <sheetFormatPr defaultColWidth="9.140625" defaultRowHeight="12.75"/>
  <cols>
    <col min="1" max="1" width="9.42578125" style="2" bestFit="1" customWidth="1"/>
    <col min="2" max="2" width="93.42578125" style="2" customWidth="1"/>
    <col min="3" max="4" width="12.7109375" style="2" customWidth="1"/>
    <col min="5" max="7" width="10.85546875" style="12" bestFit="1" customWidth="1"/>
    <col min="8" max="11" width="9.7109375" style="12" customWidth="1"/>
    <col min="12" max="16384" width="9.140625" style="12"/>
  </cols>
  <sheetData>
    <row r="1" spans="1:8" ht="15">
      <c r="A1" s="17" t="s">
        <v>108</v>
      </c>
      <c r="B1" s="16" t="str">
        <f>Info!C2</f>
        <v>სს "ბაზისბანკი"</v>
      </c>
      <c r="C1" s="16"/>
      <c r="D1" s="225"/>
    </row>
    <row r="2" spans="1:8" ht="15">
      <c r="A2" s="17" t="s">
        <v>109</v>
      </c>
      <c r="B2" s="349">
        <f>'1. key ratios'!B2</f>
        <v>45199</v>
      </c>
      <c r="C2" s="28"/>
      <c r="D2" s="18"/>
      <c r="E2" s="11"/>
      <c r="F2" s="11"/>
      <c r="G2" s="11"/>
      <c r="H2" s="11"/>
    </row>
    <row r="3" spans="1:8" ht="15">
      <c r="A3" s="17"/>
      <c r="B3" s="16"/>
      <c r="C3" s="28"/>
      <c r="D3" s="18"/>
      <c r="E3" s="11"/>
      <c r="F3" s="11"/>
      <c r="G3" s="11"/>
      <c r="H3" s="11"/>
    </row>
    <row r="4" spans="1:8" ht="15" customHeight="1" thickBot="1">
      <c r="A4" s="147" t="s">
        <v>190</v>
      </c>
      <c r="B4" s="148" t="s">
        <v>107</v>
      </c>
      <c r="C4" s="149" t="s">
        <v>87</v>
      </c>
    </row>
    <row r="5" spans="1:8" ht="15" customHeight="1">
      <c r="A5" s="145" t="s">
        <v>25</v>
      </c>
      <c r="B5" s="146"/>
      <c r="C5" s="332" t="str">
        <f>INT((MONTH($B$2))/3)&amp;"Q"&amp;"-"&amp;YEAR($B$2)</f>
        <v>3Q-2023</v>
      </c>
      <c r="D5" s="332" t="str">
        <f>IF(INT(MONTH($B$2))=3,"4"&amp;"Q"&amp;"-"&amp;YEAR($B$2)-1,IF(INT(MONTH($B$2))=6,"1"&amp;"Q"&amp;"-"&amp;YEAR($B$2),IF(INT(MONTH($B$2))=9,"2"&amp;"Q"&amp;"-"&amp;YEAR($B$2),IF(INT(MONTH($B$2))=12,"3"&amp;"Q"&amp;"-"&amp;YEAR($B$2),0))))</f>
        <v>2Q-2023</v>
      </c>
      <c r="E5" s="332" t="str">
        <f>IF(INT(MONTH($B$2))=3,"3"&amp;"Q"&amp;"-"&amp;YEAR($B$2)-1,IF(INT(MONTH($B$2))=6,"4"&amp;"Q"&amp;"-"&amp;YEAR($B$2)-1,IF(INT(MONTH($B$2))=9,"1"&amp;"Q"&amp;"-"&amp;YEAR($B$2),IF(INT(MONTH($B$2))=12,"2"&amp;"Q"&amp;"-"&amp;YEAR($B$2),0))))</f>
        <v>1Q-2023</v>
      </c>
      <c r="F5" s="332" t="str">
        <f>IF(INT(MONTH($B$2))=3,"2"&amp;"Q"&amp;"-"&amp;YEAR($B$2)-1,IF(INT(MONTH($B$2))=6,"3"&amp;"Q"&amp;"-"&amp;YEAR($B$2)-1,IF(INT(MONTH($B$2))=9,"4"&amp;"Q"&amp;"-"&amp;YEAR($B$2)-1,IF(INT(MONTH($B$2))=12,"1"&amp;"Q"&amp;"-"&amp;YEAR($B$2),0))))</f>
        <v>4Q-2022</v>
      </c>
      <c r="G5" s="332" t="str">
        <f>IF(INT(MONTH($B$2))=3,"1"&amp;"Q"&amp;"-"&amp;YEAR($B$2)-1,IF(INT(MONTH($B$2))=6,"2"&amp;"Q"&amp;"-"&amp;YEAR($B$2)-1,IF(INT(MONTH($B$2))=9,"3"&amp;"Q"&amp;"-"&amp;YEAR($B$2)-1,IF(INT(MONTH($B$2))=12,"4"&amp;"Q"&amp;"-"&amp;YEAR($B$2)-1,0))))</f>
        <v>3Q-2022</v>
      </c>
    </row>
    <row r="6" spans="1:8" ht="15" customHeight="1">
      <c r="A6" s="261">
        <v>1</v>
      </c>
      <c r="B6" s="317" t="s">
        <v>112</v>
      </c>
      <c r="C6" s="262">
        <f>C7+C9+C10</f>
        <v>2671455669.0268307</v>
      </c>
      <c r="D6" s="320">
        <f>D7+D9+D10</f>
        <v>2607409603.7494712</v>
      </c>
      <c r="E6" s="263">
        <f t="shared" ref="E6:G6" si="0">E7+E9+E10</f>
        <v>2475425426.4150653</v>
      </c>
      <c r="F6" s="262">
        <f t="shared" si="0"/>
        <v>2580309944.7976661</v>
      </c>
      <c r="G6" s="321">
        <f t="shared" si="0"/>
        <v>2344994830.0529413</v>
      </c>
    </row>
    <row r="7" spans="1:8" ht="15" customHeight="1">
      <c r="A7" s="261">
        <v>1.1000000000000001</v>
      </c>
      <c r="B7" s="264" t="s">
        <v>327</v>
      </c>
      <c r="C7" s="265">
        <v>2398289997.1054544</v>
      </c>
      <c r="D7" s="322">
        <v>2319130241.8701243</v>
      </c>
      <c r="E7" s="265">
        <v>2188091245.2033315</v>
      </c>
      <c r="F7" s="265">
        <v>2342534767.9043465</v>
      </c>
      <c r="G7" s="323">
        <v>2135446210.3772979</v>
      </c>
    </row>
    <row r="8" spans="1:8" ht="25.5">
      <c r="A8" s="261" t="s">
        <v>157</v>
      </c>
      <c r="B8" s="266" t="s">
        <v>187</v>
      </c>
      <c r="C8" s="265">
        <v>0</v>
      </c>
      <c r="D8" s="322">
        <v>0</v>
      </c>
      <c r="E8" s="265">
        <v>42500000</v>
      </c>
      <c r="F8" s="265">
        <v>42500000</v>
      </c>
      <c r="G8" s="323">
        <v>42500000</v>
      </c>
    </row>
    <row r="9" spans="1:8" ht="15" customHeight="1">
      <c r="A9" s="261">
        <v>1.2</v>
      </c>
      <c r="B9" s="264" t="s">
        <v>21</v>
      </c>
      <c r="C9" s="265">
        <v>273165671.92137617</v>
      </c>
      <c r="D9" s="322">
        <v>288279361.87934667</v>
      </c>
      <c r="E9" s="265">
        <v>287334181.21173376</v>
      </c>
      <c r="F9" s="265">
        <v>236358036.8933194</v>
      </c>
      <c r="G9" s="323">
        <v>209548619.67564356</v>
      </c>
    </row>
    <row r="10" spans="1:8" ht="15" customHeight="1">
      <c r="A10" s="261">
        <v>1.3</v>
      </c>
      <c r="B10" s="318" t="s">
        <v>74</v>
      </c>
      <c r="C10" s="267">
        <v>0</v>
      </c>
      <c r="D10" s="322">
        <v>0</v>
      </c>
      <c r="E10" s="267">
        <v>0</v>
      </c>
      <c r="F10" s="265">
        <v>1417140</v>
      </c>
      <c r="G10" s="324">
        <v>0</v>
      </c>
    </row>
    <row r="11" spans="1:8" ht="15" customHeight="1">
      <c r="A11" s="261">
        <v>2</v>
      </c>
      <c r="B11" s="317" t="s">
        <v>113</v>
      </c>
      <c r="C11" s="265">
        <v>4534862.1812939467</v>
      </c>
      <c r="D11" s="322">
        <v>4181656</v>
      </c>
      <c r="E11" s="265">
        <v>5757064.1241530189</v>
      </c>
      <c r="F11" s="265">
        <v>10908613.947859904</v>
      </c>
      <c r="G11" s="323">
        <v>5289989.4946673904</v>
      </c>
    </row>
    <row r="12" spans="1:8" ht="15" customHeight="1">
      <c r="A12" s="277">
        <v>3</v>
      </c>
      <c r="B12" s="319" t="s">
        <v>111</v>
      </c>
      <c r="C12" s="267">
        <v>171690239.75991175</v>
      </c>
      <c r="D12" s="322">
        <v>171690239.75991175</v>
      </c>
      <c r="E12" s="267">
        <v>171690239.75991175</v>
      </c>
      <c r="F12" s="265">
        <v>171690239.75991175</v>
      </c>
      <c r="G12" s="324">
        <v>129542130.68551137</v>
      </c>
    </row>
    <row r="13" spans="1:8" ht="15" customHeight="1" thickBot="1">
      <c r="A13" s="83">
        <v>4</v>
      </c>
      <c r="B13" s="327" t="s">
        <v>158</v>
      </c>
      <c r="C13" s="159">
        <f>C6+C11+C12</f>
        <v>2847680770.9680362</v>
      </c>
      <c r="D13" s="325">
        <f>D6+D11+D12</f>
        <v>2783281499.5093827</v>
      </c>
      <c r="E13" s="160">
        <f t="shared" ref="E13:G13" si="1">E6+E11+E12</f>
        <v>2652872730.29913</v>
      </c>
      <c r="F13" s="159">
        <f t="shared" si="1"/>
        <v>2762908798.5054374</v>
      </c>
      <c r="G13" s="326">
        <f t="shared" si="1"/>
        <v>2479826950.2331204</v>
      </c>
    </row>
    <row r="14" spans="1:8">
      <c r="B14" s="23"/>
    </row>
    <row r="15" spans="1:8" ht="25.5">
      <c r="B15" s="64" t="s">
        <v>328</v>
      </c>
    </row>
    <row r="16" spans="1:8">
      <c r="B16" s="64"/>
    </row>
    <row r="17" spans="2:2">
      <c r="B17" s="64"/>
    </row>
    <row r="18" spans="2:2">
      <c r="B18" s="6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pane xSplit="1" ySplit="4" topLeftCell="B5" activePane="bottomRight" state="frozen"/>
      <selection activeCell="B30" sqref="B30"/>
      <selection pane="topRight" activeCell="B30" sqref="B30"/>
      <selection pane="bottomLeft" activeCell="B30" sqref="B30"/>
      <selection pane="bottomRight" activeCell="C29" sqref="C29"/>
    </sheetView>
  </sheetViews>
  <sheetFormatPr defaultRowHeight="15"/>
  <cols>
    <col min="1" max="1" width="9.42578125" style="2" bestFit="1" customWidth="1"/>
    <col min="2" max="2" width="50.42578125" style="2" customWidth="1"/>
    <col min="3" max="3" width="54.42578125" style="2" customWidth="1"/>
  </cols>
  <sheetData>
    <row r="1" spans="1:3">
      <c r="A1" s="2" t="s">
        <v>108</v>
      </c>
      <c r="B1" s="225" t="str">
        <f>Info!C2</f>
        <v>სს "ბაზისბანკი"</v>
      </c>
    </row>
    <row r="2" spans="1:3">
      <c r="A2" s="2" t="s">
        <v>109</v>
      </c>
      <c r="B2" s="349">
        <f>'1. key ratios'!B2</f>
        <v>45199</v>
      </c>
    </row>
    <row r="4" spans="1:3" ht="25.5" customHeight="1" thickBot="1">
      <c r="A4" s="151" t="s">
        <v>191</v>
      </c>
      <c r="B4" s="30" t="s">
        <v>91</v>
      </c>
      <c r="C4" s="13"/>
    </row>
    <row r="5" spans="1:3" ht="15.75">
      <c r="A5" s="10"/>
      <c r="B5" s="312" t="s">
        <v>92</v>
      </c>
      <c r="C5" s="330" t="s">
        <v>340</v>
      </c>
    </row>
    <row r="6" spans="1:3">
      <c r="A6" s="14">
        <v>1</v>
      </c>
      <c r="B6" s="31" t="s">
        <v>707</v>
      </c>
      <c r="C6" s="328" t="s">
        <v>708</v>
      </c>
    </row>
    <row r="7" spans="1:3">
      <c r="A7" s="14">
        <v>2</v>
      </c>
      <c r="B7" s="31" t="s">
        <v>704</v>
      </c>
      <c r="C7" s="328" t="s">
        <v>709</v>
      </c>
    </row>
    <row r="8" spans="1:3">
      <c r="A8" s="14">
        <v>3</v>
      </c>
      <c r="B8" s="31" t="s">
        <v>710</v>
      </c>
      <c r="C8" s="328" t="s">
        <v>708</v>
      </c>
    </row>
    <row r="9" spans="1:3">
      <c r="A9" s="14">
        <v>4</v>
      </c>
      <c r="B9" s="31" t="s">
        <v>711</v>
      </c>
      <c r="C9" s="328" t="s">
        <v>712</v>
      </c>
    </row>
    <row r="10" spans="1:3">
      <c r="A10" s="14">
        <v>5</v>
      </c>
      <c r="B10" s="31" t="s">
        <v>713</v>
      </c>
      <c r="C10" s="328" t="s">
        <v>708</v>
      </c>
    </row>
    <row r="11" spans="1:3">
      <c r="A11" s="14">
        <v>6</v>
      </c>
      <c r="B11" s="31" t="s">
        <v>714</v>
      </c>
      <c r="C11" s="328" t="s">
        <v>712</v>
      </c>
    </row>
    <row r="12" spans="1:3">
      <c r="A12" s="14"/>
      <c r="B12" s="724"/>
      <c r="C12" s="725"/>
    </row>
    <row r="13" spans="1:3" ht="30">
      <c r="A13" s="14"/>
      <c r="B13" s="313" t="s">
        <v>93</v>
      </c>
      <c r="C13" s="331" t="s">
        <v>341</v>
      </c>
    </row>
    <row r="14" spans="1:3" ht="15.75">
      <c r="A14" s="14">
        <v>1</v>
      </c>
      <c r="B14" s="27" t="s">
        <v>705</v>
      </c>
      <c r="C14" s="329" t="s">
        <v>715</v>
      </c>
    </row>
    <row r="15" spans="1:3" ht="15.75">
      <c r="A15" s="14">
        <v>2</v>
      </c>
      <c r="B15" s="27" t="s">
        <v>716</v>
      </c>
      <c r="C15" s="329" t="s">
        <v>717</v>
      </c>
    </row>
    <row r="16" spans="1:3" ht="15.75">
      <c r="A16" s="14">
        <v>3</v>
      </c>
      <c r="B16" s="27" t="s">
        <v>718</v>
      </c>
      <c r="C16" s="329" t="s">
        <v>719</v>
      </c>
    </row>
    <row r="17" spans="1:3" ht="15.75">
      <c r="A17" s="14">
        <v>4</v>
      </c>
      <c r="B17" s="27" t="s">
        <v>720</v>
      </c>
      <c r="C17" s="329" t="s">
        <v>721</v>
      </c>
    </row>
    <row r="18" spans="1:3" ht="15.75">
      <c r="A18" s="14">
        <v>5</v>
      </c>
      <c r="B18" s="27" t="s">
        <v>722</v>
      </c>
      <c r="C18" s="329" t="s">
        <v>723</v>
      </c>
    </row>
    <row r="19" spans="1:3" ht="15.75">
      <c r="A19" s="14">
        <v>6</v>
      </c>
      <c r="B19" s="27" t="s">
        <v>724</v>
      </c>
      <c r="C19" s="329" t="s">
        <v>725</v>
      </c>
    </row>
    <row r="20" spans="1:3" ht="15.75">
      <c r="A20" s="14">
        <v>7</v>
      </c>
      <c r="B20" s="27" t="s">
        <v>726</v>
      </c>
      <c r="C20" s="329" t="s">
        <v>727</v>
      </c>
    </row>
    <row r="21" spans="1:3" ht="15.75" customHeight="1">
      <c r="A21" s="14"/>
      <c r="B21" s="620"/>
      <c r="C21" s="621"/>
    </row>
    <row r="22" spans="1:3" ht="30" customHeight="1">
      <c r="A22" s="14"/>
      <c r="B22" s="726" t="s">
        <v>94</v>
      </c>
      <c r="C22" s="727"/>
    </row>
    <row r="23" spans="1:3">
      <c r="A23" s="14">
        <v>1</v>
      </c>
      <c r="B23" s="622" t="s">
        <v>728</v>
      </c>
      <c r="C23" s="623">
        <v>0.92102931555297496</v>
      </c>
    </row>
    <row r="24" spans="1:3" ht="15.75" customHeight="1">
      <c r="A24" s="14">
        <v>2</v>
      </c>
      <c r="B24" s="622" t="s">
        <v>729</v>
      </c>
      <c r="C24" s="623">
        <v>6.5000635187063019E-2</v>
      </c>
    </row>
    <row r="25" spans="1:3" ht="29.25" customHeight="1">
      <c r="A25" s="14"/>
      <c r="B25" s="726" t="s">
        <v>174</v>
      </c>
      <c r="C25" s="727"/>
    </row>
    <row r="26" spans="1:3">
      <c r="A26" s="14">
        <v>1</v>
      </c>
      <c r="B26" s="622" t="s">
        <v>730</v>
      </c>
      <c r="C26" s="624">
        <v>0.92066090382675381</v>
      </c>
    </row>
    <row r="27" spans="1:3" ht="16.5" thickBot="1">
      <c r="A27" s="15">
        <v>2</v>
      </c>
      <c r="B27" s="625" t="s">
        <v>729</v>
      </c>
      <c r="C27" s="626">
        <v>6.5000635187063019E-2</v>
      </c>
    </row>
  </sheetData>
  <mergeCells count="3">
    <mergeCell ref="B12:C12"/>
    <mergeCell ref="B25:C25"/>
    <mergeCell ref="B22:C22"/>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pane xSplit="1" ySplit="5" topLeftCell="B27" activePane="bottomRight" state="frozen"/>
      <selection activeCell="H6" sqref="H6"/>
      <selection pane="topRight" activeCell="H6" sqref="H6"/>
      <selection pane="bottomLeft" activeCell="H6" sqref="H6"/>
      <selection pane="bottomRight" activeCell="G17" sqref="G17"/>
    </sheetView>
  </sheetViews>
  <sheetFormatPr defaultRowHeight="15"/>
  <cols>
    <col min="1" max="1" width="9.42578125" style="2" bestFit="1" customWidth="1"/>
    <col min="2" max="2" width="47.42578125" style="2" customWidth="1"/>
    <col min="3" max="3" width="28" style="2" customWidth="1"/>
    <col min="4" max="4" width="25.5703125" style="2" customWidth="1"/>
    <col min="5" max="5" width="18.85546875" style="2" customWidth="1"/>
    <col min="6" max="6" width="12" bestFit="1" customWidth="1"/>
    <col min="7" max="7" width="15.28515625" bestFit="1" customWidth="1"/>
  </cols>
  <sheetData>
    <row r="1" spans="1:9" ht="15.75">
      <c r="A1" s="17" t="s">
        <v>108</v>
      </c>
      <c r="B1" s="16" t="str">
        <f>Info!C2</f>
        <v>სს "ბაზისბანკი"</v>
      </c>
    </row>
    <row r="2" spans="1:9" s="21" customFormat="1" ht="15.75" customHeight="1">
      <c r="A2" s="21" t="s">
        <v>109</v>
      </c>
      <c r="B2" s="349">
        <f>'1. key ratios'!B2</f>
        <v>45199</v>
      </c>
    </row>
    <row r="3" spans="1:9" s="21" customFormat="1" ht="15.75" customHeight="1"/>
    <row r="4" spans="1:9" s="21" customFormat="1" ht="15.75" customHeight="1" thickBot="1">
      <c r="A4" s="152" t="s">
        <v>192</v>
      </c>
      <c r="B4" s="153" t="s">
        <v>168</v>
      </c>
      <c r="C4" s="128"/>
      <c r="D4" s="128"/>
      <c r="E4" s="129" t="s">
        <v>87</v>
      </c>
    </row>
    <row r="5" spans="1:9" s="79" customFormat="1" ht="17.45" customHeight="1">
      <c r="A5" s="237"/>
      <c r="B5" s="238"/>
      <c r="C5" s="127" t="s">
        <v>0</v>
      </c>
      <c r="D5" s="127" t="s">
        <v>1</v>
      </c>
      <c r="E5" s="239" t="s">
        <v>2</v>
      </c>
    </row>
    <row r="6" spans="1:9" s="94" customFormat="1" ht="14.45" customHeight="1">
      <c r="A6" s="240"/>
      <c r="B6" s="728" t="s">
        <v>144</v>
      </c>
      <c r="C6" s="728" t="s">
        <v>637</v>
      </c>
      <c r="D6" s="729" t="s">
        <v>143</v>
      </c>
      <c r="E6" s="730"/>
      <c r="G6"/>
    </row>
    <row r="7" spans="1:9" s="94" customFormat="1" ht="99.6" customHeight="1">
      <c r="A7" s="240"/>
      <c r="B7" s="728"/>
      <c r="C7" s="728"/>
      <c r="D7" s="234" t="s">
        <v>142</v>
      </c>
      <c r="E7" s="235" t="s">
        <v>246</v>
      </c>
      <c r="G7"/>
    </row>
    <row r="8" spans="1:9" s="94" customFormat="1" ht="22.5" customHeight="1">
      <c r="A8" s="437">
        <v>1</v>
      </c>
      <c r="B8" s="408" t="s">
        <v>636</v>
      </c>
      <c r="C8" s="599">
        <f>SUM(C9:C11)</f>
        <v>386387351.13</v>
      </c>
      <c r="D8" s="599">
        <f t="shared" ref="D8" si="0">SUM(D9:D11)</f>
        <v>0</v>
      </c>
      <c r="E8" s="599">
        <f>SUM(E9:E11)</f>
        <v>386387351.13</v>
      </c>
      <c r="G8" s="634"/>
      <c r="H8" s="634"/>
      <c r="I8" s="634"/>
    </row>
    <row r="9" spans="1:9" s="94" customFormat="1">
      <c r="A9" s="598">
        <v>1.1000000000000001</v>
      </c>
      <c r="B9" s="411" t="s">
        <v>96</v>
      </c>
      <c r="C9" s="599">
        <v>76015014.120000005</v>
      </c>
      <c r="D9" s="599"/>
      <c r="E9" s="599">
        <f>C9-D9</f>
        <v>76015014.120000005</v>
      </c>
      <c r="G9" s="634"/>
      <c r="H9" s="634"/>
      <c r="I9" s="634"/>
    </row>
    <row r="10" spans="1:9" s="94" customFormat="1">
      <c r="A10" s="598">
        <v>1.2</v>
      </c>
      <c r="B10" s="411" t="s">
        <v>97</v>
      </c>
      <c r="C10" s="599">
        <v>237412907.00999999</v>
      </c>
      <c r="D10" s="599"/>
      <c r="E10" s="599">
        <f>C10-D10</f>
        <v>237412907.00999999</v>
      </c>
      <c r="G10" s="634"/>
      <c r="H10" s="634"/>
      <c r="I10" s="634"/>
    </row>
    <row r="11" spans="1:9" s="94" customFormat="1">
      <c r="A11" s="598">
        <v>1.3</v>
      </c>
      <c r="B11" s="411" t="s">
        <v>98</v>
      </c>
      <c r="C11" s="599">
        <v>72959430</v>
      </c>
      <c r="D11" s="599"/>
      <c r="E11" s="599">
        <f>C11-D11</f>
        <v>72959430</v>
      </c>
      <c r="G11" s="634"/>
      <c r="H11" s="634"/>
      <c r="I11" s="634"/>
    </row>
    <row r="12" spans="1:9" s="94" customFormat="1">
      <c r="A12" s="598">
        <v>2</v>
      </c>
      <c r="B12" s="413" t="s">
        <v>523</v>
      </c>
      <c r="C12" s="599">
        <v>114000</v>
      </c>
      <c r="D12" s="599"/>
      <c r="E12" s="599">
        <f>C12-D12</f>
        <v>114000</v>
      </c>
      <c r="G12" s="634"/>
      <c r="H12" s="634"/>
      <c r="I12" s="634"/>
    </row>
    <row r="13" spans="1:9" s="94" customFormat="1" ht="21">
      <c r="A13" s="598">
        <v>2.1</v>
      </c>
      <c r="B13" s="410" t="s">
        <v>524</v>
      </c>
      <c r="C13" s="599">
        <v>114000</v>
      </c>
      <c r="D13" s="599"/>
      <c r="E13" s="599">
        <f>C13-D13</f>
        <v>114000</v>
      </c>
      <c r="G13" s="634"/>
      <c r="H13" s="634"/>
      <c r="I13" s="634"/>
    </row>
    <row r="14" spans="1:9" s="94" customFormat="1" ht="33.950000000000003" customHeight="1">
      <c r="A14" s="598">
        <v>3</v>
      </c>
      <c r="B14" s="587" t="s">
        <v>525</v>
      </c>
      <c r="C14" s="599"/>
      <c r="D14" s="599"/>
      <c r="E14" s="599"/>
      <c r="G14" s="634"/>
      <c r="H14" s="634"/>
      <c r="I14" s="634"/>
    </row>
    <row r="15" spans="1:9" s="94" customFormat="1" ht="32.450000000000003" customHeight="1">
      <c r="A15" s="598">
        <v>4</v>
      </c>
      <c r="B15" s="417" t="s">
        <v>526</v>
      </c>
      <c r="C15" s="599"/>
      <c r="D15" s="599"/>
      <c r="E15" s="599"/>
      <c r="G15" s="634"/>
      <c r="H15" s="634"/>
      <c r="I15" s="634"/>
    </row>
    <row r="16" spans="1:9" s="94" customFormat="1" ht="23.1" customHeight="1">
      <c r="A16" s="598">
        <v>5</v>
      </c>
      <c r="B16" s="417" t="s">
        <v>527</v>
      </c>
      <c r="C16" s="599">
        <f>SUM(C17:C19)</f>
        <v>206162488.87</v>
      </c>
      <c r="D16" s="599">
        <f t="shared" ref="D16:E16" si="1">SUM(D17:D19)</f>
        <v>3990746.33</v>
      </c>
      <c r="E16" s="599">
        <f t="shared" si="1"/>
        <v>202171742.53999999</v>
      </c>
      <c r="G16" s="634"/>
      <c r="H16" s="634"/>
      <c r="I16" s="634"/>
    </row>
    <row r="17" spans="1:9" s="94" customFormat="1">
      <c r="A17" s="598">
        <v>5.0999999999999996</v>
      </c>
      <c r="B17" s="446" t="s">
        <v>528</v>
      </c>
      <c r="C17" s="599">
        <v>0</v>
      </c>
      <c r="D17" s="599"/>
      <c r="E17" s="599">
        <f>C17-D17</f>
        <v>0</v>
      </c>
      <c r="G17" s="634"/>
      <c r="H17" s="634"/>
      <c r="I17" s="634"/>
    </row>
    <row r="18" spans="1:9" s="94" customFormat="1">
      <c r="A18" s="598">
        <v>5.2</v>
      </c>
      <c r="B18" s="446" t="s">
        <v>455</v>
      </c>
      <c r="C18" s="599">
        <v>206162488.87</v>
      </c>
      <c r="D18" s="599">
        <v>3990746.33</v>
      </c>
      <c r="E18" s="599">
        <f>C18-D18</f>
        <v>202171742.53999999</v>
      </c>
      <c r="G18" s="634"/>
      <c r="H18" s="634"/>
      <c r="I18" s="634"/>
    </row>
    <row r="19" spans="1:9" s="94" customFormat="1">
      <c r="A19" s="598">
        <v>5.3</v>
      </c>
      <c r="B19" s="446" t="s">
        <v>529</v>
      </c>
      <c r="C19" s="599">
        <v>0</v>
      </c>
      <c r="D19" s="599"/>
      <c r="E19" s="599">
        <f>C19-D19</f>
        <v>0</v>
      </c>
      <c r="G19" s="634"/>
      <c r="H19" s="634"/>
      <c r="I19" s="634"/>
    </row>
    <row r="20" spans="1:9" s="94" customFormat="1" ht="21">
      <c r="A20" s="598">
        <v>6</v>
      </c>
      <c r="B20" s="587" t="s">
        <v>530</v>
      </c>
      <c r="C20" s="599">
        <f>SUM(C21:C22)</f>
        <v>2445638582.3899999</v>
      </c>
      <c r="D20" s="599">
        <f t="shared" ref="D20:E20" si="2">SUM(D21:D22)</f>
        <v>0</v>
      </c>
      <c r="E20" s="599">
        <f t="shared" si="2"/>
        <v>2445638582.3899999</v>
      </c>
      <c r="G20" s="634"/>
      <c r="H20" s="634"/>
      <c r="I20" s="634"/>
    </row>
    <row r="21" spans="1:9">
      <c r="A21" s="598">
        <v>6.1</v>
      </c>
      <c r="B21" s="446" t="s">
        <v>455</v>
      </c>
      <c r="C21" s="369">
        <v>148429825.15000001</v>
      </c>
      <c r="D21" s="369"/>
      <c r="E21" s="599">
        <f t="shared" ref="E21:E24" si="3">C21-D21</f>
        <v>148429825.15000001</v>
      </c>
      <c r="G21" s="634"/>
      <c r="H21" s="634"/>
      <c r="I21" s="634"/>
    </row>
    <row r="22" spans="1:9">
      <c r="A22" s="598">
        <v>6.2</v>
      </c>
      <c r="B22" s="446" t="s">
        <v>529</v>
      </c>
      <c r="C22" s="369">
        <v>2297208757.2399998</v>
      </c>
      <c r="D22" s="369"/>
      <c r="E22" s="599">
        <f t="shared" si="3"/>
        <v>2297208757.2399998</v>
      </c>
      <c r="G22" s="634"/>
      <c r="H22" s="634"/>
      <c r="I22" s="634"/>
    </row>
    <row r="23" spans="1:9" ht="21">
      <c r="A23" s="598">
        <v>7</v>
      </c>
      <c r="B23" s="588" t="s">
        <v>531</v>
      </c>
      <c r="C23" s="369">
        <v>20859116.82</v>
      </c>
      <c r="D23" s="369">
        <v>3796650</v>
      </c>
      <c r="E23" s="599">
        <f t="shared" si="3"/>
        <v>17062466.82</v>
      </c>
      <c r="G23" s="634"/>
      <c r="H23" s="634"/>
      <c r="I23" s="634"/>
    </row>
    <row r="24" spans="1:9" ht="21">
      <c r="A24" s="598">
        <v>8</v>
      </c>
      <c r="B24" s="588" t="s">
        <v>532</v>
      </c>
      <c r="C24" s="369">
        <v>361100</v>
      </c>
      <c r="D24" s="369"/>
      <c r="E24" s="599">
        <f t="shared" si="3"/>
        <v>361100</v>
      </c>
      <c r="G24" s="634"/>
      <c r="H24" s="634"/>
      <c r="I24" s="634"/>
    </row>
    <row r="25" spans="1:9">
      <c r="A25" s="598">
        <v>9</v>
      </c>
      <c r="B25" s="417" t="s">
        <v>533</v>
      </c>
      <c r="C25" s="369">
        <f>SUM(C26:C27)</f>
        <v>114024435.81999999</v>
      </c>
      <c r="D25" s="369">
        <f t="shared" ref="D25:E25" si="4">SUM(D26:D27)</f>
        <v>10870260.66</v>
      </c>
      <c r="E25" s="369">
        <f t="shared" si="4"/>
        <v>103154175.16</v>
      </c>
      <c r="G25" s="634"/>
      <c r="H25" s="634"/>
      <c r="I25" s="634"/>
    </row>
    <row r="26" spans="1:9">
      <c r="A26" s="598">
        <v>9.1</v>
      </c>
      <c r="B26" s="447" t="s">
        <v>534</v>
      </c>
      <c r="C26" s="369">
        <v>114024435.81999999</v>
      </c>
      <c r="D26" s="369">
        <v>10870260.66</v>
      </c>
      <c r="E26" s="599">
        <f t="shared" ref="E26:E27" si="5">C26-D26</f>
        <v>103154175.16</v>
      </c>
      <c r="G26" s="634"/>
      <c r="H26" s="634"/>
      <c r="I26" s="634"/>
    </row>
    <row r="27" spans="1:9">
      <c r="A27" s="598">
        <v>9.1999999999999993</v>
      </c>
      <c r="B27" s="447" t="s">
        <v>535</v>
      </c>
      <c r="C27" s="369">
        <v>0</v>
      </c>
      <c r="D27" s="369"/>
      <c r="E27" s="599">
        <f t="shared" si="5"/>
        <v>0</v>
      </c>
      <c r="G27" s="634"/>
      <c r="H27" s="634"/>
      <c r="I27" s="634"/>
    </row>
    <row r="28" spans="1:9">
      <c r="A28" s="598">
        <v>10</v>
      </c>
      <c r="B28" s="417" t="s">
        <v>36</v>
      </c>
      <c r="C28" s="369">
        <f>SUM(C29:C30)</f>
        <v>10192117.93</v>
      </c>
      <c r="D28" s="369">
        <f t="shared" ref="D28:E28" si="6">SUM(D29:D30)</f>
        <v>10103597.220000001</v>
      </c>
      <c r="E28" s="369">
        <f t="shared" si="6"/>
        <v>88520.709999999031</v>
      </c>
      <c r="G28" s="634"/>
      <c r="H28" s="634"/>
      <c r="I28" s="634"/>
    </row>
    <row r="29" spans="1:9">
      <c r="A29" s="598">
        <v>10.1</v>
      </c>
      <c r="B29" s="447" t="s">
        <v>536</v>
      </c>
      <c r="C29" s="369">
        <v>0</v>
      </c>
      <c r="D29" s="369"/>
      <c r="E29" s="599">
        <f>C29-D29</f>
        <v>0</v>
      </c>
      <c r="G29" s="634"/>
      <c r="H29" s="634"/>
      <c r="I29" s="634"/>
    </row>
    <row r="30" spans="1:9">
      <c r="A30" s="598">
        <v>10.199999999999999</v>
      </c>
      <c r="B30" s="447" t="s">
        <v>537</v>
      </c>
      <c r="C30" s="369">
        <v>10192117.93</v>
      </c>
      <c r="D30" s="369">
        <v>10103597.220000001</v>
      </c>
      <c r="E30" s="599">
        <f>C30-D30</f>
        <v>88520.709999999031</v>
      </c>
      <c r="G30" s="634"/>
      <c r="H30" s="634"/>
      <c r="I30" s="634"/>
    </row>
    <row r="31" spans="1:9">
      <c r="A31" s="598">
        <v>11</v>
      </c>
      <c r="B31" s="417" t="s">
        <v>538</v>
      </c>
      <c r="C31" s="369">
        <f>SUM(C32:C33)</f>
        <v>3284683.08</v>
      </c>
      <c r="D31" s="369">
        <f t="shared" ref="D31:E31" si="7">SUM(D32:D33)</f>
        <v>0</v>
      </c>
      <c r="E31" s="369">
        <f t="shared" si="7"/>
        <v>3284683.08</v>
      </c>
      <c r="G31" s="634"/>
      <c r="H31" s="634"/>
      <c r="I31" s="634"/>
    </row>
    <row r="32" spans="1:9">
      <c r="A32" s="598">
        <v>11.1</v>
      </c>
      <c r="B32" s="447" t="s">
        <v>539</v>
      </c>
      <c r="C32" s="369">
        <v>3284683.08</v>
      </c>
      <c r="D32" s="369"/>
      <c r="E32" s="599">
        <f>C32-D32</f>
        <v>3284683.08</v>
      </c>
      <c r="G32" s="634"/>
      <c r="H32" s="634"/>
      <c r="I32" s="634"/>
    </row>
    <row r="33" spans="1:9">
      <c r="A33" s="598">
        <v>11.2</v>
      </c>
      <c r="B33" s="447" t="s">
        <v>540</v>
      </c>
      <c r="C33" s="369">
        <v>0</v>
      </c>
      <c r="D33" s="369"/>
      <c r="E33" s="599">
        <f>C33-D33</f>
        <v>0</v>
      </c>
      <c r="G33" s="634"/>
      <c r="H33" s="634"/>
      <c r="I33" s="634"/>
    </row>
    <row r="34" spans="1:9">
      <c r="A34" s="598">
        <v>13</v>
      </c>
      <c r="B34" s="417" t="s">
        <v>99</v>
      </c>
      <c r="C34" s="369">
        <v>40756024.43</v>
      </c>
      <c r="D34" s="369"/>
      <c r="E34" s="599">
        <f>C34-D34</f>
        <v>40756024.43</v>
      </c>
      <c r="G34" s="634"/>
      <c r="H34" s="634"/>
      <c r="I34" s="634"/>
    </row>
    <row r="35" spans="1:9">
      <c r="A35" s="598">
        <v>13.1</v>
      </c>
      <c r="B35" s="409" t="s">
        <v>541</v>
      </c>
      <c r="C35" s="369">
        <v>23550666.489999998</v>
      </c>
      <c r="D35" s="369"/>
      <c r="E35" s="599">
        <f>C35-D35</f>
        <v>23550666.489999998</v>
      </c>
      <c r="G35" s="634"/>
      <c r="H35" s="634"/>
      <c r="I35" s="634"/>
    </row>
    <row r="36" spans="1:9">
      <c r="A36" s="598">
        <v>13.2</v>
      </c>
      <c r="B36" s="409" t="s">
        <v>542</v>
      </c>
      <c r="C36" s="439">
        <v>0</v>
      </c>
      <c r="D36" s="439"/>
      <c r="E36" s="438">
        <f>C36-D36</f>
        <v>0</v>
      </c>
      <c r="G36" s="634"/>
      <c r="H36" s="634"/>
      <c r="I36" s="634"/>
    </row>
    <row r="37" spans="1:9" ht="39" thickBot="1">
      <c r="A37" s="241"/>
      <c r="B37" s="242" t="s">
        <v>222</v>
      </c>
      <c r="C37" s="201">
        <f>SUM(C8,C12,C14,C15,C16,C20,C23,C24,C25,C28,C31,C34)</f>
        <v>3227779900.4699998</v>
      </c>
      <c r="D37" s="201">
        <f t="shared" ref="D37:E37" si="8">SUM(D8,D12,D14,D15,D16,D20,D23,D24,D25,D28,D31,D34)</f>
        <v>28761254.210000001</v>
      </c>
      <c r="E37" s="201">
        <f t="shared" si="8"/>
        <v>3199018646.2599998</v>
      </c>
      <c r="G37" s="634"/>
      <c r="H37" s="634"/>
      <c r="I37" s="634"/>
    </row>
    <row r="38" spans="1:9">
      <c r="A38"/>
      <c r="B38"/>
      <c r="C38" s="619"/>
      <c r="D38"/>
      <c r="E38"/>
    </row>
    <row r="39" spans="1:9">
      <c r="A39"/>
      <c r="B39"/>
      <c r="C39"/>
      <c r="D39"/>
      <c r="E39"/>
    </row>
    <row r="41" spans="1:9" s="2" customFormat="1">
      <c r="B41" s="33"/>
      <c r="F41"/>
      <c r="G41"/>
    </row>
    <row r="42" spans="1:9" s="2" customFormat="1">
      <c r="B42" s="34"/>
      <c r="F42"/>
      <c r="G42"/>
    </row>
    <row r="43" spans="1:9" s="2" customFormat="1">
      <c r="B43" s="33"/>
      <c r="F43"/>
      <c r="G43"/>
    </row>
    <row r="44" spans="1:9" s="2" customFormat="1">
      <c r="B44" s="33"/>
      <c r="F44"/>
      <c r="G44"/>
    </row>
    <row r="45" spans="1:9" s="2" customFormat="1">
      <c r="B45" s="33"/>
      <c r="F45"/>
      <c r="G45"/>
    </row>
    <row r="46" spans="1:9" s="2" customFormat="1">
      <c r="B46" s="33"/>
      <c r="F46"/>
      <c r="G46"/>
    </row>
    <row r="47" spans="1:9" s="2" customFormat="1">
      <c r="B47" s="33"/>
      <c r="F47"/>
      <c r="G47"/>
    </row>
    <row r="48" spans="1:9" s="2" customFormat="1">
      <c r="B48" s="34"/>
      <c r="F48"/>
      <c r="G48"/>
    </row>
    <row r="49" spans="2:7" s="2" customFormat="1">
      <c r="B49" s="34"/>
      <c r="F49"/>
      <c r="G49"/>
    </row>
    <row r="50" spans="2:7" s="2" customFormat="1">
      <c r="B50" s="34"/>
      <c r="F50"/>
      <c r="G50"/>
    </row>
    <row r="51" spans="2:7" s="2" customFormat="1">
      <c r="B51" s="34"/>
      <c r="F51"/>
      <c r="G51"/>
    </row>
    <row r="52" spans="2:7" s="2" customFormat="1">
      <c r="B52" s="34"/>
      <c r="F52"/>
      <c r="G52"/>
    </row>
    <row r="53" spans="2:7" s="2" customFormat="1">
      <c r="B53" s="34"/>
      <c r="F53"/>
      <c r="G53"/>
    </row>
  </sheetData>
  <mergeCells count="3">
    <mergeCell ref="B6:B7"/>
    <mergeCell ref="C6:C7"/>
    <mergeCell ref="D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pane xSplit="1" ySplit="4" topLeftCell="B5" activePane="bottomRight" state="frozen"/>
      <selection activeCell="H6" sqref="H6"/>
      <selection pane="topRight" activeCell="H6" sqref="H6"/>
      <selection pane="bottomLeft" activeCell="H6" sqref="H6"/>
      <selection pane="bottomRight" activeCell="B15" sqref="B15"/>
    </sheetView>
  </sheetViews>
  <sheetFormatPr defaultRowHeight="15" outlineLevelRow="1"/>
  <cols>
    <col min="1" max="1" width="9.42578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42578125" bestFit="1" customWidth="1"/>
  </cols>
  <sheetData>
    <row r="1" spans="1:6" ht="15.75">
      <c r="A1" s="17" t="s">
        <v>108</v>
      </c>
      <c r="B1" s="16" t="str">
        <f>Info!C2</f>
        <v>სს "ბაზისბანკი"</v>
      </c>
    </row>
    <row r="2" spans="1:6" s="21" customFormat="1" ht="15.75" customHeight="1">
      <c r="A2" s="21" t="s">
        <v>109</v>
      </c>
      <c r="B2" s="632">
        <f>'1. key ratios'!B2</f>
        <v>45199</v>
      </c>
      <c r="C2"/>
      <c r="D2"/>
      <c r="E2"/>
      <c r="F2"/>
    </row>
    <row r="3" spans="1:6" s="21" customFormat="1" ht="15.75" customHeight="1">
      <c r="C3"/>
      <c r="D3"/>
      <c r="E3"/>
      <c r="F3"/>
    </row>
    <row r="4" spans="1:6" s="21" customFormat="1" ht="26.25" thickBot="1">
      <c r="A4" s="21" t="s">
        <v>193</v>
      </c>
      <c r="B4" s="135" t="s">
        <v>171</v>
      </c>
      <c r="C4" s="129" t="s">
        <v>87</v>
      </c>
      <c r="D4"/>
      <c r="E4"/>
      <c r="F4"/>
    </row>
    <row r="5" spans="1:6">
      <c r="A5" s="130">
        <v>1</v>
      </c>
      <c r="B5" s="131" t="s">
        <v>520</v>
      </c>
      <c r="C5" s="161">
        <f>'7. LI1'!E37</f>
        <v>3199018646.2599998</v>
      </c>
    </row>
    <row r="6" spans="1:6" s="120" customFormat="1">
      <c r="A6" s="78">
        <v>2.1</v>
      </c>
      <c r="B6" s="137" t="s">
        <v>639</v>
      </c>
      <c r="C6" s="162">
        <v>539115617.10109997</v>
      </c>
    </row>
    <row r="7" spans="1:6" s="4" customFormat="1" ht="25.5" outlineLevel="1">
      <c r="A7" s="136">
        <v>2.2000000000000002</v>
      </c>
      <c r="B7" s="132" t="s">
        <v>640</v>
      </c>
      <c r="C7" s="163">
        <v>42633000</v>
      </c>
    </row>
    <row r="8" spans="1:6" s="4" customFormat="1" ht="26.25">
      <c r="A8" s="136">
        <v>3</v>
      </c>
      <c r="B8" s="133" t="s">
        <v>521</v>
      </c>
      <c r="C8" s="164">
        <f>SUM(C5:C7)</f>
        <v>3780767263.3610997</v>
      </c>
    </row>
    <row r="9" spans="1:6" s="120" customFormat="1">
      <c r="A9" s="78">
        <v>4</v>
      </c>
      <c r="B9" s="140" t="s">
        <v>169</v>
      </c>
      <c r="C9" s="162"/>
    </row>
    <row r="10" spans="1:6" s="4" customFormat="1" ht="25.5" outlineLevel="1">
      <c r="A10" s="136">
        <v>5.0999999999999996</v>
      </c>
      <c r="B10" s="132" t="s">
        <v>175</v>
      </c>
      <c r="C10" s="163">
        <v>-245757721.25805998</v>
      </c>
    </row>
    <row r="11" spans="1:6" s="4" customFormat="1" ht="25.5" outlineLevel="1">
      <c r="A11" s="136">
        <v>5.2</v>
      </c>
      <c r="B11" s="132" t="s">
        <v>176</v>
      </c>
      <c r="C11" s="163">
        <v>-41780340</v>
      </c>
    </row>
    <row r="12" spans="1:6" s="4" customFormat="1">
      <c r="A12" s="136">
        <v>6</v>
      </c>
      <c r="B12" s="138" t="s">
        <v>329</v>
      </c>
      <c r="C12" s="243"/>
    </row>
    <row r="13" spans="1:6" s="4" customFormat="1" ht="15.75" thickBot="1">
      <c r="A13" s="139">
        <v>7</v>
      </c>
      <c r="B13" s="134" t="s">
        <v>170</v>
      </c>
      <c r="C13" s="165">
        <f>SUM(C8:C12)</f>
        <v>3493229202.1030397</v>
      </c>
    </row>
    <row r="15" spans="1:6">
      <c r="B15" s="23"/>
    </row>
    <row r="17" spans="2:9" s="2" customFormat="1">
      <c r="B17" s="35"/>
      <c r="C17"/>
      <c r="D17"/>
      <c r="E17"/>
      <c r="F17"/>
      <c r="G17"/>
      <c r="H17"/>
      <c r="I17"/>
    </row>
    <row r="18" spans="2:9" s="2" customFormat="1">
      <c r="B18" s="32"/>
      <c r="C18"/>
      <c r="D18"/>
      <c r="E18"/>
      <c r="F18"/>
      <c r="G18"/>
      <c r="H18"/>
      <c r="I18"/>
    </row>
    <row r="19" spans="2:9" s="2" customFormat="1">
      <c r="B19" s="32"/>
      <c r="C19"/>
      <c r="D19"/>
      <c r="E19"/>
      <c r="F19"/>
      <c r="G19"/>
      <c r="H19"/>
      <c r="I19"/>
    </row>
    <row r="20" spans="2:9" s="2" customFormat="1">
      <c r="B20" s="34"/>
      <c r="C20"/>
      <c r="D20"/>
      <c r="E20"/>
      <c r="F20"/>
      <c r="G20"/>
      <c r="H20"/>
      <c r="I20"/>
    </row>
    <row r="21" spans="2:9" s="2" customFormat="1">
      <c r="B21" s="33"/>
      <c r="C21"/>
      <c r="D21"/>
      <c r="E21"/>
      <c r="F21"/>
      <c r="G21"/>
      <c r="H21"/>
      <c r="I21"/>
    </row>
    <row r="22" spans="2:9" s="2" customFormat="1">
      <c r="B22" s="34"/>
      <c r="C22"/>
      <c r="D22"/>
      <c r="E22"/>
      <c r="F22"/>
      <c r="G22"/>
      <c r="H22"/>
      <c r="I22"/>
    </row>
    <row r="23" spans="2:9" s="2" customFormat="1">
      <c r="B23" s="33"/>
      <c r="C23"/>
      <c r="D23"/>
      <c r="E23"/>
      <c r="F23"/>
      <c r="G23"/>
      <c r="H23"/>
      <c r="I23"/>
    </row>
    <row r="24" spans="2:9" s="2" customFormat="1">
      <c r="B24" s="33"/>
      <c r="C24"/>
      <c r="D24"/>
      <c r="E24"/>
      <c r="F24"/>
      <c r="G24"/>
      <c r="H24"/>
      <c r="I24"/>
    </row>
    <row r="25" spans="2:9" s="2" customFormat="1">
      <c r="B25" s="33"/>
      <c r="C25"/>
      <c r="D25"/>
      <c r="E25"/>
      <c r="F25"/>
      <c r="G25"/>
      <c r="H25"/>
      <c r="I25"/>
    </row>
    <row r="26" spans="2:9" s="2" customFormat="1">
      <c r="B26" s="33"/>
      <c r="C26"/>
      <c r="D26"/>
      <c r="E26"/>
      <c r="F26"/>
      <c r="G26"/>
      <c r="H26"/>
      <c r="I26"/>
    </row>
    <row r="27" spans="2:9" s="2" customFormat="1">
      <c r="B27" s="33"/>
      <c r="C27"/>
      <c r="D27"/>
      <c r="E27"/>
      <c r="F27"/>
      <c r="G27"/>
      <c r="H27"/>
      <c r="I27"/>
    </row>
    <row r="28" spans="2:9" s="2" customFormat="1">
      <c r="B28" s="34"/>
      <c r="C28"/>
      <c r="D28"/>
      <c r="E28"/>
      <c r="F28"/>
      <c r="G28"/>
      <c r="H28"/>
      <c r="I28"/>
    </row>
    <row r="29" spans="2:9" s="2" customFormat="1">
      <c r="B29" s="34"/>
      <c r="C29"/>
      <c r="D29"/>
      <c r="E29"/>
      <c r="F29"/>
      <c r="G29"/>
      <c r="H29"/>
      <c r="I29"/>
    </row>
    <row r="30" spans="2:9" s="2" customFormat="1">
      <c r="B30" s="34"/>
      <c r="C30"/>
      <c r="D30"/>
      <c r="E30"/>
      <c r="F30"/>
      <c r="G30"/>
      <c r="H30"/>
      <c r="I30"/>
    </row>
    <row r="31" spans="2:9" s="2" customFormat="1">
      <c r="B31" s="34"/>
      <c r="C31"/>
      <c r="D31"/>
      <c r="E31"/>
      <c r="F31"/>
      <c r="G31"/>
      <c r="H31"/>
      <c r="I31"/>
    </row>
    <row r="32" spans="2:9" s="2" customFormat="1">
      <c r="B32" s="34"/>
      <c r="C32"/>
      <c r="D32"/>
      <c r="E32"/>
      <c r="F32"/>
      <c r="G32"/>
      <c r="H32"/>
      <c r="I32"/>
    </row>
    <row r="33" spans="2:9" s="2" customFormat="1">
      <c r="B33" s="34"/>
      <c r="C33"/>
      <c r="D33"/>
      <c r="E33"/>
      <c r="F33"/>
      <c r="G33"/>
      <c r="H33"/>
      <c r="I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KYlnM7ZjfEMzHqTeK9TZva5h31NcBG+SqSlKE8m95mU=</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2lq+/fKR8VL9ekxxtkC7+lSb2ydYa0+P7ZKIGbYO7Fs=</DigestValue>
    </Reference>
  </SignedInfo>
  <SignatureValue>vO6qgrX1Su/t9exhMt7PUjKTR2zi+WCSAAqQvPTJmyXvKRjPzwI82AKpVFufMzhUPz3S2oAePAkk
UH36ViWzuKmNqQ+opNr9RGQ7C5giX1IgoDaXm62N0AmUMYVXCScrJ+qfsdk4OjGyhz8dRqSmonbZ
rlbDVAxkG0LmypXQWLRaWyoopM4ttOJlxNK5tFrz8C2fzPyPgS0mQCTBXxfgMJNw1tlmWapaEUl/
ZzoawZLVqYDdcFG5kS3sQy1rMXZd79MEZ2PeKSRnKbEgwZklevTKBRE1yZo9vBQ0uoIid58mo8RE
uDHHzIVZ7cuVisXp9ztx9WBfjOBKmQBzfFLDNg==</SignatureValue>
  <KeyInfo>
    <X509Data>
      <X509Certificate>MIIGOzCCBSOgAwIBAgIKdCpY1AADAAJHzTANBgkqhkiG9w0BAQsFADBKMRIwEAYKCZImiZPyLGQBGRYCZ2UxEzARBgoJkiaJk/IsZAEZFgNuYmcxHzAdBgNVBAMTFk5CRyBDbGFzcyAyIElOVCBTdWIgQ0EwHhcNMjQwMTE1MDgzNjE1WhcNMjUxMTI0MjI0OTMzWjA5MRYwFAYDVQQKEw1KU0MgQkFTSVNCQU5LMR8wHQYDVQQDExZCQlMgLSBUaW5hdGluIEtoZWxhZHplMIIBIjANBgkqhkiG9w0BAQEFAAOCAQ8AMIIBCgKCAQEA3Z9VzKnmwZA45BvYO4O8Pp9GgdSCsVpbH0vfk5Y82vwvz9M6kfSPOda1e3tWpeHbVlsLk69osXw3Zb/o7T8eYF2zxOTx5yUPut8EiDs31Gvfo0mbK5oD6Bq77hqfQo5aO484hYp4cntUvdgeZ8AJEsUcdZaCI+pkv1inJEk4fs8Lbx2e6VXBuTyXE97yNo3O1inZRnS8MZNipcGncm0iiviTsUmjTel0OKnJ7AUheAvrdD3z1VNlC3aNqGF9oja6YuyXUvsbrKBCPWql+OLOYkCFJPxq281YubEwQasvLYIXVVVbX4nfKOENSnz7nnpCoH0dBHiTOgTVjb/W1Gt3YQIDAQABo4IDMjCCAy4wPAYJKwYBBAGCNxUHBC8wLQYlKwYBBAGCNxUI5rJgg431RIaBmQmDuKFKg76EcQSDxJEzhIOIXQIBZAIBIzAdBgNVHSUEFjAUBggrBgEFBQcDAgYIKwYBBQUHAwQwCwYDVR0PBAQDAgeAMCcGCSsGAQQBgjcVCgQaMBgwCgYIKwYBBQUHAwIwCgYIKwYBBQUHAwQwHQYDVR0OBBYEFDnpdboTkffC5BVu1wuEgelqaFw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fG5lBpqJ5EbgMEF1/F8M/aM+/mCv2tjYkCwSemE4LMg9o7Lywu0WMZbPa8NFVA7KZ0n8ZDApjuxP2TntKuwGkkUMHh8IYwcBLSRDNIFLKTC3SpV52n764F3hA1HrM3K1cuYdLnJ0W2rrs9YzyvsjEpwIA99Xu8SzMVMjjqCxKGsoeU97L/GBHsbrIJpYsdueeVrRrcUU1bCEt0N3G/9gCh0Il2EXh7a8nZRwexpTRBErRztdjY1ywMzjPx9DU24GdxP/9piIwvl/qA4SoaYE7oDnmQSIFdnRyUYp6LngXGMCP2c24pylpOlH/1O3Edqs8Flc44ViNRV7GB4op9T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e84mauj9LCqye+Py3+wdB3MZPHl9c/JQ5PiefGbGoaM=</DigestValue>
      </Reference>
      <Reference URI="/xl/drawings/drawing1.xml?ContentType=application/vnd.openxmlformats-officedocument.drawing+xml">
        <DigestMethod Algorithm="http://www.w3.org/2001/04/xmlenc#sha256"/>
        <DigestValue>N0geQPe8a4402qRaOCneIOSLRD1snmxQQBuaPHUvq4I=</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YVM5Kt4KG5nVSD328m+ckZS9wxOfnY30FbGPFzov9fg=</DigestValue>
      </Reference>
      <Reference URI="/xl/styles.xml?ContentType=application/vnd.openxmlformats-officedocument.spreadsheetml.styles+xml">
        <DigestMethod Algorithm="http://www.w3.org/2001/04/xmlenc#sha256"/>
        <DigestValue>Ybbicm+o16KOiZ7OCnzGyGYtPb7dGYqlBRonTX7jd3w=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xizEZzU05tcekL7UbwEzemPtfgn2gTxHq6iLBmpgc8A=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fYOcshzng+pKwVEmG7zsFZTVini8ZVz9ND0wttvwRMo=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YrNTPW1szsnGLj2/yPLDkzsJqexztH0FrPxt/gi51MY=</DigestValue>
      </Reference>
      <Reference URI="/xl/worksheets/sheet10.xml?ContentType=application/vnd.openxmlformats-officedocument.spreadsheetml.worksheet+xml">
        <DigestMethod Algorithm="http://www.w3.org/2001/04/xmlenc#sha256"/>
        <DigestValue>BkRLRTze+f7dUm7IlGh3zPSXeYfyRug+NzuDnyocBEY=</DigestValue>
      </Reference>
      <Reference URI="/xl/worksheets/sheet11.xml?ContentType=application/vnd.openxmlformats-officedocument.spreadsheetml.worksheet+xml">
        <DigestMethod Algorithm="http://www.w3.org/2001/04/xmlenc#sha256"/>
        <DigestValue>H0iBZnn+0vGku/G6Otag1AKPUWWqiIqdmAmWdZKlxQc=</DigestValue>
      </Reference>
      <Reference URI="/xl/worksheets/sheet12.xml?ContentType=application/vnd.openxmlformats-officedocument.spreadsheetml.worksheet+xml">
        <DigestMethod Algorithm="http://www.w3.org/2001/04/xmlenc#sha256"/>
        <DigestValue>J4wHGSHvuEHW+aVEo5swWZDRUYDXgDEExfu4ucim3XA=</DigestValue>
      </Reference>
      <Reference URI="/xl/worksheets/sheet13.xml?ContentType=application/vnd.openxmlformats-officedocument.spreadsheetml.worksheet+xml">
        <DigestMethod Algorithm="http://www.w3.org/2001/04/xmlenc#sha256"/>
        <DigestValue>PeFZ78nG7RSFi3WhkH1sWwSSjXEESRkZtJsxSBG0hZk=</DigestValue>
      </Reference>
      <Reference URI="/xl/worksheets/sheet14.xml?ContentType=application/vnd.openxmlformats-officedocument.spreadsheetml.worksheet+xml">
        <DigestMethod Algorithm="http://www.w3.org/2001/04/xmlenc#sha256"/>
        <DigestValue>jYYeqkxkpXFXB3Sd45n4zUQO9ejZ/f4yJIwrH030Sew=</DigestValue>
      </Reference>
      <Reference URI="/xl/worksheets/sheet15.xml?ContentType=application/vnd.openxmlformats-officedocument.spreadsheetml.worksheet+xml">
        <DigestMethod Algorithm="http://www.w3.org/2001/04/xmlenc#sha256"/>
        <DigestValue>Vc4pHRvu7LTZtLL7sT/FX5iNxOvz5cgQQUDb6WTB9h0=</DigestValue>
      </Reference>
      <Reference URI="/xl/worksheets/sheet16.xml?ContentType=application/vnd.openxmlformats-officedocument.spreadsheetml.worksheet+xml">
        <DigestMethod Algorithm="http://www.w3.org/2001/04/xmlenc#sha256"/>
        <DigestValue>yeV8vTczkpRM+i2e/b2au+s8G8zFjSOqRO3rXDjQ998=</DigestValue>
      </Reference>
      <Reference URI="/xl/worksheets/sheet17.xml?ContentType=application/vnd.openxmlformats-officedocument.spreadsheetml.worksheet+xml">
        <DigestMethod Algorithm="http://www.w3.org/2001/04/xmlenc#sha256"/>
        <DigestValue>/z8yuUbEsD4dgmTrJ5o0Rmu50TF5mGgRVSsKvw1hRDk=</DigestValue>
      </Reference>
      <Reference URI="/xl/worksheets/sheet18.xml?ContentType=application/vnd.openxmlformats-officedocument.spreadsheetml.worksheet+xml">
        <DigestMethod Algorithm="http://www.w3.org/2001/04/xmlenc#sha256"/>
        <DigestValue>r4vDzjz9gfc/1GGn1ureC39N56jskXIsO/5UcKzvUM8=</DigestValue>
      </Reference>
      <Reference URI="/xl/worksheets/sheet19.xml?ContentType=application/vnd.openxmlformats-officedocument.spreadsheetml.worksheet+xml">
        <DigestMethod Algorithm="http://www.w3.org/2001/04/xmlenc#sha256"/>
        <DigestValue>6+7z1oKFo2LfD4V23Yamu43K7WnRBB2/3QgjyXdgfNM=</DigestValue>
      </Reference>
      <Reference URI="/xl/worksheets/sheet2.xml?ContentType=application/vnd.openxmlformats-officedocument.spreadsheetml.worksheet+xml">
        <DigestMethod Algorithm="http://www.w3.org/2001/04/xmlenc#sha256"/>
        <DigestValue>wPXpM4M5DHXysJBvguxgZV5KTowUDR6l8uhjg9pYsMQ=</DigestValue>
      </Reference>
      <Reference URI="/xl/worksheets/sheet20.xml?ContentType=application/vnd.openxmlformats-officedocument.spreadsheetml.worksheet+xml">
        <DigestMethod Algorithm="http://www.w3.org/2001/04/xmlenc#sha256"/>
        <DigestValue>6RxoxuS74/+GlTZD9ifRxhqRooP9RA0LLkmPLgOa0EU=</DigestValue>
      </Reference>
      <Reference URI="/xl/worksheets/sheet21.xml?ContentType=application/vnd.openxmlformats-officedocument.spreadsheetml.worksheet+xml">
        <DigestMethod Algorithm="http://www.w3.org/2001/04/xmlenc#sha256"/>
        <DigestValue>3hsG3ctHVmcMBgzB3cN8T07WVfmmiga2KMI/ehshc4Y=</DigestValue>
      </Reference>
      <Reference URI="/xl/worksheets/sheet22.xml?ContentType=application/vnd.openxmlformats-officedocument.spreadsheetml.worksheet+xml">
        <DigestMethod Algorithm="http://www.w3.org/2001/04/xmlenc#sha256"/>
        <DigestValue>3rBUqgElk5FgcpBmaBNPIS3ch5ebWwMdER6p5X1zPjY=</DigestValue>
      </Reference>
      <Reference URI="/xl/worksheets/sheet23.xml?ContentType=application/vnd.openxmlformats-officedocument.spreadsheetml.worksheet+xml">
        <DigestMethod Algorithm="http://www.w3.org/2001/04/xmlenc#sha256"/>
        <DigestValue>2IlzPTJB/YiAE0gzZSbTZpI6Y07VXBpG3+r88ac1cMo=</DigestValue>
      </Reference>
      <Reference URI="/xl/worksheets/sheet24.xml?ContentType=application/vnd.openxmlformats-officedocument.spreadsheetml.worksheet+xml">
        <DigestMethod Algorithm="http://www.w3.org/2001/04/xmlenc#sha256"/>
        <DigestValue>rn18WK3j6P7JpO1M2uBByYbU0nnGn75O5KKN5L3jCq0=</DigestValue>
      </Reference>
      <Reference URI="/xl/worksheets/sheet25.xml?ContentType=application/vnd.openxmlformats-officedocument.spreadsheetml.worksheet+xml">
        <DigestMethod Algorithm="http://www.w3.org/2001/04/xmlenc#sha256"/>
        <DigestValue>AUJAU96CiODesv2vqtKWmD7TCF/E7SEvlEBoU4ydV/k=</DigestValue>
      </Reference>
      <Reference URI="/xl/worksheets/sheet26.xml?ContentType=application/vnd.openxmlformats-officedocument.spreadsheetml.worksheet+xml">
        <DigestMethod Algorithm="http://www.w3.org/2001/04/xmlenc#sha256"/>
        <DigestValue>vLlYHd9GBAPd2nP9qJRq2/6kvETEnh3EMZ3mWvoQmqQ=</DigestValue>
      </Reference>
      <Reference URI="/xl/worksheets/sheet27.xml?ContentType=application/vnd.openxmlformats-officedocument.spreadsheetml.worksheet+xml">
        <DigestMethod Algorithm="http://www.w3.org/2001/04/xmlenc#sha256"/>
        <DigestValue>pneLTCMG+JVkffn4QCiVqFQgwlTHnBb4h5bbVbNkhwo=</DigestValue>
      </Reference>
      <Reference URI="/xl/worksheets/sheet28.xml?ContentType=application/vnd.openxmlformats-officedocument.spreadsheetml.worksheet+xml">
        <DigestMethod Algorithm="http://www.w3.org/2001/04/xmlenc#sha256"/>
        <DigestValue>g2r8kDXqjCQUEJy6zoH+4Z6j3MMwdtyumViHlXO7pgE=</DigestValue>
      </Reference>
      <Reference URI="/xl/worksheets/sheet29.xml?ContentType=application/vnd.openxmlformats-officedocument.spreadsheetml.worksheet+xml">
        <DigestMethod Algorithm="http://www.w3.org/2001/04/xmlenc#sha256"/>
        <DigestValue>tfoTx7T9Z3AUOiTBvpsjPxfN7rmBzad0+Eax0kO1+78=</DigestValue>
      </Reference>
      <Reference URI="/xl/worksheets/sheet3.xml?ContentType=application/vnd.openxmlformats-officedocument.spreadsheetml.worksheet+xml">
        <DigestMethod Algorithm="http://www.w3.org/2001/04/xmlenc#sha256"/>
        <DigestValue>xiSPwy3R34zkFIc4WGm+h5Gr8Qh9yFgmJnGXTO+CLtM=</DigestValue>
      </Reference>
      <Reference URI="/xl/worksheets/sheet4.xml?ContentType=application/vnd.openxmlformats-officedocument.spreadsheetml.worksheet+xml">
        <DigestMethod Algorithm="http://www.w3.org/2001/04/xmlenc#sha256"/>
        <DigestValue>wtUMrK/kDiHK+msLrxt7Y5hxfk9tFJ151mC4RwDANCc=</DigestValue>
      </Reference>
      <Reference URI="/xl/worksheets/sheet5.xml?ContentType=application/vnd.openxmlformats-officedocument.spreadsheetml.worksheet+xml">
        <DigestMethod Algorithm="http://www.w3.org/2001/04/xmlenc#sha256"/>
        <DigestValue>mw/IaFWqgFp2SQ5qX4O8VTZ8nYM4HcslDjedTw2Hx5Q=</DigestValue>
      </Reference>
      <Reference URI="/xl/worksheets/sheet6.xml?ContentType=application/vnd.openxmlformats-officedocument.spreadsheetml.worksheet+xml">
        <DigestMethod Algorithm="http://www.w3.org/2001/04/xmlenc#sha256"/>
        <DigestValue>4FGTPeDwa8qiPXlpWORjZMzCSSa5XzgVu9xkml/Kbu4=</DigestValue>
      </Reference>
      <Reference URI="/xl/worksheets/sheet7.xml?ContentType=application/vnd.openxmlformats-officedocument.spreadsheetml.worksheet+xml">
        <DigestMethod Algorithm="http://www.w3.org/2001/04/xmlenc#sha256"/>
        <DigestValue>ZQCkDUafHm6BcKWWn6PkZeFNU9YQ1xz83xJwWC2jNQY=</DigestValue>
      </Reference>
      <Reference URI="/xl/worksheets/sheet8.xml?ContentType=application/vnd.openxmlformats-officedocument.spreadsheetml.worksheet+xml">
        <DigestMethod Algorithm="http://www.w3.org/2001/04/xmlenc#sha256"/>
        <DigestValue>/pwKOmdB+HXvfQMpxci0Lx32Jl41a4jiiao+dPLS0UA=</DigestValue>
      </Reference>
      <Reference URI="/xl/worksheets/sheet9.xml?ContentType=application/vnd.openxmlformats-officedocument.spreadsheetml.worksheet+xml">
        <DigestMethod Algorithm="http://www.w3.org/2001/04/xmlenc#sha256"/>
        <DigestValue>jfuf8POI8rgCnKMp4672Bre1BEYkIvm2J1OzI2wMNdM=</DigestValue>
      </Reference>
    </Manifest>
    <SignatureProperties>
      <SignatureProperty Id="idSignatureTime" Target="#idPackageSignature">
        <mdssi:SignatureTime xmlns:mdssi="http://schemas.openxmlformats.org/package/2006/digital-signature">
          <mdssi:Format>YYYY-MM-DDThh:mm:ssTZD</mdssi:Format>
          <mdssi:Value>2024-02-12T11:38:37Z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2024-02-12T11:38:37Z</xd:SigningTime>
          <xd:SigningCertificate>
            <xd:Cert>
              <xd:CertDigest>
                <DigestMethod Algorithm="http://www.w3.org/2001/04/xmlenc#sha256"/>
                <DigestValue>pprXaHJtWd3ys+SKuntXowqdHcpmVuFXUx0MBMRDTic=</DigestValue>
              </xd:CertDigest>
              <xd:IssuerSerial>
                <X509IssuerName>CN=NBG Class 2 INT Sub CA, DC=nbg, DC=ge</X509IssuerName>
                <X509SerialNumber>548575676004957931325389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2024-02-07T15:38:44Z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