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9.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30.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activeTab="3"/>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definedNames>
    <definedName name="_cur1">#REF!</definedName>
    <definedName name="_cur2">#REF!</definedName>
    <definedName name="_sum1">#REF!</definedName>
    <definedName name="_sum2">#REF!</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calcOnSave="0"/>
</workbook>
</file>

<file path=xl/calcChain.xml><?xml version="1.0" encoding="utf-8"?>
<calcChain xmlns="http://schemas.openxmlformats.org/spreadsheetml/2006/main">
  <c r="C9" i="80" l="1"/>
  <c r="C18" i="80" l="1"/>
  <c r="C20" i="80"/>
  <c r="G8" i="80" l="1"/>
  <c r="D33" i="88" l="1"/>
  <c r="E33" i="88"/>
  <c r="F33" i="88"/>
  <c r="G33" i="88"/>
  <c r="H33" i="88"/>
  <c r="I33" i="88"/>
  <c r="J33" i="88"/>
  <c r="K33" i="88"/>
  <c r="L33" i="88"/>
  <c r="M33" i="88"/>
  <c r="N33" i="88"/>
  <c r="C33" i="88"/>
  <c r="D15" i="86"/>
  <c r="C15" i="86"/>
  <c r="C8" i="86"/>
  <c r="C27" i="86"/>
  <c r="C22" i="86" s="1"/>
  <c r="D14" i="86"/>
  <c r="C14" i="86"/>
  <c r="C13" i="86"/>
  <c r="D8" i="86"/>
  <c r="C8" i="79" l="1"/>
  <c r="C22" i="74" l="1"/>
  <c r="H13" i="75"/>
  <c r="G13" i="75"/>
  <c r="F13" i="75"/>
  <c r="G5" i="6" l="1"/>
  <c r="B2" i="91"/>
  <c r="B1" i="91"/>
  <c r="B2" i="89"/>
  <c r="B1" i="89"/>
  <c r="B2" i="88"/>
  <c r="B1" i="88"/>
  <c r="B2" i="87"/>
  <c r="B1" i="87"/>
  <c r="B2" i="86"/>
  <c r="B1" i="86"/>
  <c r="C19" i="85"/>
  <c r="C10" i="85"/>
  <c r="B2" i="85"/>
  <c r="B1" i="85"/>
  <c r="D12" i="84"/>
  <c r="C12" i="84"/>
  <c r="C19" i="84" s="1"/>
  <c r="D7" i="84"/>
  <c r="C7" i="84"/>
  <c r="B2" i="84"/>
  <c r="B1" i="84"/>
  <c r="H34" i="83"/>
  <c r="G34" i="83"/>
  <c r="F34" i="83"/>
  <c r="E34" i="83"/>
  <c r="D34" i="83"/>
  <c r="C34" i="83"/>
  <c r="I34" i="83"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B1" i="83"/>
  <c r="I23" i="82"/>
  <c r="I22" i="82"/>
  <c r="H21" i="82"/>
  <c r="G21" i="82"/>
  <c r="F21" i="82"/>
  <c r="E21" i="82"/>
  <c r="D21" i="82"/>
  <c r="C21" i="82"/>
  <c r="I21" i="82" s="1"/>
  <c r="I20" i="82"/>
  <c r="I19" i="82"/>
  <c r="I18" i="82"/>
  <c r="I17" i="82"/>
  <c r="I16" i="82"/>
  <c r="I15" i="82"/>
  <c r="I14" i="82"/>
  <c r="I13" i="82"/>
  <c r="I12" i="82"/>
  <c r="I11" i="82"/>
  <c r="I10" i="82"/>
  <c r="I9" i="82"/>
  <c r="I8" i="82"/>
  <c r="I7" i="82"/>
  <c r="B2" i="82"/>
  <c r="B1" i="82"/>
  <c r="G22" i="81"/>
  <c r="F22" i="81"/>
  <c r="E22" i="81"/>
  <c r="D22" i="81"/>
  <c r="C22" i="81"/>
  <c r="H21" i="81"/>
  <c r="H20" i="81"/>
  <c r="H19" i="81"/>
  <c r="H18" i="81"/>
  <c r="H17" i="81"/>
  <c r="H16" i="81"/>
  <c r="H15" i="81"/>
  <c r="H14" i="81"/>
  <c r="H13" i="81"/>
  <c r="H12" i="81"/>
  <c r="H11" i="81"/>
  <c r="H10" i="81"/>
  <c r="H9" i="81"/>
  <c r="H8" i="81"/>
  <c r="B2" i="81"/>
  <c r="B1" i="81"/>
  <c r="G33" i="80"/>
  <c r="F33" i="80"/>
  <c r="E33" i="80"/>
  <c r="D33" i="80"/>
  <c r="C33" i="80"/>
  <c r="G24" i="80"/>
  <c r="F24" i="80"/>
  <c r="E24" i="80"/>
  <c r="D24" i="80"/>
  <c r="C24" i="80"/>
  <c r="G21" i="80"/>
  <c r="G18" i="80"/>
  <c r="F18" i="80"/>
  <c r="E18" i="80"/>
  <c r="D18" i="80"/>
  <c r="G14" i="80"/>
  <c r="F14" i="80"/>
  <c r="E14" i="80"/>
  <c r="D14" i="80"/>
  <c r="C14" i="80"/>
  <c r="G11" i="80"/>
  <c r="F11" i="80"/>
  <c r="E11" i="80"/>
  <c r="D11" i="80"/>
  <c r="C11" i="80"/>
  <c r="F8" i="80"/>
  <c r="E8" i="80"/>
  <c r="D8" i="80"/>
  <c r="C8" i="80"/>
  <c r="B2" i="80"/>
  <c r="B1" i="80"/>
  <c r="C35" i="79"/>
  <c r="C38" i="79" s="1"/>
  <c r="C30" i="79"/>
  <c r="C26" i="79"/>
  <c r="B2" i="79"/>
  <c r="B1" i="79"/>
  <c r="M21" i="37"/>
  <c r="L21" i="37"/>
  <c r="J21" i="37"/>
  <c r="I21" i="37"/>
  <c r="H21" i="37"/>
  <c r="G21" i="37"/>
  <c r="F21" i="37"/>
  <c r="C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E10" i="37"/>
  <c r="N9" i="37"/>
  <c r="E9" i="37"/>
  <c r="N8" i="37"/>
  <c r="N7" i="37" s="1"/>
  <c r="N21" i="37" s="1"/>
  <c r="E8" i="37"/>
  <c r="E7" i="37" s="1"/>
  <c r="E21" i="37" s="1"/>
  <c r="C12" i="79" s="1"/>
  <c r="C18" i="79" s="1"/>
  <c r="M7" i="37"/>
  <c r="L7" i="37"/>
  <c r="K7" i="37"/>
  <c r="K21" i="37" s="1"/>
  <c r="J7" i="37"/>
  <c r="I7" i="37"/>
  <c r="H7" i="37"/>
  <c r="G7" i="37"/>
  <c r="F7" i="37"/>
  <c r="C7" i="37"/>
  <c r="B2" i="37"/>
  <c r="B1" i="37"/>
  <c r="B2" i="36"/>
  <c r="B1" i="36"/>
  <c r="G22" i="74"/>
  <c r="H22" i="74" s="1"/>
  <c r="F22" i="74"/>
  <c r="E22" i="74"/>
  <c r="D22" i="74"/>
  <c r="H21" i="74"/>
  <c r="H19" i="74"/>
  <c r="H18" i="74"/>
  <c r="H17" i="74"/>
  <c r="H16" i="74"/>
  <c r="H15" i="74"/>
  <c r="H14" i="74"/>
  <c r="H13" i="74"/>
  <c r="H10" i="74"/>
  <c r="H8" i="74"/>
  <c r="B2"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2" i="64"/>
  <c r="B1" i="64"/>
  <c r="R22" i="35"/>
  <c r="Q22" i="35"/>
  <c r="P22" i="35"/>
  <c r="O22" i="35"/>
  <c r="N22" i="35"/>
  <c r="M22" i="35"/>
  <c r="L22" i="35"/>
  <c r="K22" i="35"/>
  <c r="J22" i="35"/>
  <c r="I22" i="35"/>
  <c r="H22" i="35"/>
  <c r="G22" i="35"/>
  <c r="F22" i="35"/>
  <c r="E22" i="35"/>
  <c r="D22" i="35"/>
  <c r="C22" i="35"/>
  <c r="S21" i="35"/>
  <c r="S20" i="35"/>
  <c r="S19" i="35"/>
  <c r="S18" i="35"/>
  <c r="S17" i="35"/>
  <c r="S16" i="35"/>
  <c r="S15" i="35"/>
  <c r="S14" i="35"/>
  <c r="S13" i="35"/>
  <c r="S12" i="35"/>
  <c r="S11" i="35"/>
  <c r="S10" i="35"/>
  <c r="S9" i="35"/>
  <c r="S8" i="35"/>
  <c r="S22" i="35" s="1"/>
  <c r="B2" i="35"/>
  <c r="B1" i="35"/>
  <c r="C40" i="69"/>
  <c r="C32" i="69"/>
  <c r="C21" i="69"/>
  <c r="B2" i="69"/>
  <c r="B1" i="69"/>
  <c r="C21" i="77"/>
  <c r="C20" i="77"/>
  <c r="C19" i="77"/>
  <c r="D16" i="77"/>
  <c r="D8" i="77"/>
  <c r="B2" i="77"/>
  <c r="B1" i="77"/>
  <c r="C47" i="28"/>
  <c r="C43" i="28"/>
  <c r="C52" i="28" s="1"/>
  <c r="C41" i="28"/>
  <c r="C35" i="28"/>
  <c r="C31" i="28"/>
  <c r="C30" i="28"/>
  <c r="C12" i="28"/>
  <c r="C28" i="28" s="1"/>
  <c r="C6" i="28"/>
  <c r="B2" i="28"/>
  <c r="B1" i="28"/>
  <c r="B2" i="73"/>
  <c r="B1" i="73"/>
  <c r="E21" i="72"/>
  <c r="C5" i="73" s="1"/>
  <c r="C8" i="73" s="1"/>
  <c r="C13" i="73" s="1"/>
  <c r="D21" i="72"/>
  <c r="C21" i="72"/>
  <c r="B2" i="72"/>
  <c r="B1" i="72"/>
  <c r="B2" i="52"/>
  <c r="B1" i="52"/>
  <c r="F13" i="71"/>
  <c r="E13" i="71"/>
  <c r="D13" i="71"/>
  <c r="G6" i="71"/>
  <c r="G13" i="71" s="1"/>
  <c r="F6" i="71"/>
  <c r="E6" i="71"/>
  <c r="D6" i="71"/>
  <c r="C6" i="71"/>
  <c r="C13" i="71" s="1"/>
  <c r="G5" i="71"/>
  <c r="F5" i="71"/>
  <c r="E5" i="71"/>
  <c r="D5" i="71"/>
  <c r="C5" i="71"/>
  <c r="B1" i="71"/>
  <c r="B2" i="75"/>
  <c r="B1" i="75"/>
  <c r="B2" i="53"/>
  <c r="B1" i="53"/>
  <c r="B2" i="62"/>
  <c r="B1" i="62"/>
  <c r="F5" i="6"/>
  <c r="E5" i="6"/>
  <c r="D5" i="6"/>
  <c r="C5" i="6"/>
  <c r="B1" i="6"/>
  <c r="G37" i="80" l="1"/>
  <c r="H22" i="81"/>
  <c r="D19" i="84"/>
  <c r="C36" i="79"/>
  <c r="D20" i="77"/>
  <c r="D9" i="77"/>
  <c r="D17" i="77"/>
  <c r="D21" i="77"/>
  <c r="D11" i="77"/>
  <c r="D12" i="77"/>
  <c r="D19" i="77"/>
  <c r="D13" i="77"/>
  <c r="D7" i="77"/>
  <c r="D15" i="77"/>
  <c r="G39" i="80" l="1"/>
</calcChain>
</file>

<file path=xl/sharedStrings.xml><?xml version="1.0" encoding="utf-8"?>
<sst xmlns="http://schemas.openxmlformats.org/spreadsheetml/2006/main" count="1592" uniqueCount="1040">
  <si>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</si>
  <si>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</si>
  <si>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</si>
  <si>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</si>
  <si>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</si>
  <si>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</si>
  <si>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</si>
  <si>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</si>
  <si>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</si>
  <si>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</si>
  <si>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</si>
  <si>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</si>
  <si>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</si>
  <si>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</si>
  <si>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</si>
  <si>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</si>
  <si>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</si>
  <si>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</si>
  <si>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</si>
  <si>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</si>
  <si>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</si>
  <si>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</si>
  <si>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</si>
  <si>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</si>
  <si>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</si>
  <si>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</si>
  <si>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</si>
  <si>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</si>
  <si>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</si>
  <si>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</si>
  <si>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</si>
  <si>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</si>
  <si>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</si>
  <si>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</si>
  <si>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</si>
  <si>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</si>
  <si>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</si>
  <si>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</si>
  <si>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</si>
  <si>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</si>
  <si>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</si>
  <si>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</si>
  <si>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</si>
  <si>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</si>
  <si>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</si>
  <si>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</si>
  <si>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</si>
  <si>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</si>
  <si>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</si>
  <si>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</si>
  <si>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</si>
  <si>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</si>
  <si>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</si>
  <si>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</si>
  <si>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</si>
  <si>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</si>
  <si>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</si>
  <si>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</si>
  <si>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</si>
  <si>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</si>
  <si>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</si>
  <si>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</si>
  <si>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</si>
  <si>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</si>
  <si>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</si>
  <si>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</si>
  <si>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</si>
  <si>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</si>
  <si>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</si>
  <si>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</si>
  <si>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</si>
  <si>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</si>
  <si>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</si>
  <si>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</si>
  <si>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</si>
  <si>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</si>
  <si>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</si>
  <si>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</si>
  <si>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</si>
  <si>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</si>
  <si>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</si>
  <si>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</si>
  <si>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</si>
  <si>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</si>
  <si>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</si>
  <si>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</si>
  <si>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</si>
  <si>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</si>
  <si>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</si>
  <si>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</si>
  <si>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</si>
  <si>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</si>
  <si>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</si>
  <si>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</si>
  <si>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</si>
  <si>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</si>
  <si>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</si>
  <si>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</si>
  <si>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</si>
  <si>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</si>
  <si>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</si>
  <si>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</si>
  <si>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</si>
  <si>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</si>
  <si>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</si>
  <si>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</si>
  <si>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</si>
  <si>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</si>
  <si>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</si>
  <si>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</si>
  <si>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</si>
  <si>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</si>
  <si>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</si>
  <si>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</si>
  <si>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</si>
  <si>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</si>
  <si>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</si>
  <si>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</si>
  <si>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</si>
  <si>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</si>
  <si>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</si>
  <si>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</si>
  <si>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</si>
  <si>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</si>
  <si>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</si>
  <si>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</si>
  <si>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</si>
  <si>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</si>
  <si>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</si>
  <si>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</si>
  <si>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</si>
  <si>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</si>
  <si>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</si>
  <si>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</si>
  <si>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</si>
  <si>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</si>
  <si>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</si>
  <si>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</si>
  <si>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</si>
  <si>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</si>
  <si>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</si>
  <si>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</si>
  <si>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</si>
  <si>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</si>
  <si>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</si>
  <si>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</si>
  <si>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</si>
  <si>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</si>
  <si>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</si>
  <si>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</si>
  <si>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</si>
  <si>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</si>
  <si>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</si>
  <si>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</si>
  <si>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</si>
  <si>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</si>
  <si>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</si>
  <si>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</si>
  <si>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</si>
  <si>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</si>
  <si>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</si>
  <si>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</si>
  <si>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</si>
  <si>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</si>
  <si>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</si>
  <si>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</si>
  <si>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</si>
  <si>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</si>
  <si>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</si>
  <si>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</si>
  <si>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</si>
  <si>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</si>
  <si>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</si>
  <si>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</si>
  <si>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</si>
  <si>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</si>
  <si>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</si>
  <si>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</si>
  <si>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</si>
  <si>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</si>
  <si>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</si>
  <si>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</si>
  <si>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</si>
  <si>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</si>
  <si>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</si>
  <si>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</si>
  <si>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</si>
  <si>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</si>
  <si>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</si>
  <si>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</si>
  <si>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</si>
  <si>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</si>
  <si>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</si>
  <si>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</si>
  <si>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</si>
  <si>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</si>
  <si>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</si>
  <si>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</si>
  <si>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</si>
  <si>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</si>
  <si>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</si>
  <si>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</si>
  <si>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</si>
  <si>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</si>
  <si>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</si>
  <si>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</si>
  <si>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</si>
  <si>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</si>
  <si>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</si>
  <si>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</si>
  <si>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</si>
  <si>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</si>
  <si>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</si>
  <si>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</si>
  <si>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</si>
  <si>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</si>
  <si>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</si>
  <si>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</si>
  <si>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</si>
  <si>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</si>
  <si>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</si>
  <si>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</si>
  <si>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</si>
  <si>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</si>
  <si>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</si>
  <si>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</si>
  <si>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</si>
  <si>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</si>
  <si>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</si>
  <si>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</si>
  <si>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</si>
  <si>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</si>
  <si>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</si>
  <si>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</si>
  <si>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</si>
  <si>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</si>
  <si>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</si>
  <si>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</si>
  <si>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</si>
  <si>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</si>
  <si>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</si>
  <si>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</si>
  <si>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</si>
  <si>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</si>
  <si>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</si>
  <si>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</si>
  <si>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</si>
  <si>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</si>
  <si>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</si>
  <si>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</si>
  <si>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</si>
  <si>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</si>
  <si>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</si>
  <si>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</si>
  <si>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</si>
  <si>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</si>
  <si>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</si>
  <si>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</si>
  <si>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</si>
  <si>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</si>
  <si>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</si>
  <si>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</si>
  <si>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</si>
  <si>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</si>
  <si>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</si>
  <si>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</si>
  <si>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</si>
  <si>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</si>
  <si>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</si>
  <si>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</si>
  <si>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</si>
  <si>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</si>
  <si>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</si>
  <si>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</si>
  <si>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</si>
  <si>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</si>
  <si>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</si>
  <si>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</si>
  <si>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</si>
  <si>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</si>
  <si>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</si>
  <si>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</si>
  <si>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</si>
  <si>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</si>
  <si>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</si>
  <si>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</si>
  <si>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</si>
  <si>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</si>
  <si>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</si>
  <si>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</si>
  <si>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</si>
  <si>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</si>
  <si>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</si>
  <si>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</si>
  <si>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</si>
  <si>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</si>
  <si>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</si>
  <si>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</si>
  <si>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</si>
  <si>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</si>
  <si>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</si>
  <si>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</si>
  <si>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</si>
  <si>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</si>
  <si>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</si>
  <si>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</si>
  <si>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</si>
  <si>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</si>
  <si>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</si>
  <si>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</si>
  <si>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</si>
  <si>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</si>
  <si>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</si>
  <si>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</si>
  <si>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</si>
  <si>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</si>
  <si>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</si>
  <si>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</si>
  <si>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</si>
  <si>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</si>
  <si>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</si>
  <si>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</si>
  <si>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</si>
  <si>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</si>
  <si>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</si>
  <si>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</si>
  <si>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</si>
  <si>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</si>
  <si>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</si>
  <si>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</si>
  <si>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</si>
  <si>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</si>
  <si>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</si>
  <si>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</si>
  <si>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</si>
  <si>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</si>
  <si>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</si>
  <si>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</si>
  <si>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</si>
  <si>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</si>
  <si>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</si>
  <si>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</si>
  <si>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</si>
  <si>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</si>
  <si>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</si>
  <si>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</si>
  <si>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</si>
  <si>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</si>
  <si>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</si>
  <si>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</si>
  <si>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</si>
  <si>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</si>
  <si>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</si>
  <si>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</si>
  <si>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</si>
  <si>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</si>
  <si>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</si>
  <si>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</si>
  <si>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</si>
  <si>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</si>
  <si>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</si>
  <si>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</si>
  <si>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</si>
  <si>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</si>
  <si>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</si>
  <si>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</si>
  <si>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</si>
  <si>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</si>
  <si>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</si>
  <si>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</si>
  <si>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</si>
  <si>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</si>
  <si>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</si>
  <si>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</si>
  <si>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</si>
  <si>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</si>
  <si>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</si>
  <si>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</si>
  <si>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</si>
  <si>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</si>
  <si>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</si>
  <si>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</si>
  <si>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</si>
  <si>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</si>
  <si>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</si>
  <si>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</si>
  <si>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</si>
  <si>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</si>
  <si>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</si>
  <si>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</si>
  <si>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</si>
  <si>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</si>
  <si>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</si>
  <si>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</si>
  <si>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</si>
  <si>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</si>
  <si>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</si>
  <si>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</si>
  <si>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</si>
  <si>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</si>
  <si>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</si>
  <si>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</si>
  <si>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</si>
  <si>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</si>
  <si>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</si>
  <si>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</si>
  <si>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</si>
  <si>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</si>
  <si>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</si>
  <si>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</si>
  <si>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</si>
  <si>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</si>
  <si>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</si>
  <si>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</si>
  <si>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</si>
  <si>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</si>
  <si>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</si>
  <si>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</si>
  <si>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</si>
  <si>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</si>
  <si>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</si>
  <si>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</si>
  <si>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</si>
  <si>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</si>
  <si>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</si>
  <si>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</si>
  <si>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</si>
  <si>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</si>
  <si>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</si>
  <si>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</si>
  <si>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</si>
  <si>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</si>
  <si>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</si>
  <si>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</si>
  <si>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</si>
  <si>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</si>
  <si>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</si>
  <si>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</si>
  <si>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</si>
  <si>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</si>
  <si>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</si>
  <si>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</si>
  <si>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</si>
  <si>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</si>
  <si>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</si>
  <si>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</si>
  <si>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</si>
  <si>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</si>
  <si>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</si>
  <si>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</si>
  <si>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</si>
  <si>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</si>
  <si>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</si>
  <si>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</si>
  <si>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</si>
  <si>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</si>
  <si>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</si>
  <si>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</si>
  <si>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</si>
  <si>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</si>
  <si>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</si>
  <si>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</si>
  <si>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</si>
  <si>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</si>
  <si>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</si>
  <si>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</si>
  <si>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</si>
  <si>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</si>
  <si>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</si>
  <si>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</si>
  <si>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</si>
  <si>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</si>
  <si>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</si>
  <si>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</si>
  <si>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</si>
  <si>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</si>
  <si>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</si>
  <si>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</si>
  <si>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</si>
  <si>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</si>
  <si>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</si>
  <si>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</si>
  <si>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</si>
  <si>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</si>
  <si>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</si>
  <si>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</si>
  <si>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</si>
  <si>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</si>
  <si>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</si>
  <si>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</si>
  <si>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</si>
  <si>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</si>
  <si>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</si>
  <si>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</si>
  <si>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</si>
  <si>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</si>
  <si>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</si>
  <si>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</si>
  <si>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</si>
  <si>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</si>
  <si>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</si>
  <si>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</si>
  <si>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</si>
  <si>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</si>
  <si>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</si>
  <si>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</si>
  <si>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</si>
  <si>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</si>
  <si>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</si>
  <si>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</si>
  <si>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</si>
  <si>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</si>
  <si>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</si>
  <si>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</si>
  <si>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</si>
  <si>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</si>
  <si>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</si>
  <si>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</si>
  <si>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</si>
  <si>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</si>
  <si>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</si>
  <si>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</si>
  <si>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</si>
  <si>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</si>
  <si>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</si>
  <si>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</si>
  <si>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</si>
  <si>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</si>
  <si>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</si>
  <si>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</si>
  <si>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</si>
  <si>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</si>
  <si>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</si>
  <si>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</si>
  <si>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</si>
  <si>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</si>
  <si>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</si>
  <si>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</si>
  <si>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</si>
  <si>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</si>
  <si>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</si>
  <si>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</si>
  <si>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</si>
  <si>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</si>
  <si>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</si>
  <si>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</si>
  <si>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</si>
  <si>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</si>
  <si>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</si>
  <si>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</si>
  <si>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</si>
  <si>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</si>
  <si>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</si>
  <si>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</si>
  <si>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</si>
  <si>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</si>
  <si>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</si>
  <si>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</si>
  <si>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</si>
  <si>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</si>
  <si>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</si>
  <si>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</si>
  <si>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</si>
  <si>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</si>
  <si>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</si>
  <si>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</si>
  <si>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</si>
  <si>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</si>
  <si>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</si>
  <si>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</si>
  <si>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</si>
  <si>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</si>
  <si>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</si>
  <si>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</si>
  <si>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</si>
  <si>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</si>
  <si>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</si>
  <si>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</si>
  <si>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</si>
  <si>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</si>
  <si>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</si>
  <si>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</si>
  <si>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</si>
  <si>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</si>
  <si>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</si>
  <si>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</si>
  <si>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</si>
  <si>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</si>
  <si>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</si>
  <si>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</si>
  <si>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</si>
  <si>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</si>
  <si>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</si>
  <si>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</si>
  <si>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</si>
  <si>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</si>
  <si>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</si>
  <si>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</si>
  <si>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</si>
  <si>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</si>
  <si>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</si>
  <si>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</si>
  <si>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</si>
  <si>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</si>
  <si>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</si>
  <si>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</si>
  <si>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</si>
  <si>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</si>
  <si>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</si>
  <si>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</si>
  <si>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</si>
  <si>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</si>
  <si>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</si>
  <si>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</si>
  <si>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</si>
  <si>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</si>
  <si>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</si>
  <si>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</si>
  <si>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</si>
  <si>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</si>
  <si>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</si>
  <si>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</si>
  <si>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</si>
  <si>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</si>
  <si>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</si>
  <si>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</si>
  <si>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</si>
  <si>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</si>
  <si>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</si>
  <si>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</si>
  <si>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</si>
  <si>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</si>
  <si>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</si>
  <si>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</si>
  <si>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</si>
  <si>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</si>
  <si>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</si>
  <si>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</si>
  <si>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</si>
  <si>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</si>
  <si>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</si>
  <si>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</si>
  <si>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</si>
  <si>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</si>
  <si>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</si>
  <si>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</si>
  <si>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</si>
  <si>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</si>
  <si>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</si>
  <si>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</si>
  <si>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</si>
  <si>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</si>
  <si>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</si>
  <si>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</si>
  <si>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</si>
  <si>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</si>
  <si>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</si>
  <si>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</si>
  <si>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</si>
  <si>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</si>
  <si>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</si>
  <si>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</si>
  <si>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</si>
  <si>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</si>
  <si>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</si>
  <si>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</si>
  <si>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</si>
  <si>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</si>
  <si>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</si>
  <si>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</si>
  <si>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</si>
  <si>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</si>
  <si>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</si>
  <si>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</si>
  <si>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</si>
  <si>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</si>
  <si>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</si>
  <si>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</si>
  <si>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</si>
  <si>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</si>
  <si>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</si>
  <si>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</si>
  <si>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</si>
  <si>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</si>
  <si>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</si>
  <si>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</si>
  <si>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</si>
  <si>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</si>
  <si>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</si>
  <si>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</si>
  <si>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</si>
  <si>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</si>
  <si>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</si>
  <si>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</si>
  <si>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</si>
  <si>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</si>
  <si>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</si>
  <si>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</si>
  <si>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</si>
  <si>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</si>
  <si>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</si>
  <si>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</si>
  <si>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</si>
  <si>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</si>
  <si>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</si>
  <si>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</si>
  <si>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</si>
  <si>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</si>
  <si>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</si>
  <si>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</si>
  <si>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</si>
  <si>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</si>
  <si>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</si>
  <si>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</si>
  <si>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</si>
  <si>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</si>
  <si>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</si>
  <si>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</si>
  <si>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</si>
  <si>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</si>
  <si>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</si>
  <si>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</si>
  <si>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</si>
  <si>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</si>
  <si>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</si>
  <si>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</si>
  <si>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</si>
  <si>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</si>
  <si>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</si>
  <si>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</si>
  <si>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</si>
  <si>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</si>
  <si>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</si>
  <si>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</si>
  <si>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</si>
  <si>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</si>
  <si>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</si>
  <si>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</si>
  <si>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</si>
  <si>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</si>
  <si>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</si>
  <si>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</si>
  <si>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</si>
  <si>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</si>
  <si>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</si>
  <si>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</si>
  <si>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</si>
  <si>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</si>
  <si>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</si>
  <si>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</si>
  <si>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</si>
  <si>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</si>
  <si>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</si>
  <si>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</si>
  <si>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</si>
  <si>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</si>
  <si>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</si>
  <si>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</si>
  <si>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</si>
  <si>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</si>
  <si>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</si>
  <si>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</si>
  <si>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</si>
  <si>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</si>
  <si>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</si>
  <si>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</si>
  <si>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</si>
  <si>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</si>
  <si>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</si>
  <si>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</si>
  <si>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</si>
  <si>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</si>
  <si>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</si>
  <si>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</si>
  <si>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</si>
  <si>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</si>
  <si>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</si>
  <si>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</si>
  <si>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</si>
  <si>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</si>
  <si>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</si>
  <si>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</si>
  <si>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</si>
  <si>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</si>
  <si>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</si>
  <si>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</si>
  <si>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</si>
  <si>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</si>
  <si>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</si>
  <si>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</si>
  <si>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</si>
  <si>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</si>
  <si>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</si>
  <si>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</si>
  <si>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</si>
  <si>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</si>
  <si>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</si>
  <si>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</si>
  <si>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</si>
  <si>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</si>
  <si>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</si>
  <si>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</si>
  <si>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</si>
  <si>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</si>
  <si>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</si>
  <si>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</si>
  <si>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</si>
  <si>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</si>
  <si>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</si>
  <si>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</si>
  <si>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</si>
  <si>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</si>
  <si>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</si>
  <si>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</si>
  <si>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</si>
  <si>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</si>
  <si>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</si>
  <si>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</si>
  <si>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</si>
  <si>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</si>
  <si>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</si>
  <si>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</si>
  <si>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</si>
  <si>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</si>
  <si>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</si>
  <si>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</si>
  <si>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</si>
  <si>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</si>
  <si>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</si>
  <si>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</si>
  <si>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</si>
  <si>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</si>
  <si>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</si>
  <si>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</si>
  <si>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</si>
  <si>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</si>
  <si>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</si>
  <si>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</si>
  <si>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</si>
  <si>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</si>
  <si>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</si>
  <si>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</si>
  <si>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</si>
  <si>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</si>
  <si>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</si>
  <si>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</si>
  <si>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</si>
  <si>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</si>
  <si>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</si>
  <si>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</si>
  <si>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</si>
  <si>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</si>
  <si>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</si>
  <si>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</si>
  <si>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</si>
  <si>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</si>
  <si>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</si>
  <si>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</si>
  <si>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</si>
  <si>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</si>
  <si>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</si>
  <si>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</si>
  <si>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</si>
  <si>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</si>
  <si>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</si>
  <si>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</si>
  <si>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</si>
  <si>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</si>
  <si>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</si>
  <si>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</si>
  <si>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</si>
  <si>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</si>
  <si>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</si>
  <si>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</si>
  <si>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</si>
  <si>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</si>
  <si>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</si>
  <si>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</si>
  <si>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</si>
  <si>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</si>
  <si>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</si>
  <si>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</si>
  <si>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</si>
  <si>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</si>
  <si>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</si>
  <si>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</si>
  <si>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</si>
  <si>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</si>
  <si>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</si>
  <si>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</si>
  <si>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</si>
  <si>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</si>
  <si>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</si>
  <si>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</si>
  <si>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</si>
  <si>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</si>
  <si>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</si>
  <si>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</si>
  <si>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</si>
  <si>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</si>
  <si>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</si>
  <si>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</si>
  <si>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</si>
  <si>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</si>
  <si>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</si>
  <si>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</si>
  <si>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</si>
  <si>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</si>
  <si>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</si>
  <si>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</si>
  <si>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</si>
  <si>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</si>
  <si>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</si>
  <si>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</si>
  <si>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</si>
  <si>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</si>
  <si>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</si>
  <si>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</si>
  <si>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</si>
  <si>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</si>
  <si>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</si>
  <si>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</si>
  <si>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</si>
  <si>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</si>
  <si>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</si>
  <si>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</si>
  <si>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</si>
  <si>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</si>
  <si>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</si>
  <si>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</si>
  <si>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</si>
  <si>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</si>
  <si>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</si>
  <si>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</si>
  <si>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</si>
  <si>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</si>
  <si>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</si>
  <si>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</si>
  <si>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</si>
  <si>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</si>
  <si>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</si>
  <si>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</si>
  <si>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</si>
  <si>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</si>
  <si>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</si>
  <si>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</si>
  <si>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</si>
  <si>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</si>
  <si>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</si>
  <si>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</si>
  <si>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</si>
  <si>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</si>
  <si>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</si>
  <si>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</si>
  <si>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</si>
  <si>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</si>
  <si>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</si>
  <si>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</si>
  <si>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</si>
  <si>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</si>
  <si>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</si>
  <si>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</si>
  <si>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</si>
  <si>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</si>
  <si>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</si>
  <si>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</si>
  <si>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</si>
  <si>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</si>
  <si>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</si>
  <si>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</si>
  <si>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</si>
  <si>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</si>
  <si>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</si>
  <si>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</si>
  <si>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</si>
  <si>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</si>
  <si>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</si>
  <si>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</si>
  <si>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</si>
  <si>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</si>
  <si>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</si>
  <si>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</si>
  <si>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</si>
  <si>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</si>
  <si>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</si>
  <si>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</si>
  <si>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</si>
  <si>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</si>
  <si>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</si>
  <si>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</si>
  <si>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</si>
  <si>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</si>
  <si>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</si>
  <si>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</si>
  <si>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</si>
  <si>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</si>
  <si>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</si>
  <si>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</si>
  <si>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</si>
  <si>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</si>
  <si>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</si>
  <si>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</si>
  <si>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</si>
  <si>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</si>
  <si>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"ბაზისბანკი"</t>
  </si>
  <si>
    <t>ჯანგ ძუნი</t>
  </si>
  <si>
    <t>დავით ცაავა</t>
  </si>
  <si>
    <t>www.basisbank.ge</t>
  </si>
  <si>
    <t>ზაიქი მი</t>
  </si>
  <si>
    <t>არადამოუკიდებელ წევრი</t>
  </si>
  <si>
    <t>არადამოუკიდებელი თავმჯდომარე</t>
  </si>
  <si>
    <t>ჟუ ნინგი</t>
  </si>
  <si>
    <t>დამოუკიდებელი წევრი</t>
  </si>
  <si>
    <t>ზაზა რობაქიძე</t>
  </si>
  <si>
    <t>მი მია ენხვა</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</si>
  <si>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</si>
  <si>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</si>
  <si>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</si>
  <si>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</si>
  <si>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</si>
  <si>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</si>
  <si>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</si>
  <si>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</si>
  <si>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</si>
  <si>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</si>
  <si>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</si>
  <si>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</si>
  <si>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</si>
  <si>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</si>
  <si>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</si>
  <si>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</si>
  <si>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ნიკოლოზ ენუქიძე</t>
  </si>
  <si>
    <t>X</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</si>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</sst>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 numFmtId="193" formatCode="#,##0.00000"/>
  </numFmts>
  <fonts count="12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sz val="11"/>
      <color theme="1"/>
      <name val="Calibri"/>
      <family val="2"/>
      <scheme val="minor"/>
    </font>
    <font>
      <sz val="11"/>
      <name val="Calibri"/>
      <family val="2"/>
      <scheme val="minor"/>
    </font>
  </fonts>
  <fills count="79">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
      <patternFill patternType="solid">
        <fgColor theme="1" tint="0.49995422223578601"/>
        <bgColor indexed="64"/>
      </patternFill>
    </fill>
    <fill>
      <patternFill patternType="solid">
        <fgColor rgb="FFFF0000"/>
        <bgColor indexed="64"/>
      </patternFill>
    </fill>
  </fills>
  <borders count="129">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right style="thin">
        <color theme="6" tint="-0.4999542222357860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medium">
        <color auto="1"/>
      </right>
      <top style="thin">
        <color auto="1"/>
      </top>
      <bottom style="thin">
        <color auto="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thin">
        <color theme="6" tint="-0.4999542222357860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theme="1" tint="0.34998626667073579"/>
      </left>
      <right style="thin">
        <color theme="1" tint="0.34998626667073579"/>
      </right>
      <top style="thin">
        <color theme="1" tint="0.34998626667073579"/>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theme="1" tint="0.34998626667073579"/>
      </left>
      <right/>
      <top/>
      <bottom style="double">
        <color auto="1"/>
      </bottom>
      <diagonal/>
    </border>
    <border>
      <left/>
      <right/>
      <top/>
      <bottom style="double">
        <color auto="1"/>
      </bottom>
      <diagonal/>
    </border>
    <border>
      <left/>
      <right style="thin">
        <color theme="1" tint="0.34998626667073579"/>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s>
  <cellStyleXfs count="21414">
    <xf numFmtId="0" fontId="0" fillId="0" borderId="0"/>
    <xf numFmtId="9"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0" fontId="122"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22" fillId="0" borderId="0"/>
    <xf numFmtId="9" fontId="122" fillId="0" borderId="0" applyFont="0" applyFill="0" applyBorder="0" applyAlignment="0" applyProtection="0"/>
    <xf numFmtId="0" fontId="1" fillId="0" borderId="0"/>
    <xf numFmtId="0" fontId="1" fillId="0" borderId="0"/>
    <xf numFmtId="0" fontId="9" fillId="0" borderId="0" applyNumberFormat="0" applyFill="0" applyBorder="0">
      <protection locked="0"/>
    </xf>
    <xf numFmtId="0" fontId="23" fillId="0" borderId="0"/>
    <xf numFmtId="168" fontId="24" fillId="2" borderId="0"/>
    <xf numFmtId="169" fontId="24" fillId="2" borderId="0"/>
    <xf numFmtId="168" fontId="24" fillId="2" borderId="0"/>
    <xf numFmtId="0" fontId="25" fillId="3"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7" fillId="33"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7" fillId="40"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5" fillId="35" borderId="0" applyNumberFormat="0" applyBorder="0" applyAlignment="0" applyProtection="0"/>
    <xf numFmtId="0" fontId="25" fillId="40" borderId="0" applyNumberFormat="0" applyBorder="0" applyAlignment="0" applyProtection="0"/>
    <xf numFmtId="0" fontId="27" fillId="40"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5" fillId="48" borderId="0" applyNumberFormat="0" applyBorder="0" applyAlignment="0" applyProtection="0"/>
    <xf numFmtId="0" fontId="25" fillId="35" borderId="0" applyNumberFormat="0" applyBorder="0" applyAlignment="0" applyProtection="0"/>
    <xf numFmtId="0" fontId="27" fillId="36"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5" fillId="39" borderId="0" applyNumberFormat="0" applyBorder="0" applyAlignment="0" applyProtection="0"/>
    <xf numFmtId="0" fontId="25"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0" fillId="5" borderId="0" applyNumberFormat="0" applyBorder="0" applyAlignment="0" applyProtection="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1" fontId="34" fillId="0" borderId="0" applyFill="0" applyBorder="0" applyAlignment="0"/>
    <xf numFmtId="171" fontId="34"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0" fontId="33" fillId="0" borderId="0" applyFill="0" applyBorder="0" applyAlignment="0"/>
    <xf numFmtId="172" fontId="34" fillId="0" borderId="0" applyFill="0" applyBorder="0" applyAlignment="0"/>
    <xf numFmtId="173" fontId="34" fillId="0" borderId="0" applyFill="0" applyBorder="0" applyAlignment="0"/>
    <xf numFmtId="174" fontId="34" fillId="0" borderId="0" applyFill="0" applyBorder="0" applyAlignment="0"/>
    <xf numFmtId="175"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6" fillId="55" borderId="2"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8"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9" fillId="57" borderId="4"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40" fillId="56" borderId="3" applyNumberFormat="0" applyAlignment="0" applyProtection="0"/>
    <xf numFmtId="0" fontId="3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122" fillId="0" borderId="0" applyFont="0" applyFill="0" applyBorder="0" applyAlignment="0" applyProtection="0"/>
    <xf numFmtId="177"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178" fontId="25"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65"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178"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4"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172"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44" fontId="122"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xf numFmtId="14" fontId="43" fillId="0" borderId="0" applyFill="0" applyBorder="0" applyAlignment="0"/>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5">
      <alignment vertical="center"/>
    </xf>
    <xf numFmtId="38" fontId="24" fillId="0" borderId="0" applyFont="0" applyFill="0" applyBorder="0" applyAlignment="0" applyProtection="0"/>
    <xf numFmtId="180" fontId="1" fillId="0" borderId="0" applyFont="0" applyFill="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168" fontId="1" fillId="0" borderId="0"/>
    <xf numFmtId="0" fontId="1" fillId="0" borderId="0"/>
    <xf numFmtId="168" fontId="1" fillId="0" borderId="0"/>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48" fillId="7"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48" fillId="7" borderId="0" applyNumberFormat="0" applyBorder="0" applyAlignment="0" applyProtection="0"/>
    <xf numFmtId="0" fontId="1" fillId="54" borderId="6" applyNumberFormat="0" applyFont="0" applyBorder="0" applyProtection="0">
      <alignment horizontal="center" vertical="center"/>
    </xf>
    <xf numFmtId="0" fontId="51" fillId="0" borderId="7" applyNumberFormat="0" applyProtection="0"/>
    <xf numFmtId="0" fontId="51" fillId="0" borderId="7" applyNumberFormat="0" applyProtection="0"/>
    <xf numFmtId="0" fontId="51" fillId="0" borderId="7" applyNumberFormat="0" applyProtection="0"/>
    <xf numFmtId="0" fontId="51" fillId="0" borderId="8">
      <alignment horizontal="left" vertical="center"/>
    </xf>
    <xf numFmtId="0" fontId="51" fillId="0" borderId="8">
      <alignment horizontal="left" vertical="center"/>
    </xf>
    <xf numFmtId="168" fontId="51" fillId="0" borderId="8">
      <alignment horizontal="left" vertical="center"/>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7" fontId="55" fillId="0" borderId="0"/>
    <xf numFmtId="168" fontId="56" fillId="0" borderId="0"/>
    <xf numFmtId="0" fontId="56" fillId="0" borderId="0"/>
    <xf numFmtId="168" fontId="56" fillId="0" borderId="0"/>
    <xf numFmtId="168" fontId="51" fillId="0" borderId="0"/>
    <xf numFmtId="0" fontId="51" fillId="0" borderId="0"/>
    <xf numFmtId="168" fontId="51" fillId="0" borderId="0"/>
    <xf numFmtId="168" fontId="57" fillId="0" borderId="0"/>
    <xf numFmtId="0" fontId="57" fillId="0" borderId="0"/>
    <xf numFmtId="168" fontId="57"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0" fontId="5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61" fillId="0" borderId="0" applyNumberFormat="0" applyFill="0" applyBorder="0">
      <protection locked="0"/>
    </xf>
    <xf numFmtId="0" fontId="61" fillId="0" borderId="0" applyNumberFormat="0" applyFill="0" applyBorder="0">
      <protection locked="0"/>
    </xf>
    <xf numFmtId="0" fontId="61" fillId="0" borderId="0" applyNumberFormat="0" applyFill="0" applyBorder="0">
      <protection locked="0"/>
    </xf>
    <xf numFmtId="168" fontId="62" fillId="0" borderId="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4" fillId="63" borderId="2"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3" fontId="1" fillId="64" borderId="6" applyFont="0">
      <alignment horizontal="right" vertical="center"/>
      <protection locked="0"/>
    </xf>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0" fontId="66" fillId="0" borderId="13"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8" fillId="0" borderId="13" applyNumberFormat="0" applyFill="0" applyAlignment="0" applyProtection="0"/>
    <xf numFmtId="0" fontId="6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71" fillId="65" borderId="0" applyNumberFormat="0" applyBorder="0" applyAlignment="0" applyProtection="0"/>
    <xf numFmtId="0" fontId="69" fillId="65" borderId="0" applyNumberFormat="0" applyBorder="0" applyAlignment="0" applyProtection="0"/>
    <xf numFmtId="1" fontId="72" fillId="0" borderId="0" applyProtection="0"/>
    <xf numFmtId="168" fontId="24" fillId="0" borderId="15"/>
    <xf numFmtId="169" fontId="24" fillId="0" borderId="15"/>
    <xf numFmtId="168" fontId="24" fillId="0" borderId="15"/>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 fillId="0" borderId="0"/>
    <xf numFmtId="0" fontId="1" fillId="0" borderId="0"/>
    <xf numFmtId="0" fontId="73" fillId="0" borderId="0"/>
    <xf numFmtId="181" fontId="1" fillId="0" borderId="0"/>
    <xf numFmtId="179" fontId="26"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4" fillId="0" borderId="0"/>
    <xf numFmtId="0" fontId="74" fillId="0" borderId="0"/>
    <xf numFmtId="0" fontId="73" fillId="0" borderId="0"/>
    <xf numFmtId="179" fontId="26" fillId="0" borderId="0"/>
    <xf numFmtId="179" fontId="1" fillId="0" borderId="0"/>
    <xf numFmtId="179" fontId="1" fillId="0" borderId="0"/>
    <xf numFmtId="0" fontId="1" fillId="0" borderId="0"/>
    <xf numFmtId="0" fontId="1" fillId="0" borderId="0"/>
    <xf numFmtId="179"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0" fontId="26" fillId="0" borderId="0"/>
    <xf numFmtId="0" fontId="1"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0" fontId="1"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0" fontId="1" fillId="0" borderId="0"/>
    <xf numFmtId="168"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68" fontId="1" fillId="0" borderId="0"/>
    <xf numFmtId="179" fontId="122" fillId="0" borderId="0"/>
    <xf numFmtId="179" fontId="122" fillId="0" borderId="0"/>
    <xf numFmtId="179" fontId="122" fillId="0" borderId="0"/>
    <xf numFmtId="179"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6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79" fontId="122" fillId="0" borderId="0"/>
    <xf numFmtId="179" fontId="122" fillId="0" borderId="0"/>
    <xf numFmtId="179" fontId="122" fillId="0" borderId="0"/>
    <xf numFmtId="179" fontId="122"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22"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 fillId="0" borderId="0"/>
    <xf numFmtId="179"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68" fontId="25"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6"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 fillId="0" borderId="0"/>
    <xf numFmtId="0" fontId="122" fillId="0" borderId="0"/>
    <xf numFmtId="0" fontId="122" fillId="0" borderId="0"/>
    <xf numFmtId="0" fontId="122" fillId="0" borderId="0"/>
    <xf numFmtId="0" fontId="12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26"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26"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168" fontId="26" fillId="0" borderId="0"/>
    <xf numFmtId="0" fontId="26" fillId="0" borderId="0"/>
    <xf numFmtId="168" fontId="26" fillId="0" borderId="0"/>
    <xf numFmtId="0" fontId="26"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68" fontId="26" fillId="0" borderId="0"/>
    <xf numFmtId="0" fontId="26" fillId="0" borderId="0"/>
    <xf numFmtId="0" fontId="26"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68" fontId="25" fillId="0" borderId="0"/>
    <xf numFmtId="179" fontId="26" fillId="0" borderId="0"/>
    <xf numFmtId="179" fontId="26" fillId="0" borderId="0"/>
    <xf numFmtId="0" fontId="1"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26"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179" fontId="1" fillId="0" borderId="0"/>
    <xf numFmtId="0"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26"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3" fillId="0" borderId="0"/>
    <xf numFmtId="0" fontId="26" fillId="0" borderId="0"/>
    <xf numFmtId="0" fontId="1" fillId="0" borderId="0"/>
    <xf numFmtId="0" fontId="25" fillId="0" borderId="0"/>
    <xf numFmtId="168" fontId="23" fillId="0" borderId="0"/>
    <xf numFmtId="0" fontId="1" fillId="0" borderId="0"/>
    <xf numFmtId="0" fontId="122" fillId="0" borderId="0"/>
    <xf numFmtId="0" fontId="122" fillId="0" borderId="0"/>
    <xf numFmtId="179" fontId="26"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5"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26" fillId="0" borderId="0"/>
    <xf numFmtId="0" fontId="26" fillId="0" borderId="0"/>
    <xf numFmtId="168" fontId="23" fillId="0" borderId="0"/>
    <xf numFmtId="0" fontId="62" fillId="0" borderId="0"/>
    <xf numFmtId="0" fontId="1" fillId="0" borderId="0"/>
    <xf numFmtId="168" fontId="23" fillId="0" borderId="0"/>
    <xf numFmtId="0" fontId="12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23" fillId="0" borderId="0"/>
    <xf numFmtId="168" fontId="23" fillId="0" borderId="0"/>
    <xf numFmtId="0" fontId="122" fillId="0" borderId="0"/>
    <xf numFmtId="179" fontId="26" fillId="0" borderId="0"/>
    <xf numFmtId="179" fontId="26" fillId="0" borderId="0"/>
    <xf numFmtId="179" fontId="1" fillId="0" borderId="0"/>
    <xf numFmtId="0" fontId="1" fillId="0" borderId="0"/>
    <xf numFmtId="179" fontId="1" fillId="0" borderId="0"/>
    <xf numFmtId="0" fontId="1" fillId="0" borderId="0"/>
    <xf numFmtId="179"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6" fillId="0" borderId="0"/>
    <xf numFmtId="168" fontId="23" fillId="0" borderId="0"/>
    <xf numFmtId="168" fontId="23" fillId="0" borderId="0"/>
    <xf numFmtId="0" fontId="122" fillId="0" borderId="0"/>
    <xf numFmtId="179" fontId="26" fillId="0" borderId="0"/>
    <xf numFmtId="179" fontId="2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6" fillId="0" borderId="0"/>
    <xf numFmtId="179" fontId="26"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179" fontId="26"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3"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33" fillId="62" borderId="16" applyBorder="0"/>
    <xf numFmtId="0" fontId="1" fillId="0" borderId="0"/>
    <xf numFmtId="0" fontId="1"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24" fillId="0" borderId="0"/>
    <xf numFmtId="0" fontId="24" fillId="0" borderId="0"/>
    <xf numFmtId="0" fontId="24" fillId="0" borderId="0"/>
    <xf numFmtId="0" fontId="24" fillId="0" borderId="0"/>
    <xf numFmtId="179" fontId="1" fillId="0" borderId="0"/>
    <xf numFmtId="0" fontId="24" fillId="0" borderId="0"/>
    <xf numFmtId="179" fontId="24" fillId="0" borderId="0"/>
    <xf numFmtId="0" fontId="24" fillId="0" borderId="0"/>
    <xf numFmtId="0" fontId="1" fillId="0" borderId="0"/>
    <xf numFmtId="0" fontId="24"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79" fontId="24" fillId="0" borderId="0"/>
    <xf numFmtId="179" fontId="1"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 fillId="0" borderId="0"/>
    <xf numFmtId="0" fontId="122" fillId="0" borderId="0"/>
    <xf numFmtId="0" fontId="1" fillId="0" borderId="0"/>
    <xf numFmtId="0" fontId="1" fillId="0" borderId="0"/>
    <xf numFmtId="0" fontId="1" fillId="0" borderId="0"/>
    <xf numFmtId="0" fontId="1" fillId="0" borderId="0"/>
    <xf numFmtId="0" fontId="1" fillId="0" borderId="0"/>
    <xf numFmtId="0" fontId="122" fillId="0" borderId="0"/>
    <xf numFmtId="0" fontId="1" fillId="0" borderId="0"/>
    <xf numFmtId="0" fontId="24" fillId="0" borderId="0"/>
    <xf numFmtId="0" fontId="24" fillId="0" borderId="0"/>
    <xf numFmtId="168" fontId="24" fillId="0" borderId="0"/>
    <xf numFmtId="0" fontId="73" fillId="0" borderId="0"/>
    <xf numFmtId="168"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24"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 fillId="0" borderId="0"/>
    <xf numFmtId="0" fontId="73" fillId="0" borderId="0"/>
    <xf numFmtId="0" fontId="1" fillId="0" borderId="0"/>
    <xf numFmtId="0" fontId="73" fillId="0" borderId="0"/>
    <xf numFmtId="168" fontId="1" fillId="0" borderId="0"/>
    <xf numFmtId="0" fontId="73" fillId="0" borderId="0"/>
    <xf numFmtId="168" fontId="1" fillId="0" borderId="0"/>
    <xf numFmtId="0" fontId="73"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179"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179" fontId="2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22" fillId="0" borderId="0"/>
    <xf numFmtId="179" fontId="24"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24" fillId="0" borderId="0"/>
    <xf numFmtId="179" fontId="24" fillId="0" borderId="0"/>
    <xf numFmtId="179" fontId="24" fillId="0" borderId="0"/>
    <xf numFmtId="179" fontId="24"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82"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122" fillId="0" borderId="0"/>
    <xf numFmtId="179" fontId="122" fillId="0" borderId="0"/>
    <xf numFmtId="179" fontId="122" fillId="0" borderId="0"/>
    <xf numFmtId="179" fontId="122"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168" fontId="41" fillId="0" borderId="0"/>
    <xf numFmtId="0" fontId="1" fillId="0" borderId="0"/>
    <xf numFmtId="0" fontId="73" fillId="0" borderId="0"/>
    <xf numFmtId="168" fontId="4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9" fontId="122" fillId="0" borderId="0"/>
    <xf numFmtId="0"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79" fontId="1"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169"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5"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73"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73" fillId="0" borderId="0"/>
    <xf numFmtId="0" fontId="1" fillId="0" borderId="0"/>
    <xf numFmtId="0" fontId="73"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168" fontId="122"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79" fontId="1" fillId="0" borderId="0"/>
    <xf numFmtId="0" fontId="73"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169" fontId="1"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168" fontId="1" fillId="0" borderId="0"/>
    <xf numFmtId="0" fontId="73"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8" fontId="1" fillId="0" borderId="0"/>
    <xf numFmtId="0" fontId="73" fillId="0" borderId="0"/>
    <xf numFmtId="0" fontId="73" fillId="0" borderId="0"/>
    <xf numFmtId="0" fontId="73" fillId="0" borderId="0"/>
    <xf numFmtId="0" fontId="73" fillId="0" borderId="0"/>
    <xf numFmtId="0" fontId="73" fillId="0" borderId="0"/>
    <xf numFmtId="0" fontId="1"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179" fontId="122" fillId="0" borderId="0"/>
    <xf numFmtId="0" fontId="1" fillId="0" borderId="0"/>
    <xf numFmtId="0" fontId="1" fillId="0" borderId="0"/>
    <xf numFmtId="179" fontId="122" fillId="0" borderId="0"/>
    <xf numFmtId="179" fontId="122" fillId="0" borderId="0"/>
    <xf numFmtId="179" fontId="122" fillId="0" borderId="0"/>
    <xf numFmtId="179"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181"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168" fontId="76" fillId="0" borderId="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168" fontId="1" fillId="0" borderId="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169"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0" borderId="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6" fillId="68" borderId="18"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7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78" fillId="0" borderId="0"/>
    <xf numFmtId="0" fontId="78" fillId="0" borderId="0"/>
    <xf numFmtId="168" fontId="78" fillId="0" borderId="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0" fillId="55" borderId="20"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23" fillId="0" borderId="0"/>
    <xf numFmtId="175" fontId="34" fillId="0" borderId="0" applyFont="0" applyFill="0" applyBorder="0" applyAlignment="0" applyProtection="0"/>
    <xf numFmtId="186" fontId="3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12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2"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34" fillId="0" borderId="0" applyFill="0" applyBorder="0" applyAlignment="0"/>
    <xf numFmtId="172" fontId="34" fillId="0" borderId="0" applyFill="0" applyBorder="0" applyAlignment="0"/>
    <xf numFmtId="171" fontId="34" fillId="0" borderId="0" applyFill="0" applyBorder="0" applyAlignment="0"/>
    <xf numFmtId="176" fontId="34" fillId="0" borderId="0" applyFill="0" applyBorder="0" applyAlignment="0"/>
    <xf numFmtId="172" fontId="34" fillId="0" borderId="0" applyFill="0" applyBorder="0" applyAlignment="0"/>
    <xf numFmtId="168" fontId="1" fillId="0" borderId="0"/>
    <xf numFmtId="0" fontId="1" fillId="0" borderId="0"/>
    <xf numFmtId="168" fontId="1" fillId="0" borderId="0"/>
    <xf numFmtId="0" fontId="62" fillId="0" borderId="6" applyNumberFormat="0">
      <alignment horizontal="center" vertical="top" wrapText="1"/>
    </xf>
    <xf numFmtId="0" fontId="8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84" fillId="0" borderId="0"/>
    <xf numFmtId="0" fontId="23" fillId="0" borderId="0"/>
    <xf numFmtId="0" fontId="23" fillId="0" borderId="0"/>
    <xf numFmtId="0" fontId="23" fillId="0" borderId="0"/>
    <xf numFmtId="168" fontId="23" fillId="0" borderId="0"/>
    <xf numFmtId="168" fontId="2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49" fontId="43" fillId="0" borderId="0" applyFill="0" applyBorder="0" applyAlignment="0"/>
    <xf numFmtId="188" fontId="34" fillId="0" borderId="0" applyFill="0" applyBorder="0" applyAlignment="0"/>
    <xf numFmtId="189" fontId="34" fillId="0" borderId="0" applyFill="0" applyBorder="0" applyAlignment="0"/>
    <xf numFmtId="0" fontId="86" fillId="0" borderId="0">
      <alignment horizontal="center" vertical="top"/>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5" fillId="0" borderId="22"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23" fillId="0" borderId="23"/>
    <xf numFmtId="185" fontId="7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24" fillId="0" borderId="0" applyFont="0" applyFill="0" applyBorder="0" applyAlignment="0" applyProtection="0"/>
    <xf numFmtId="191" fontId="1" fillId="0" borderId="0" applyFon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1" fontId="91" fillId="0" borderId="0" applyFill="0" applyProtection="0">
      <alignment horizontal="right"/>
    </xf>
    <xf numFmtId="42" fontId="92" fillId="0" borderId="0" applyFont="0" applyFill="0" applyBorder="0" applyAlignment="0" applyProtection="0"/>
    <xf numFmtId="44" fontId="92" fillId="0" borderId="0" applyFont="0" applyFill="0" applyBorder="0" applyAlignment="0" applyProtection="0"/>
    <xf numFmtId="0" fontId="62" fillId="0" borderId="0"/>
    <xf numFmtId="0" fontId="93" fillId="0" borderId="0"/>
    <xf numFmtId="38" fontId="24" fillId="0" borderId="0" applyFont="0" applyFill="0" applyBorder="0" applyAlignment="0" applyProtection="0"/>
    <xf numFmtId="40" fontId="24" fillId="0" borderId="0" applyFont="0" applyFill="0" applyBorder="0" applyAlignment="0" applyProtection="0"/>
    <xf numFmtId="41" fontId="92" fillId="0" borderId="0" applyFont="0" applyFill="0" applyBorder="0" applyAlignment="0" applyProtection="0"/>
    <xf numFmtId="43" fontId="92" fillId="0" borderId="0" applyFont="0" applyFill="0" applyBorder="0" applyAlignment="0" applyProtection="0"/>
    <xf numFmtId="0" fontId="1" fillId="0" borderId="0"/>
    <xf numFmtId="0" fontId="44"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88"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0" fontId="4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79"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81"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0" fontId="7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1"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0" fontId="25" fillId="67" borderId="17" applyNumberFormat="0" applyFont="0" applyAlignment="0" applyProtection="0"/>
    <xf numFmtId="3" fontId="1" fillId="64" borderId="6" applyFont="0">
      <alignment horizontal="right" vertical="center"/>
      <protection locked="0"/>
    </xf>
    <xf numFmtId="0" fontId="63"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5"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6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59" fillId="62" borderId="12" applyFont="0" applyBorder="0">
      <alignment horizontal="center" wrapText="1"/>
    </xf>
    <xf numFmtId="168" fontId="51" fillId="0" borderId="8">
      <alignment horizontal="left" vertical="center"/>
    </xf>
    <xf numFmtId="0" fontId="51" fillId="0" borderId="8">
      <alignment horizontal="left" vertical="center"/>
    </xf>
    <xf numFmtId="0" fontId="51" fillId="0" borderId="8">
      <alignment horizontal="left" vertical="center"/>
    </xf>
    <xf numFmtId="0" fontId="1" fillId="54" borderId="6" applyNumberFormat="0" applyFont="0" applyBorder="0" applyProtection="0">
      <alignment horizontal="center" vertical="center"/>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3" fillId="0" borderId="6" applyNumberFormat="0">
      <protection locked="0"/>
    </xf>
    <xf numFmtId="0" fontId="35"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7"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35" fillId="54" borderId="1" applyNumberFormat="0" applyAlignment="0" applyProtection="0"/>
    <xf numFmtId="0" fontId="122" fillId="0" borderId="0"/>
    <xf numFmtId="169" fontId="24" fillId="2" borderId="0"/>
    <xf numFmtId="0" fontId="1" fillId="0" borderId="0">
      <alignment vertical="center"/>
    </xf>
    <xf numFmtId="166" fontId="122" fillId="0" borderId="0" applyFont="0" applyFill="0" applyBorder="0" applyAlignment="0" applyProtection="0"/>
  </cellStyleXfs>
  <cellXfs count="958">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2" fillId="0" borderId="0" xfId="0" applyNumberFormat="1" applyFont="1" applyFill="1" applyBorder="1" applyAlignment="1">
      <alignment horizontal="center"/>
    </xf>
    <xf numFmtId="167" fontId="0" fillId="0" borderId="0" xfId="0" applyNumberFormat="1" applyBorder="1" applyAlignment="1">
      <alignment horizontal="center"/>
    </xf>
    <xf numFmtId="167" fontId="4" fillId="0" borderId="0" xfId="0" applyNumberFormat="1" applyFont="1" applyBorder="1" applyAlignment="1">
      <alignment horizontal="center"/>
    </xf>
    <xf numFmtId="0" fontId="3" fillId="0" borderId="6" xfId="0" applyFont="1" applyBorder="1"/>
    <xf numFmtId="0" fontId="7" fillId="0" borderId="24"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5" xfId="0" applyFont="1" applyBorder="1" applyAlignment="1">
      <alignment vertical="center"/>
    </xf>
    <xf numFmtId="0" fontId="7" fillId="0" borderId="26" xfId="0" applyFont="1" applyBorder="1"/>
    <xf numFmtId="0" fontId="6" fillId="0" borderId="0" xfId="0" applyFont="1"/>
    <xf numFmtId="0" fontId="7" fillId="0" borderId="0" xfId="12"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2" applyFont="1" applyFill="1" applyBorder="1" applyAlignment="1" applyProtection="1"/>
    <xf numFmtId="0" fontId="3" fillId="0" borderId="16"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2" applyFont="1" applyFill="1" applyBorder="1" applyAlignment="1" applyProtection="1"/>
    <xf numFmtId="0" fontId="7" fillId="0" borderId="12" xfId="0" applyFont="1" applyBorder="1" applyAlignment="1">
      <alignment wrapText="1"/>
    </xf>
    <xf numFmtId="0" fontId="7" fillId="0" borderId="27" xfId="0" applyFont="1" applyBorder="1" applyAlignment="1">
      <alignment wrapText="1"/>
    </xf>
    <xf numFmtId="0" fontId="6" fillId="0" borderId="0" xfId="0" applyFont="1" applyBorder="1"/>
    <xf numFmtId="0" fontId="8" fillId="0" borderId="0" xfId="0" applyFont="1" applyAlignment="1">
      <alignment horizontal="center"/>
    </xf>
    <xf numFmtId="0" fontId="7" fillId="0" borderId="0" xfId="0" applyFont="1" applyFill="1" applyBorder="1" applyProtection="1"/>
    <xf numFmtId="10" fontId="7" fillId="0" borderId="0" xfId="8"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24" xfId="0" applyFont="1" applyFill="1" applyBorder="1" applyAlignment="1" applyProtection="1">
      <alignment horizontal="center" vertical="center"/>
    </xf>
    <xf numFmtId="0" fontId="7" fillId="0" borderId="28" xfId="0" applyFont="1" applyFill="1" applyBorder="1" applyProtection="1"/>
    <xf numFmtId="0" fontId="7" fillId="0" borderId="25" xfId="0" applyFont="1" applyFill="1" applyBorder="1" applyAlignment="1" applyProtection="1">
      <alignment horizontal="left" indent="1"/>
    </xf>
    <xf numFmtId="0" fontId="8" fillId="0" borderId="12" xfId="0" applyFont="1" applyFill="1" applyBorder="1" applyAlignment="1" applyProtection="1">
      <alignment horizontal="center"/>
    </xf>
    <xf numFmtId="0" fontId="7" fillId="0" borderId="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2" xfId="0" applyFont="1" applyFill="1" applyBorder="1" applyAlignment="1" applyProtection="1">
      <alignment horizontal="left" indent="1"/>
    </xf>
    <xf numFmtId="0" fontId="7" fillId="0" borderId="12" xfId="0" applyFont="1" applyFill="1" applyBorder="1" applyAlignment="1" applyProtection="1">
      <alignment horizontal="left" indent="2"/>
    </xf>
    <xf numFmtId="0" fontId="8" fillId="0" borderId="12" xfId="0" applyFont="1" applyFill="1" applyBorder="1" applyAlignment="1" applyProtection="1"/>
    <xf numFmtId="0" fontId="7" fillId="0" borderId="26" xfId="0" applyFont="1" applyFill="1" applyBorder="1" applyAlignment="1" applyProtection="1">
      <alignment horizontal="left" indent="1"/>
    </xf>
    <xf numFmtId="0" fontId="8" fillId="0" borderId="30"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6" fillId="0" borderId="6"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left" indent="1"/>
    </xf>
    <xf numFmtId="0" fontId="13" fillId="0" borderId="6" xfId="0" applyFont="1" applyFill="1" applyBorder="1" applyAlignment="1">
      <alignment horizontal="center"/>
    </xf>
    <xf numFmtId="38" fontId="6" fillId="0" borderId="6" xfId="0" applyNumberFormat="1" applyFont="1" applyFill="1" applyBorder="1" applyAlignment="1" applyProtection="1">
      <alignment horizontal="right"/>
      <protection locked="0"/>
    </xf>
    <xf numFmtId="0" fontId="6" fillId="0" borderId="6" xfId="0" applyFont="1" applyFill="1" applyBorder="1" applyAlignment="1">
      <alignment horizontal="left" wrapText="1" indent="1"/>
    </xf>
    <xf numFmtId="0" fontId="6" fillId="0" borderId="6" xfId="0" applyFont="1" applyFill="1" applyBorder="1" applyAlignment="1">
      <alignment horizontal="left" wrapText="1" indent="2"/>
    </xf>
    <xf numFmtId="0" fontId="13" fillId="0" borderId="6" xfId="0" applyFont="1" applyFill="1" applyBorder="1" applyAlignment="1"/>
    <xf numFmtId="0" fontId="13" fillId="0" borderId="6" xfId="0" applyFont="1" applyFill="1" applyBorder="1" applyAlignment="1">
      <alignment horizontal="left"/>
    </xf>
    <xf numFmtId="0" fontId="13" fillId="0" borderId="6" xfId="0" applyFont="1" applyFill="1" applyBorder="1" applyAlignment="1">
      <alignment horizontal="left" indent="1"/>
    </xf>
    <xf numFmtId="0" fontId="13" fillId="0" borderId="6" xfId="0" applyFont="1" applyFill="1" applyBorder="1" applyAlignment="1">
      <alignment horizontal="center" vertical="center" wrapText="1"/>
    </xf>
    <xf numFmtId="0" fontId="5" fillId="0" borderId="0" xfId="0" applyFont="1" applyAlignment="1">
      <alignment horizontal="center"/>
    </xf>
    <xf numFmtId="0" fontId="8" fillId="0" borderId="0" xfId="0" applyFont="1" applyFill="1" applyBorder="1" applyAlignment="1">
      <alignment horizontal="center" wrapText="1"/>
    </xf>
    <xf numFmtId="0" fontId="11" fillId="0" borderId="12" xfId="0" applyFont="1" applyBorder="1" applyAlignment="1">
      <alignment wrapText="1"/>
    </xf>
    <xf numFmtId="0" fontId="11" fillId="0" borderId="30"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1" fillId="0" borderId="0" xfId="0" applyFont="1"/>
    <xf numFmtId="0" fontId="7" fillId="0" borderId="3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6" fillId="69" borderId="6" xfId="14" applyFont="1" applyFill="1" applyBorder="1" applyAlignment="1" applyProtection="1">
      <alignment vertical="center" wrapText="1"/>
      <protection locked="0"/>
    </xf>
    <xf numFmtId="0" fontId="6" fillId="69" borderId="6" xfId="14" applyFont="1" applyFill="1" applyBorder="1" applyAlignment="1" applyProtection="1">
      <alignment horizontal="left" vertical="center" wrapText="1"/>
      <protection locked="0"/>
    </xf>
    <xf numFmtId="0" fontId="6" fillId="69" borderId="6" xfId="10" applyFont="1" applyFill="1" applyBorder="1" applyAlignment="1" applyProtection="1">
      <alignment horizontal="left" vertical="center" wrapText="1"/>
      <protection locked="0"/>
    </xf>
    <xf numFmtId="0" fontId="6" fillId="0" borderId="6" xfId="14" applyFont="1" applyBorder="1" applyAlignment="1" applyProtection="1">
      <alignment horizontal="left" vertical="center" wrapText="1"/>
      <protection locked="0"/>
    </xf>
    <xf numFmtId="0" fontId="6" fillId="0" borderId="6" xfId="14" applyFont="1" applyFill="1" applyBorder="1" applyAlignment="1" applyProtection="1">
      <alignment horizontal="left" vertical="center" wrapText="1"/>
      <protection locked="0"/>
    </xf>
    <xf numFmtId="0" fontId="13" fillId="69" borderId="6" xfId="14" applyFont="1" applyFill="1" applyBorder="1" applyAlignment="1" applyProtection="1">
      <alignment vertical="center" wrapText="1"/>
      <protection locked="0"/>
    </xf>
    <xf numFmtId="0" fontId="6" fillId="69" borderId="16" xfId="14" applyFont="1" applyFill="1" applyBorder="1" applyAlignment="1" applyProtection="1">
      <alignment vertical="center" wrapText="1"/>
      <protection locked="0"/>
    </xf>
    <xf numFmtId="0" fontId="6" fillId="69" borderId="32" xfId="14" applyFont="1" applyFill="1" applyBorder="1" applyAlignment="1" applyProtection="1">
      <alignment vertical="center" wrapText="1"/>
      <protection locked="0"/>
    </xf>
    <xf numFmtId="0" fontId="6" fillId="69" borderId="16" xfId="14" applyFont="1" applyFill="1" applyBorder="1" applyAlignment="1" applyProtection="1">
      <alignment horizontal="left" vertical="center" wrapText="1"/>
      <protection locked="0"/>
    </xf>
    <xf numFmtId="0" fontId="5" fillId="70" borderId="6" xfId="0" applyFont="1" applyFill="1" applyBorder="1" applyAlignment="1">
      <alignment horizontal="left" vertical="top" wrapText="1"/>
    </xf>
    <xf numFmtId="1" fontId="13" fillId="70" borderId="6" xfId="4" applyNumberFormat="1" applyFont="1" applyFill="1" applyBorder="1" applyAlignment="1" applyProtection="1">
      <alignment horizontal="left" vertical="top" wrapText="1"/>
    </xf>
    <xf numFmtId="0" fontId="13" fillId="70" borderId="6" xfId="14" applyFont="1" applyFill="1" applyBorder="1" applyAlignment="1" applyProtection="1">
      <alignment vertical="center" wrapText="1"/>
      <protection locked="0"/>
    </xf>
    <xf numFmtId="0" fontId="21" fillId="0" borderId="33" xfId="0" applyFont="1" applyBorder="1" applyAlignment="1">
      <alignment wrapText="1"/>
    </xf>
    <xf numFmtId="0" fontId="21" fillId="0" borderId="34" xfId="0" applyFont="1" applyBorder="1" applyAlignment="1">
      <alignment wrapText="1"/>
    </xf>
    <xf numFmtId="0" fontId="17" fillId="0" borderId="34" xfId="0" applyFont="1" applyBorder="1" applyAlignment="1">
      <alignment wrapText="1"/>
    </xf>
    <xf numFmtId="0" fontId="17" fillId="0" borderId="34" xfId="0" applyFont="1" applyBorder="1" applyAlignment="1">
      <alignment horizontal="right" wrapText="1"/>
    </xf>
    <xf numFmtId="0" fontId="21" fillId="0" borderId="35" xfId="0" applyFont="1" applyBorder="1" applyAlignment="1">
      <alignment wrapText="1"/>
    </xf>
    <xf numFmtId="0" fontId="17" fillId="0" borderId="35" xfId="0" applyFont="1" applyBorder="1" applyAlignment="1">
      <alignment horizontal="right" wrapText="1"/>
    </xf>
    <xf numFmtId="0" fontId="20" fillId="70" borderId="36" xfId="0" applyFont="1" applyFill="1" applyBorder="1" applyAlignment="1">
      <alignment wrapText="1"/>
    </xf>
    <xf numFmtId="0" fontId="3" fillId="0" borderId="25" xfId="0" applyFont="1" applyBorder="1"/>
    <xf numFmtId="0" fontId="21" fillId="0" borderId="6" xfId="0" applyFont="1" applyBorder="1"/>
    <xf numFmtId="0" fontId="20" fillId="0" borderId="0" xfId="0" applyFont="1"/>
    <xf numFmtId="0" fontId="6" fillId="0" borderId="6" xfId="14"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6" fillId="69" borderId="6" xfId="3" applyNumberFormat="1" applyFont="1" applyFill="1" applyBorder="1" applyAlignment="1" applyProtection="1">
      <alignment horizontal="center" vertical="center" wrapText="1"/>
      <protection locked="0"/>
    </xf>
    <xf numFmtId="164" fontId="6" fillId="69" borderId="25" xfId="3" applyNumberFormat="1" applyFont="1" applyFill="1" applyBorder="1" applyAlignment="1" applyProtection="1">
      <alignment horizontal="center" vertical="center" wrapText="1"/>
      <protection locked="0"/>
    </xf>
    <xf numFmtId="164" fontId="6" fillId="69" borderId="29" xfId="3" applyNumberFormat="1" applyFont="1" applyFill="1" applyBorder="1" applyAlignment="1" applyProtection="1">
      <alignment horizontal="center" vertical="center" wrapText="1"/>
      <protection locked="0"/>
    </xf>
    <xf numFmtId="0" fontId="3" fillId="0" borderId="24" xfId="0" applyFont="1" applyBorder="1"/>
    <xf numFmtId="0" fontId="3" fillId="0" borderId="37" xfId="0" applyFont="1" applyBorder="1"/>
    <xf numFmtId="0" fontId="6" fillId="69" borderId="26" xfId="10" applyFont="1" applyFill="1" applyBorder="1" applyAlignment="1" applyProtection="1">
      <alignment horizontal="left" vertical="center"/>
      <protection locked="0"/>
    </xf>
    <xf numFmtId="0" fontId="13" fillId="69" borderId="38" xfId="17" applyFont="1" applyFill="1" applyBorder="1" applyAlignment="1" applyProtection="1">
      <protection locked="0"/>
    </xf>
    <xf numFmtId="0" fontId="3" fillId="0" borderId="0" xfId="0" applyFont="1" applyFill="1" applyBorder="1" applyAlignment="1">
      <alignment wrapText="1"/>
    </xf>
    <xf numFmtId="0" fontId="7" fillId="69" borderId="6" xfId="7" applyFont="1" applyFill="1" applyBorder="1" applyProtection="1">
      <protection locked="0"/>
    </xf>
    <xf numFmtId="0" fontId="7" fillId="0" borderId="6" xfId="14" applyFont="1" applyFill="1" applyBorder="1" applyAlignment="1" applyProtection="1">
      <alignment horizontal="center" vertical="center" wrapText="1"/>
      <protection locked="0"/>
    </xf>
    <xf numFmtId="0" fontId="7" fillId="69" borderId="6" xfId="14" applyFont="1" applyFill="1" applyBorder="1" applyAlignment="1" applyProtection="1">
      <alignment horizontal="center" vertical="center" wrapText="1"/>
      <protection locked="0"/>
    </xf>
    <xf numFmtId="3" fontId="7" fillId="69" borderId="6" xfId="3" applyNumberFormat="1" applyFont="1" applyFill="1" applyBorder="1" applyAlignment="1" applyProtection="1">
      <alignment horizontal="center" vertical="center" wrapText="1"/>
      <protection locked="0"/>
    </xf>
    <xf numFmtId="9" fontId="7" fillId="69" borderId="6" xfId="16" applyNumberFormat="1" applyFont="1" applyFill="1" applyBorder="1" applyAlignment="1" applyProtection="1">
      <alignment horizontal="center" vertical="center"/>
      <protection locked="0"/>
    </xf>
    <xf numFmtId="0" fontId="8" fillId="69" borderId="6" xfId="14" applyFont="1" applyFill="1" applyBorder="1" applyAlignment="1" applyProtection="1">
      <alignment wrapText="1"/>
      <protection locked="0"/>
    </xf>
    <xf numFmtId="0" fontId="7" fillId="69" borderId="6" xfId="14" applyFont="1" applyFill="1" applyBorder="1" applyAlignment="1" applyProtection="1">
      <alignment horizontal="left" vertical="center" wrapText="1"/>
      <protection locked="0"/>
    </xf>
    <xf numFmtId="165" fontId="7" fillId="69" borderId="6" xfId="9" applyNumberFormat="1" applyFont="1" applyFill="1" applyBorder="1" applyAlignment="1" applyProtection="1">
      <alignment horizontal="right" wrapText="1"/>
      <protection locked="0"/>
    </xf>
    <xf numFmtId="0" fontId="7" fillId="0" borderId="6" xfId="14" applyFont="1" applyFill="1" applyBorder="1" applyAlignment="1" applyProtection="1">
      <alignment horizontal="left" vertical="center" wrapText="1"/>
      <protection locked="0"/>
    </xf>
    <xf numFmtId="165" fontId="7" fillId="71" borderId="6" xfId="9" applyNumberFormat="1" applyFont="1" applyFill="1" applyBorder="1" applyAlignment="1" applyProtection="1">
      <alignment horizontal="right" wrapText="1"/>
      <protection locked="0"/>
    </xf>
    <xf numFmtId="0" fontId="8" fillId="0" borderId="6" xfId="14" applyFont="1" applyFill="1" applyBorder="1" applyAlignment="1" applyProtection="1">
      <alignment wrapText="1"/>
      <protection locked="0"/>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horizontal="center" vertical="center"/>
    </xf>
    <xf numFmtId="0" fontId="6" fillId="0" borderId="0" xfId="12" applyFont="1" applyFill="1" applyBorder="1" applyAlignment="1" applyProtection="1">
      <alignment vertical="center"/>
    </xf>
    <xf numFmtId="0" fontId="3" fillId="0" borderId="25" xfId="0" applyFont="1" applyBorder="1" applyAlignment="1">
      <alignment vertical="center"/>
    </xf>
    <xf numFmtId="0" fontId="7" fillId="72" borderId="26" xfId="0" applyFont="1" applyFill="1" applyBorder="1" applyAlignment="1">
      <alignment horizontal="right" vertical="center"/>
    </xf>
    <xf numFmtId="0" fontId="6" fillId="0" borderId="24" xfId="0" applyFont="1" applyFill="1" applyBorder="1" applyAlignment="1">
      <alignment horizontal="left" vertical="center" indent="1"/>
    </xf>
    <xf numFmtId="0" fontId="6" fillId="0" borderId="28" xfId="0" applyFont="1" applyFill="1" applyBorder="1" applyAlignment="1">
      <alignment horizontal="left" vertical="center"/>
    </xf>
    <xf numFmtId="0" fontId="6" fillId="0" borderId="25" xfId="0" applyFont="1" applyFill="1" applyBorder="1" applyAlignment="1">
      <alignment horizontal="left" vertical="center" indent="1"/>
    </xf>
    <xf numFmtId="0" fontId="6" fillId="0" borderId="29" xfId="0" applyFont="1" applyFill="1" applyBorder="1" applyAlignment="1">
      <alignment horizontal="center" vertical="center" wrapText="1"/>
    </xf>
    <xf numFmtId="0" fontId="6" fillId="0" borderId="25" xfId="0" applyFont="1" applyFill="1" applyBorder="1" applyAlignment="1">
      <alignment horizontal="left" indent="1"/>
    </xf>
    <xf numFmtId="38" fontId="6" fillId="0" borderId="29" xfId="0" applyNumberFormat="1" applyFont="1" applyFill="1" applyBorder="1" applyAlignment="1" applyProtection="1">
      <alignment horizontal="right"/>
      <protection locked="0"/>
    </xf>
    <xf numFmtId="0" fontId="6" fillId="0" borderId="26" xfId="0" applyFont="1" applyFill="1" applyBorder="1" applyAlignment="1">
      <alignment horizontal="left" vertical="center" indent="1"/>
    </xf>
    <xf numFmtId="0" fontId="13" fillId="0" borderId="39" xfId="0" applyFont="1" applyFill="1" applyBorder="1" applyAlignment="1"/>
    <xf numFmtId="0" fontId="3" fillId="0" borderId="40" xfId="0" applyFont="1" applyBorder="1"/>
    <xf numFmtId="0" fontId="18" fillId="0" borderId="26" xfId="0" applyFont="1" applyBorder="1" applyAlignment="1">
      <alignment horizontal="center" vertical="center" wrapText="1"/>
    </xf>
    <xf numFmtId="0" fontId="3" fillId="0" borderId="41" xfId="0" applyFont="1" applyBorder="1"/>
    <xf numFmtId="0" fontId="6" fillId="0" borderId="24" xfId="10" applyFont="1" applyFill="1" applyBorder="1" applyAlignment="1" applyProtection="1">
      <alignment horizontal="center" vertical="center"/>
      <protection locked="0"/>
    </xf>
    <xf numFmtId="0" fontId="13" fillId="69" borderId="42" xfId="10" applyFont="1" applyFill="1" applyBorder="1" applyAlignment="1" applyProtection="1">
      <alignment horizontal="center" vertical="center" wrapText="1"/>
      <protection locked="0"/>
    </xf>
    <xf numFmtId="164" fontId="6" fillId="69" borderId="37" xfId="4" applyNumberFormat="1" applyFont="1" applyFill="1" applyBorder="1" applyAlignment="1" applyProtection="1">
      <alignment horizontal="center" vertical="center"/>
      <protection locked="0"/>
    </xf>
    <xf numFmtId="0" fontId="6" fillId="0" borderId="25" xfId="10" applyFont="1" applyFill="1" applyBorder="1" applyAlignment="1" applyProtection="1">
      <alignment horizontal="center" vertical="center"/>
      <protection locked="0"/>
    </xf>
    <xf numFmtId="0" fontId="6" fillId="0" borderId="0" xfId="14" applyFont="1" applyBorder="1" applyAlignment="1" applyProtection="1">
      <alignment wrapText="1"/>
      <protection locked="0"/>
    </xf>
    <xf numFmtId="0" fontId="6" fillId="0" borderId="25" xfId="10" applyFont="1" applyFill="1" applyBorder="1" applyAlignment="1" applyProtection="1">
      <alignment horizontal="center" vertical="center" wrapText="1"/>
      <protection locked="0"/>
    </xf>
    <xf numFmtId="0" fontId="6" fillId="0" borderId="26" xfId="10" applyFont="1" applyFill="1" applyBorder="1" applyAlignment="1" applyProtection="1">
      <alignment horizontal="center" vertical="center" wrapText="1"/>
      <protection locked="0"/>
    </xf>
    <xf numFmtId="0" fontId="13" fillId="70" borderId="39" xfId="14" applyFont="1" applyFill="1" applyBorder="1" applyAlignment="1" applyProtection="1">
      <alignment vertical="center" wrapText="1"/>
      <protection locked="0"/>
    </xf>
    <xf numFmtId="0" fontId="21" fillId="0" borderId="25" xfId="0" applyFont="1" applyBorder="1" applyAlignment="1">
      <alignment horizontal="center"/>
    </xf>
    <xf numFmtId="167" fontId="21" fillId="0" borderId="43" xfId="0" applyNumberFormat="1" applyFont="1" applyBorder="1" applyAlignment="1">
      <alignment horizontal="center"/>
    </xf>
    <xf numFmtId="167" fontId="21" fillId="0" borderId="44" xfId="0" applyNumberFormat="1" applyFont="1" applyBorder="1" applyAlignment="1">
      <alignment horizontal="center"/>
    </xf>
    <xf numFmtId="167" fontId="17" fillId="0" borderId="44" xfId="0" applyNumberFormat="1" applyFont="1" applyBorder="1" applyAlignment="1">
      <alignment horizontal="center"/>
    </xf>
    <xf numFmtId="167" fontId="21" fillId="0" borderId="45" xfId="0" applyNumberFormat="1" applyFont="1" applyBorder="1" applyAlignment="1">
      <alignment horizontal="center"/>
    </xf>
    <xf numFmtId="167" fontId="20" fillId="70" borderId="46" xfId="0" applyNumberFormat="1" applyFont="1" applyFill="1" applyBorder="1" applyAlignment="1">
      <alignment horizontal="center"/>
    </xf>
    <xf numFmtId="167" fontId="21" fillId="0" borderId="47" xfId="0" applyNumberFormat="1" applyFont="1" applyBorder="1" applyAlignment="1">
      <alignment horizontal="center"/>
    </xf>
    <xf numFmtId="167" fontId="21" fillId="0" borderId="48" xfId="0" applyNumberFormat="1" applyFont="1" applyBorder="1" applyAlignment="1">
      <alignment horizontal="center"/>
    </xf>
    <xf numFmtId="0" fontId="21" fillId="0" borderId="26" xfId="0" applyFont="1" applyBorder="1" applyAlignment="1">
      <alignment horizontal="center"/>
    </xf>
    <xf numFmtId="0" fontId="20" fillId="70" borderId="49" xfId="0" applyFont="1" applyFill="1" applyBorder="1" applyAlignment="1">
      <alignment wrapText="1"/>
    </xf>
    <xf numFmtId="167" fontId="20" fillId="70" borderId="50" xfId="0" applyNumberFormat="1" applyFont="1" applyFill="1" applyBorder="1" applyAlignment="1">
      <alignment horizontal="center"/>
    </xf>
    <xf numFmtId="0" fontId="3" fillId="0" borderId="5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0" fillId="0" borderId="0" xfId="0" applyFont="1" applyFill="1"/>
    <xf numFmtId="0" fontId="3" fillId="0" borderId="53" xfId="0" applyFont="1" applyBorder="1"/>
    <xf numFmtId="0" fontId="3" fillId="0" borderId="28" xfId="0" applyFont="1" applyBorder="1"/>
    <xf numFmtId="0" fontId="3" fillId="0" borderId="26" xfId="0" applyFont="1" applyBorder="1"/>
    <xf numFmtId="0" fontId="6" fillId="69" borderId="29" xfId="14" applyFont="1" applyFill="1" applyBorder="1" applyAlignment="1" applyProtection="1">
      <alignment horizontal="left" vertical="center"/>
      <protection locked="0"/>
    </xf>
    <xf numFmtId="0" fontId="10" fillId="0" borderId="0" xfId="0" applyFont="1" applyAlignment="1"/>
    <xf numFmtId="0" fontId="6" fillId="69" borderId="25" xfId="7" applyFont="1" applyFill="1" applyBorder="1" applyAlignment="1" applyProtection="1">
      <alignment horizontal="right" vertical="center"/>
      <protection locked="0"/>
    </xf>
    <xf numFmtId="0" fontId="13" fillId="69" borderId="39" xfId="17" applyFont="1" applyFill="1" applyBorder="1" applyAlignment="1" applyProtection="1">
      <protection locked="0"/>
    </xf>
    <xf numFmtId="0" fontId="3" fillId="0" borderId="28" xfId="0" applyFont="1" applyBorder="1" applyAlignment="1">
      <alignment wrapText="1"/>
    </xf>
    <xf numFmtId="0" fontId="3" fillId="0" borderId="37" xfId="0" applyFont="1" applyBorder="1" applyAlignment="1">
      <alignment wrapText="1"/>
    </xf>
    <xf numFmtId="0" fontId="5" fillId="0" borderId="39" xfId="0" applyFont="1" applyBorder="1"/>
    <xf numFmtId="0" fontId="7" fillId="69" borderId="25" xfId="7" applyFont="1" applyFill="1" applyBorder="1" applyAlignment="1" applyProtection="1">
      <alignment horizontal="left" vertical="center"/>
      <protection locked="0"/>
    </xf>
    <xf numFmtId="0" fontId="7" fillId="69" borderId="29" xfId="14" applyFont="1" applyFill="1" applyBorder="1" applyAlignment="1" applyProtection="1">
      <alignment horizontal="center" vertical="center" wrapText="1"/>
      <protection locked="0"/>
    </xf>
    <xf numFmtId="0" fontId="7" fillId="69" borderId="25" xfId="7" applyFont="1" applyFill="1" applyBorder="1" applyAlignment="1" applyProtection="1">
      <alignment horizontal="right" vertical="center"/>
      <protection locked="0"/>
    </xf>
    <xf numFmtId="3" fontId="7" fillId="70" borderId="29" xfId="7" applyNumberFormat="1" applyFont="1" applyFill="1" applyBorder="1" applyProtection="1">
      <protection locked="0"/>
    </xf>
    <xf numFmtId="0" fontId="7" fillId="69" borderId="26" xfId="10" applyFont="1" applyFill="1" applyBorder="1" applyAlignment="1" applyProtection="1">
      <alignment horizontal="right" vertical="center"/>
      <protection locked="0"/>
    </xf>
    <xf numFmtId="0" fontId="8" fillId="69" borderId="39" xfId="17" applyFont="1" applyFill="1" applyBorder="1" applyAlignment="1" applyProtection="1">
      <protection locked="0"/>
    </xf>
    <xf numFmtId="3" fontId="8" fillId="70" borderId="39" xfId="17" applyNumberFormat="1" applyFont="1" applyFill="1" applyBorder="1" applyAlignment="1" applyProtection="1">
      <protection locked="0"/>
    </xf>
    <xf numFmtId="164" fontId="8" fillId="70" borderId="38" xfId="3" applyNumberFormat="1" applyFont="1" applyFill="1" applyBorder="1" applyAlignment="1" applyProtection="1">
      <protection locked="0"/>
    </xf>
    <xf numFmtId="0" fontId="3" fillId="0" borderId="40" xfId="0" applyFont="1" applyBorder="1" applyAlignment="1">
      <alignment horizontal="center"/>
    </xf>
    <xf numFmtId="0" fontId="3" fillId="0" borderId="41" xfId="0" applyFont="1" applyBorder="1" applyAlignment="1">
      <alignment horizontal="center"/>
    </xf>
    <xf numFmtId="0" fontId="3" fillId="0" borderId="28" xfId="0" applyFont="1" applyBorder="1" applyAlignment="1">
      <alignment horizontal="center"/>
    </xf>
    <xf numFmtId="0" fontId="3" fillId="0" borderId="37" xfId="0" applyFont="1" applyBorder="1" applyAlignment="1">
      <alignment horizontal="center"/>
    </xf>
    <xf numFmtId="0" fontId="6" fillId="69" borderId="6" xfId="14" applyFont="1" applyFill="1" applyBorder="1" applyAlignment="1" applyProtection="1">
      <alignment horizontal="left" vertical="center"/>
      <protection locked="0"/>
    </xf>
    <xf numFmtId="0" fontId="6" fillId="69" borderId="6" xfId="14" applyFont="1" applyFill="1" applyBorder="1" applyAlignment="1" applyProtection="1">
      <alignment horizontal="left" vertical="center" wrapText="1" indent="3"/>
      <protection locked="0"/>
    </xf>
    <xf numFmtId="0" fontId="3" fillId="0" borderId="29" xfId="0" applyFont="1" applyBorder="1" applyAlignment="1">
      <alignment horizontal="center" vertical="center"/>
    </xf>
    <xf numFmtId="0" fontId="95" fillId="0" borderId="6" xfId="0" applyFont="1" applyBorder="1"/>
    <xf numFmtId="0" fontId="0" fillId="0" borderId="0" xfId="0" applyAlignment="1"/>
    <xf numFmtId="0" fontId="0" fillId="0" borderId="0" xfId="0" applyFont="1"/>
    <xf numFmtId="0" fontId="7" fillId="69" borderId="6" xfId="20961" applyFont="1" applyFill="1" applyBorder="1" applyAlignment="1" applyProtection="1">
      <alignment horizontal="left" wrapText="1" indent="1"/>
    </xf>
    <xf numFmtId="0" fontId="7" fillId="0" borderId="6" xfId="20961" applyFont="1" applyFill="1" applyBorder="1" applyAlignment="1" applyProtection="1">
      <alignment horizontal="left" wrapText="1" indent="1"/>
    </xf>
    <xf numFmtId="0" fontId="96" fillId="0" borderId="6" xfId="20961" applyFont="1" applyFill="1" applyBorder="1" applyAlignment="1" applyProtection="1">
      <alignment horizontal="center" vertical="center"/>
    </xf>
    <xf numFmtId="0" fontId="97" fillId="0" borderId="0" xfId="0" applyFont="1" applyBorder="1" applyAlignment="1">
      <alignment wrapText="1"/>
    </xf>
    <xf numFmtId="0" fontId="7" fillId="0" borderId="32" xfId="20961" applyFont="1" applyFill="1" applyBorder="1" applyAlignment="1" applyProtection="1">
      <alignment horizontal="left" wrapText="1" indent="1"/>
    </xf>
    <xf numFmtId="0" fontId="13" fillId="0" borderId="28" xfId="12" applyFont="1" applyFill="1" applyBorder="1" applyAlignment="1" applyProtection="1">
      <alignment horizontal="center" vertical="center"/>
    </xf>
    <xf numFmtId="0" fontId="7" fillId="0" borderId="0" xfId="12" applyFont="1" applyFill="1" applyBorder="1" applyAlignment="1" applyProtection="1">
      <alignment horizontal="left"/>
    </xf>
    <xf numFmtId="0" fontId="16" fillId="0" borderId="0" xfId="12" applyFont="1" applyFill="1" applyBorder="1" applyAlignment="1" applyProtection="1">
      <alignment horizontal="right"/>
    </xf>
    <xf numFmtId="0" fontId="0" fillId="0" borderId="24" xfId="0" applyBorder="1" applyAlignment="1">
      <alignment horizontal="center" vertical="center"/>
    </xf>
    <xf numFmtId="0" fontId="5" fillId="70" borderId="54" xfId="0" applyFont="1" applyFill="1" applyBorder="1" applyAlignment="1">
      <alignment wrapText="1"/>
    </xf>
    <xf numFmtId="0" fontId="3" fillId="0" borderId="8" xfId="0" applyFont="1" applyFill="1" applyBorder="1" applyAlignment="1">
      <alignment vertical="center" wrapText="1"/>
    </xf>
    <xf numFmtId="0" fontId="5" fillId="70" borderId="8" xfId="0" applyFont="1" applyFill="1" applyBorder="1" applyAlignment="1">
      <alignment wrapText="1"/>
    </xf>
    <xf numFmtId="0" fontId="5" fillId="70" borderId="55" xfId="0" applyFont="1" applyFill="1" applyBorder="1" applyAlignment="1">
      <alignment wrapText="1"/>
    </xf>
    <xf numFmtId="0" fontId="13" fillId="0" borderId="0" xfId="12" applyFont="1" applyFill="1" applyBorder="1" applyAlignment="1" applyProtection="1">
      <alignment horizontal="center" vertical="center" wrapText="1"/>
    </xf>
    <xf numFmtId="0" fontId="3" fillId="0" borderId="25" xfId="0" applyFont="1" applyBorder="1" applyAlignment="1">
      <alignment horizontal="center" vertical="center" wrapText="1"/>
    </xf>
    <xf numFmtId="0" fontId="3" fillId="0" borderId="8" xfId="0" applyFont="1" applyFill="1" applyBorder="1" applyAlignment="1"/>
    <xf numFmtId="0" fontId="3" fillId="0" borderId="8" xfId="0" applyFont="1" applyBorder="1" applyAlignment="1">
      <alignment wrapText="1"/>
    </xf>
    <xf numFmtId="0" fontId="3" fillId="0" borderId="26" xfId="0" applyFont="1" applyBorder="1" applyAlignment="1">
      <alignment horizontal="center" vertical="center" wrapText="1"/>
    </xf>
    <xf numFmtId="0" fontId="3" fillId="0" borderId="8" xfId="0" applyFont="1" applyFill="1" applyBorder="1" applyAlignment="1">
      <alignment vertical="center"/>
    </xf>
    <xf numFmtId="0" fontId="8" fillId="0" borderId="0" xfId="12" applyFont="1" applyFill="1" applyBorder="1" applyAlignment="1" applyProtection="1">
      <alignment horizontal="center"/>
    </xf>
    <xf numFmtId="0" fontId="3" fillId="0" borderId="5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31" xfId="0" applyFont="1" applyBorder="1" applyAlignment="1">
      <alignment horizontal="center"/>
    </xf>
    <xf numFmtId="0" fontId="13" fillId="0" borderId="31" xfId="0" applyFont="1" applyBorder="1" applyAlignment="1">
      <alignment horizontal="center" vertical="center"/>
    </xf>
    <xf numFmtId="0" fontId="5" fillId="0" borderId="31" xfId="0" applyFont="1" applyBorder="1" applyAlignment="1">
      <alignment horizontal="center" vertical="center"/>
    </xf>
    <xf numFmtId="0" fontId="3" fillId="0" borderId="57" xfId="0" applyFont="1" applyBorder="1" applyAlignment="1">
      <alignment vertical="center" wrapText="1"/>
    </xf>
    <xf numFmtId="0" fontId="5" fillId="0" borderId="16" xfId="0" applyFont="1" applyBorder="1" applyAlignment="1">
      <alignment vertical="center" wrapText="1"/>
    </xf>
    <xf numFmtId="0" fontId="3" fillId="0" borderId="31" xfId="0" applyFont="1" applyBorder="1"/>
    <xf numFmtId="0" fontId="5" fillId="0" borderId="31" xfId="0" applyFont="1" applyBorder="1" applyAlignment="1">
      <alignment horizontal="center"/>
    </xf>
    <xf numFmtId="0" fontId="16" fillId="0" borderId="3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5" xfId="0" applyFont="1" applyFill="1" applyBorder="1" applyAlignment="1">
      <alignment horizontal="center" vertical="center"/>
    </xf>
    <xf numFmtId="0" fontId="13" fillId="0" borderId="58" xfId="0" applyNumberFormat="1" applyFont="1" applyFill="1" applyBorder="1" applyAlignment="1">
      <alignment vertical="center" wrapText="1"/>
    </xf>
    <xf numFmtId="0" fontId="6" fillId="0" borderId="58" xfId="0" applyNumberFormat="1" applyFont="1" applyFill="1" applyBorder="1" applyAlignment="1">
      <alignment horizontal="left" vertical="center" wrapText="1"/>
    </xf>
    <xf numFmtId="0" fontId="16" fillId="0" borderId="58" xfId="0" applyFont="1" applyFill="1" applyBorder="1" applyAlignment="1" applyProtection="1">
      <alignment horizontal="left" vertical="center" indent="1"/>
      <protection locked="0"/>
    </xf>
    <xf numFmtId="0" fontId="16" fillId="0" borderId="58" xfId="0" applyFont="1" applyFill="1" applyBorder="1" applyAlignment="1" applyProtection="1">
      <alignment horizontal="left" vertical="center"/>
      <protection locked="0"/>
    </xf>
    <xf numFmtId="0" fontId="3" fillId="0" borderId="26" xfId="0" applyFont="1" applyFill="1" applyBorder="1" applyAlignment="1">
      <alignment horizontal="center" vertical="center"/>
    </xf>
    <xf numFmtId="0" fontId="13" fillId="0" borderId="59" xfId="0" applyNumberFormat="1" applyFont="1" applyFill="1" applyBorder="1" applyAlignment="1">
      <alignment vertical="center" wrapText="1"/>
    </xf>
    <xf numFmtId="0" fontId="99" fillId="0" borderId="0" xfId="0" applyFont="1" applyFill="1" applyBorder="1" applyAlignment="1"/>
    <xf numFmtId="49" fontId="99" fillId="0" borderId="16" xfId="0" applyNumberFormat="1" applyFont="1" applyFill="1" applyBorder="1" applyAlignment="1">
      <alignment horizontal="right" vertical="center"/>
    </xf>
    <xf numFmtId="49" fontId="99" fillId="0" borderId="60" xfId="0" applyNumberFormat="1" applyFont="1" applyFill="1" applyBorder="1" applyAlignment="1">
      <alignment horizontal="right" vertical="center"/>
    </xf>
    <xf numFmtId="49" fontId="99" fillId="0" borderId="61" xfId="0" applyNumberFormat="1" applyFont="1" applyFill="1" applyBorder="1" applyAlignment="1">
      <alignment horizontal="right" vertical="center"/>
    </xf>
    <xf numFmtId="49" fontId="99" fillId="0" borderId="62" xfId="0" applyNumberFormat="1" applyFont="1" applyFill="1" applyBorder="1" applyAlignment="1">
      <alignment horizontal="right" vertical="center"/>
    </xf>
    <xf numFmtId="0" fontId="99" fillId="0" borderId="0" xfId="0" applyFont="1" applyFill="1" applyBorder="1" applyAlignment="1">
      <alignment horizontal="left"/>
    </xf>
    <xf numFmtId="0" fontId="99" fillId="0" borderId="62" xfId="0" applyNumberFormat="1" applyFont="1" applyFill="1" applyBorder="1" applyAlignment="1">
      <alignment horizontal="right" vertical="center"/>
    </xf>
    <xf numFmtId="49" fontId="99" fillId="0" borderId="0" xfId="0" applyNumberFormat="1" applyFont="1" applyFill="1" applyBorder="1" applyAlignment="1">
      <alignment horizontal="right" vertical="center"/>
    </xf>
    <xf numFmtId="0" fontId="99"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31" xfId="12" applyFont="1" applyFill="1" applyBorder="1" applyAlignment="1" applyProtection="1"/>
    <xf numFmtId="0" fontId="13" fillId="0" borderId="31" xfId="12" applyFont="1" applyFill="1" applyBorder="1" applyAlignment="1" applyProtection="1">
      <alignment horizontal="left" vertical="center"/>
    </xf>
    <xf numFmtId="0" fontId="6" fillId="69" borderId="6" xfId="20961" applyFont="1" applyFill="1" applyBorder="1" applyAlignment="1" applyProtection="1">
      <alignment horizontal="right" indent="1"/>
    </xf>
    <xf numFmtId="0" fontId="6" fillId="69" borderId="32" xfId="20961" applyFont="1" applyFill="1" applyBorder="1" applyAlignment="1" applyProtection="1">
      <alignment horizontal="right" indent="1"/>
    </xf>
    <xf numFmtId="192" fontId="7" fillId="72" borderId="39" xfId="0" applyNumberFormat="1" applyFont="1" applyFill="1" applyBorder="1" applyAlignment="1" applyProtection="1">
      <alignment vertical="center"/>
      <protection locked="0"/>
    </xf>
    <xf numFmtId="192" fontId="7" fillId="0" borderId="6" xfId="2" applyNumberFormat="1" applyFont="1" applyFill="1" applyBorder="1" applyAlignment="1" applyProtection="1">
      <alignment horizontal="right"/>
    </xf>
    <xf numFmtId="192" fontId="7" fillId="70" borderId="6" xfId="2" applyNumberFormat="1" applyFont="1" applyFill="1" applyBorder="1" applyAlignment="1" applyProtection="1">
      <alignment horizontal="right"/>
    </xf>
    <xf numFmtId="192" fontId="7" fillId="0" borderId="58" xfId="0" applyNumberFormat="1" applyFont="1" applyFill="1" applyBorder="1" applyAlignment="1" applyProtection="1">
      <alignment horizontal="right"/>
    </xf>
    <xf numFmtId="192" fontId="7" fillId="0" borderId="6" xfId="0" applyNumberFormat="1" applyFont="1" applyFill="1" applyBorder="1" applyAlignment="1" applyProtection="1">
      <alignment horizontal="right"/>
    </xf>
    <xf numFmtId="192" fontId="7" fillId="70" borderId="29" xfId="0" applyNumberFormat="1" applyFont="1" applyFill="1" applyBorder="1" applyAlignment="1" applyProtection="1">
      <alignment horizontal="right"/>
    </xf>
    <xf numFmtId="192" fontId="7" fillId="0" borderId="6" xfId="2" applyNumberFormat="1" applyFont="1" applyFill="1" applyBorder="1" applyAlignment="1" applyProtection="1">
      <alignment horizontal="right"/>
      <protection locked="0"/>
    </xf>
    <xf numFmtId="192" fontId="7" fillId="0" borderId="58" xfId="0" applyNumberFormat="1" applyFont="1" applyFill="1" applyBorder="1" applyAlignment="1" applyProtection="1">
      <alignment horizontal="right"/>
      <protection locked="0"/>
    </xf>
    <xf numFmtId="192" fontId="7" fillId="0" borderId="6" xfId="0" applyNumberFormat="1" applyFont="1" applyFill="1" applyBorder="1" applyAlignment="1" applyProtection="1">
      <alignment horizontal="right"/>
      <protection locked="0"/>
    </xf>
    <xf numFmtId="192" fontId="7" fillId="0" borderId="29" xfId="0" applyNumberFormat="1" applyFont="1" applyFill="1" applyBorder="1" applyAlignment="1" applyProtection="1">
      <alignment horizontal="right"/>
    </xf>
    <xf numFmtId="192" fontId="7" fillId="70" borderId="39" xfId="2" applyNumberFormat="1" applyFont="1" applyFill="1" applyBorder="1" applyAlignment="1" applyProtection="1">
      <alignment horizontal="right"/>
    </xf>
    <xf numFmtId="192" fontId="7" fillId="70" borderId="38" xfId="0" applyNumberFormat="1" applyFont="1" applyFill="1" applyBorder="1" applyAlignment="1" applyProtection="1">
      <alignment horizontal="right"/>
    </xf>
    <xf numFmtId="192" fontId="6" fillId="0" borderId="6" xfId="0" applyNumberFormat="1" applyFont="1" applyFill="1" applyBorder="1" applyAlignment="1" applyProtection="1">
      <alignment horizontal="right"/>
      <protection locked="0"/>
    </xf>
    <xf numFmtId="192" fontId="7" fillId="70" borderId="29" xfId="2" applyNumberFormat="1" applyFont="1" applyFill="1" applyBorder="1" applyAlignment="1" applyProtection="1">
      <alignment horizontal="right"/>
    </xf>
    <xf numFmtId="192" fontId="6" fillId="70" borderId="6" xfId="0" applyNumberFormat="1" applyFont="1" applyFill="1" applyBorder="1" applyAlignment="1">
      <alignment horizontal="right"/>
    </xf>
    <xf numFmtId="192" fontId="7" fillId="0" borderId="29" xfId="2" applyNumberFormat="1" applyFont="1" applyFill="1" applyBorder="1" applyAlignment="1" applyProtection="1">
      <alignment horizontal="right"/>
    </xf>
    <xf numFmtId="192" fontId="13" fillId="0" borderId="6" xfId="0" applyNumberFormat="1" applyFont="1" applyFill="1" applyBorder="1" applyAlignment="1">
      <alignment horizontal="center"/>
    </xf>
    <xf numFmtId="192" fontId="13" fillId="0" borderId="29" xfId="0" applyNumberFormat="1" applyFont="1" applyFill="1" applyBorder="1" applyAlignment="1">
      <alignment horizontal="center"/>
    </xf>
    <xf numFmtId="192" fontId="6" fillId="70" borderId="6" xfId="0" applyNumberFormat="1" applyFont="1" applyFill="1" applyBorder="1" applyAlignment="1" applyProtection="1">
      <alignment horizontal="right"/>
    </xf>
    <xf numFmtId="192" fontId="6" fillId="0" borderId="29" xfId="0" applyNumberFormat="1" applyFont="1" applyFill="1" applyBorder="1" applyAlignment="1" applyProtection="1">
      <alignment horizontal="right"/>
      <protection locked="0"/>
    </xf>
    <xf numFmtId="192" fontId="6" fillId="0" borderId="6" xfId="0" applyNumberFormat="1" applyFont="1" applyFill="1" applyBorder="1" applyAlignment="1" applyProtection="1">
      <alignment horizontal="right" vertical="center"/>
      <protection locked="0"/>
    </xf>
    <xf numFmtId="192" fontId="6" fillId="70" borderId="39" xfId="0" applyNumberFormat="1" applyFont="1" applyFill="1" applyBorder="1" applyAlignment="1">
      <alignment horizontal="right"/>
    </xf>
    <xf numFmtId="192" fontId="7" fillId="70" borderId="38" xfId="2" applyNumberFormat="1" applyFont="1" applyFill="1" applyBorder="1" applyAlignment="1" applyProtection="1">
      <alignment horizontal="right"/>
    </xf>
    <xf numFmtId="192" fontId="7" fillId="70" borderId="6" xfId="0" applyNumberFormat="1" applyFont="1" applyFill="1" applyBorder="1" applyAlignment="1" applyProtection="1">
      <alignment horizontal="right"/>
    </xf>
    <xf numFmtId="192" fontId="7" fillId="0" borderId="39" xfId="0" applyNumberFormat="1" applyFont="1" applyFill="1" applyBorder="1" applyAlignment="1" applyProtection="1">
      <alignment horizontal="right"/>
    </xf>
    <xf numFmtId="192" fontId="7" fillId="70" borderId="39" xfId="0" applyNumberFormat="1" applyFont="1" applyFill="1" applyBorder="1" applyAlignment="1" applyProtection="1">
      <alignment horizontal="right"/>
    </xf>
    <xf numFmtId="3" fontId="19" fillId="70" borderId="39" xfId="0" applyNumberFormat="1" applyFont="1" applyFill="1" applyBorder="1" applyAlignment="1">
      <alignment vertical="center" wrapText="1"/>
    </xf>
    <xf numFmtId="3" fontId="19" fillId="70" borderId="38" xfId="0" applyNumberFormat="1" applyFont="1" applyFill="1" applyBorder="1" applyAlignment="1">
      <alignment vertical="center" wrapText="1"/>
    </xf>
    <xf numFmtId="192" fontId="0" fillId="70" borderId="37" xfId="0" applyNumberFormat="1" applyFill="1" applyBorder="1" applyAlignment="1">
      <alignment horizontal="center" vertical="center"/>
    </xf>
    <xf numFmtId="192" fontId="0" fillId="0" borderId="29" xfId="0" applyNumberFormat="1" applyBorder="1" applyAlignment="1"/>
    <xf numFmtId="192" fontId="0" fillId="0" borderId="29" xfId="0" applyNumberFormat="1" applyBorder="1" applyAlignment="1">
      <alignment wrapText="1"/>
    </xf>
    <xf numFmtId="192" fontId="0" fillId="70" borderId="29" xfId="0" applyNumberFormat="1" applyFill="1" applyBorder="1" applyAlignment="1">
      <alignment horizontal="center" vertical="center" wrapText="1"/>
    </xf>
    <xf numFmtId="192" fontId="0" fillId="70" borderId="38" xfId="0" applyNumberFormat="1" applyFill="1" applyBorder="1" applyAlignment="1">
      <alignment horizontal="center" vertical="center" wrapText="1"/>
    </xf>
    <xf numFmtId="192" fontId="6" fillId="70" borderId="29" xfId="4" applyNumberFormat="1" applyFont="1" applyFill="1" applyBorder="1" applyAlignment="1" applyProtection="1">
      <alignment vertical="top"/>
    </xf>
    <xf numFmtId="192" fontId="6" fillId="69" borderId="29" xfId="4" applyNumberFormat="1" applyFont="1" applyFill="1" applyBorder="1" applyAlignment="1" applyProtection="1">
      <alignment vertical="top"/>
      <protection locked="0"/>
    </xf>
    <xf numFmtId="192" fontId="6" fillId="70" borderId="29" xfId="4" applyNumberFormat="1" applyFont="1" applyFill="1" applyBorder="1" applyAlignment="1" applyProtection="1">
      <alignment vertical="top" wrapText="1"/>
    </xf>
    <xf numFmtId="192" fontId="6" fillId="69" borderId="29" xfId="4" applyNumberFormat="1" applyFont="1" applyFill="1" applyBorder="1" applyAlignment="1" applyProtection="1">
      <alignment vertical="top" wrapText="1"/>
      <protection locked="0"/>
    </xf>
    <xf numFmtId="192" fontId="6" fillId="70" borderId="29" xfId="4" applyNumberFormat="1" applyFont="1" applyFill="1" applyBorder="1" applyAlignment="1" applyProtection="1">
      <alignment vertical="top" wrapText="1"/>
      <protection locked="0"/>
    </xf>
    <xf numFmtId="192" fontId="6" fillId="70" borderId="38" xfId="4" applyNumberFormat="1" applyFont="1" applyFill="1" applyBorder="1" applyAlignment="1" applyProtection="1">
      <alignment vertical="top" wrapText="1"/>
    </xf>
    <xf numFmtId="192" fontId="21" fillId="0" borderId="63" xfId="0" applyNumberFormat="1" applyFont="1" applyBorder="1" applyAlignment="1">
      <alignment vertical="center"/>
    </xf>
    <xf numFmtId="192" fontId="21" fillId="0" borderId="64" xfId="0" applyNumberFormat="1" applyFont="1" applyBorder="1" applyAlignment="1">
      <alignment vertical="center"/>
    </xf>
    <xf numFmtId="192" fontId="17" fillId="0" borderId="64" xfId="0" applyNumberFormat="1" applyFont="1" applyBorder="1" applyAlignment="1">
      <alignment vertical="center"/>
    </xf>
    <xf numFmtId="192" fontId="21" fillId="0" borderId="65" xfId="0" applyNumberFormat="1" applyFont="1" applyBorder="1" applyAlignment="1">
      <alignment vertical="center"/>
    </xf>
    <xf numFmtId="192" fontId="20" fillId="70" borderId="66" xfId="0" applyNumberFormat="1" applyFont="1" applyFill="1" applyBorder="1" applyAlignment="1">
      <alignment vertical="center"/>
    </xf>
    <xf numFmtId="192" fontId="21" fillId="0" borderId="67" xfId="0" applyNumberFormat="1" applyFont="1" applyBorder="1" applyAlignment="1">
      <alignment vertical="center"/>
    </xf>
    <xf numFmtId="192" fontId="17" fillId="0" borderId="65" xfId="0" applyNumberFormat="1" applyFont="1" applyBorder="1" applyAlignment="1">
      <alignment vertical="center"/>
    </xf>
    <xf numFmtId="192" fontId="20" fillId="70" borderId="68" xfId="0" applyNumberFormat="1" applyFont="1" applyFill="1" applyBorder="1" applyAlignment="1">
      <alignment vertical="center"/>
    </xf>
    <xf numFmtId="192" fontId="21" fillId="70" borderId="64" xfId="0" applyNumberFormat="1" applyFont="1" applyFill="1" applyBorder="1" applyAlignment="1">
      <alignment vertical="center"/>
    </xf>
    <xf numFmtId="192" fontId="3" fillId="0" borderId="6" xfId="0" applyNumberFormat="1" applyFont="1" applyBorder="1" applyAlignment="1"/>
    <xf numFmtId="192" fontId="3" fillId="70" borderId="39" xfId="0" applyNumberFormat="1" applyFont="1" applyFill="1" applyBorder="1"/>
    <xf numFmtId="192" fontId="3" fillId="0" borderId="25" xfId="0" applyNumberFormat="1" applyFont="1" applyBorder="1" applyAlignment="1"/>
    <xf numFmtId="192" fontId="3" fillId="0" borderId="29" xfId="0" applyNumberFormat="1" applyFont="1" applyBorder="1" applyAlignment="1"/>
    <xf numFmtId="192" fontId="3" fillId="70" borderId="69" xfId="0" applyNumberFormat="1" applyFont="1" applyFill="1" applyBorder="1" applyAlignment="1"/>
    <xf numFmtId="192" fontId="3" fillId="70" borderId="26" xfId="0" applyNumberFormat="1" applyFont="1" applyFill="1" applyBorder="1"/>
    <xf numFmtId="192" fontId="3" fillId="70" borderId="38" xfId="0" applyNumberFormat="1" applyFont="1" applyFill="1" applyBorder="1"/>
    <xf numFmtId="192" fontId="3" fillId="70" borderId="70" xfId="0" applyNumberFormat="1" applyFont="1" applyFill="1" applyBorder="1"/>
    <xf numFmtId="192" fontId="3" fillId="0" borderId="6" xfId="0" applyNumberFormat="1" applyFont="1" applyBorder="1"/>
    <xf numFmtId="192" fontId="3" fillId="0" borderId="6" xfId="0" applyNumberFormat="1" applyFont="1" applyFill="1" applyBorder="1"/>
    <xf numFmtId="192" fontId="7" fillId="70" borderId="6" xfId="7" applyNumberFormat="1" applyFont="1" applyFill="1" applyBorder="1" applyProtection="1">
      <protection locked="0"/>
    </xf>
    <xf numFmtId="192" fontId="7" fillId="69" borderId="6" xfId="7" applyNumberFormat="1" applyFont="1" applyFill="1" applyBorder="1" applyProtection="1">
      <protection locked="0"/>
    </xf>
    <xf numFmtId="192" fontId="8" fillId="70" borderId="39" xfId="17" applyNumberFormat="1" applyFont="1" applyFill="1" applyBorder="1" applyAlignment="1" applyProtection="1">
      <protection locked="0"/>
    </xf>
    <xf numFmtId="192" fontId="7" fillId="70" borderId="6" xfId="3" applyNumberFormat="1" applyFont="1" applyFill="1" applyBorder="1" applyProtection="1">
      <protection locked="0"/>
    </xf>
    <xf numFmtId="192" fontId="7" fillId="0" borderId="6" xfId="3" applyNumberFormat="1" applyFont="1" applyFill="1" applyBorder="1" applyProtection="1">
      <protection locked="0"/>
    </xf>
    <xf numFmtId="192" fontId="8" fillId="70" borderId="39" xfId="3" applyNumberFormat="1" applyFont="1" applyFill="1" applyBorder="1" applyAlignment="1" applyProtection="1">
      <protection locked="0"/>
    </xf>
    <xf numFmtId="192" fontId="7" fillId="69" borderId="39" xfId="7" applyNumberFormat="1" applyFont="1" applyFill="1" applyBorder="1" applyProtection="1">
      <protection locked="0"/>
    </xf>
    <xf numFmtId="192" fontId="21" fillId="0" borderId="0" xfId="0" applyNumberFormat="1" applyFont="1"/>
    <xf numFmtId="0" fontId="3" fillId="0" borderId="71" xfId="0" applyFont="1" applyBorder="1" applyAlignment="1">
      <alignment horizontal="center" vertical="center"/>
    </xf>
    <xf numFmtId="0" fontId="3" fillId="0" borderId="71" xfId="0" applyFont="1" applyBorder="1" applyAlignment="1">
      <alignment wrapText="1"/>
    </xf>
    <xf numFmtId="192" fontId="3" fillId="0" borderId="12" xfId="0" applyNumberFormat="1" applyFont="1" applyBorder="1"/>
    <xf numFmtId="192" fontId="3" fillId="0" borderId="27" xfId="0" applyNumberFormat="1" applyFont="1" applyBorder="1" applyAlignment="1"/>
    <xf numFmtId="192" fontId="3" fillId="0" borderId="27" xfId="0" applyNumberFormat="1" applyFont="1" applyBorder="1" applyAlignment="1">
      <alignment wrapText="1"/>
    </xf>
    <xf numFmtId="0" fontId="3" fillId="0" borderId="6" xfId="0" applyFont="1" applyFill="1" applyBorder="1" applyAlignment="1">
      <alignment horizontal="center" vertical="center" wrapText="1"/>
    </xf>
    <xf numFmtId="0" fontId="5" fillId="0" borderId="0" xfId="0" applyFont="1" applyFill="1" applyAlignment="1">
      <alignment horizontal="center"/>
    </xf>
    <xf numFmtId="9" fontId="100" fillId="0" borderId="6"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6" xfId="14" applyFont="1" applyFill="1" applyBorder="1" applyAlignment="1" applyProtection="1">
      <alignment horizontal="center" vertical="center" wrapText="1"/>
      <protection locked="0"/>
    </xf>
    <xf numFmtId="9" fontId="3" fillId="0" borderId="29" xfId="1" applyFont="1" applyBorder="1"/>
    <xf numFmtId="9" fontId="3" fillId="70" borderId="38" xfId="1" applyFont="1" applyFill="1" applyBorder="1"/>
    <xf numFmtId="167" fontId="5" fillId="70" borderId="39" xfId="0" applyNumberFormat="1" applyFont="1" applyFill="1" applyBorder="1" applyAlignment="1">
      <alignment horizontal="center" vertical="center"/>
    </xf>
    <xf numFmtId="0" fontId="7" fillId="0" borderId="24" xfId="0" applyFont="1" applyFill="1" applyBorder="1" applyAlignment="1">
      <alignment horizontal="right" vertical="center" wrapText="1"/>
    </xf>
    <xf numFmtId="0" fontId="6" fillId="0" borderId="28" xfId="0" applyFont="1" applyFill="1" applyBorder="1" applyAlignment="1">
      <alignment vertical="center" wrapText="1"/>
    </xf>
    <xf numFmtId="169" fontId="24" fillId="2" borderId="0" xfId="21" applyBorder="1"/>
    <xf numFmtId="169" fontId="24" fillId="2" borderId="72" xfId="21" applyBorder="1"/>
    <xf numFmtId="0" fontId="3" fillId="0" borderId="16" xfId="0" applyFont="1" applyFill="1" applyBorder="1" applyAlignment="1">
      <alignment vertical="center"/>
    </xf>
    <xf numFmtId="0" fontId="3" fillId="0" borderId="6" xfId="0" applyFont="1" applyFill="1" applyBorder="1" applyAlignment="1">
      <alignment vertical="center"/>
    </xf>
    <xf numFmtId="0" fontId="5" fillId="0" borderId="6" xfId="0" applyFont="1" applyFill="1" applyBorder="1" applyAlignment="1">
      <alignment vertical="center"/>
    </xf>
    <xf numFmtId="0" fontId="3" fillId="0" borderId="28" xfId="0" applyFont="1" applyFill="1" applyBorder="1" applyAlignment="1">
      <alignment vertical="center"/>
    </xf>
    <xf numFmtId="0" fontId="3" fillId="0" borderId="32" xfId="0" applyFont="1" applyFill="1" applyBorder="1" applyAlignment="1">
      <alignment vertical="center"/>
    </xf>
    <xf numFmtId="0" fontId="3" fillId="0" borderId="75" xfId="0" applyFont="1" applyFill="1" applyBorder="1" applyAlignment="1">
      <alignment vertical="center"/>
    </xf>
    <xf numFmtId="0" fontId="3" fillId="0" borderId="24"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80" xfId="0" applyFont="1" applyFill="1" applyBorder="1" applyAlignment="1">
      <alignment horizontal="center" vertical="center"/>
    </xf>
    <xf numFmtId="169" fontId="24" fillId="2" borderId="7" xfId="21" applyBorder="1"/>
    <xf numFmtId="169" fontId="24" fillId="2" borderId="55" xfId="21" applyBorder="1"/>
    <xf numFmtId="169" fontId="24" fillId="2" borderId="59" xfId="21" applyBorder="1"/>
    <xf numFmtId="169" fontId="24" fillId="2" borderId="41" xfId="21" applyBorder="1"/>
    <xf numFmtId="0" fontId="3" fillId="69" borderId="53" xfId="0" applyFont="1" applyFill="1" applyBorder="1" applyAlignment="1">
      <alignment horizontal="center" vertical="center"/>
    </xf>
    <xf numFmtId="0" fontId="3" fillId="69" borderId="0" xfId="0" applyFont="1" applyFill="1" applyBorder="1" applyAlignment="1">
      <alignment vertical="center"/>
    </xf>
    <xf numFmtId="0" fontId="3" fillId="0" borderId="57" xfId="0" applyFont="1" applyFill="1" applyBorder="1" applyAlignment="1">
      <alignment horizontal="center" vertical="center"/>
    </xf>
    <xf numFmtId="0" fontId="3" fillId="69" borderId="8" xfId="0" applyFont="1" applyFill="1" applyBorder="1" applyAlignment="1">
      <alignment vertical="center"/>
    </xf>
    <xf numFmtId="0" fontId="12" fillId="69" borderId="82" xfId="0" applyFont="1" applyFill="1" applyBorder="1" applyAlignment="1">
      <alignment horizontal="left"/>
    </xf>
    <xf numFmtId="0" fontId="12" fillId="69" borderId="83" xfId="0" applyFont="1" applyFill="1" applyBorder="1" applyAlignment="1">
      <alignment horizontal="left"/>
    </xf>
    <xf numFmtId="0" fontId="3" fillId="0" borderId="0" xfId="0" applyFont="1"/>
    <xf numFmtId="0" fontId="3" fillId="0" borderId="0" xfId="0" applyFont="1" applyFill="1"/>
    <xf numFmtId="0" fontId="3" fillId="0" borderId="6" xfId="0" applyFont="1" applyFill="1" applyBorder="1" applyAlignment="1">
      <alignment horizontal="center" vertical="center" wrapText="1"/>
    </xf>
    <xf numFmtId="0" fontId="99" fillId="0" borderId="84" xfId="0" applyFont="1" applyFill="1" applyBorder="1" applyAlignment="1">
      <alignment horizontal="right" vertical="center"/>
    </xf>
    <xf numFmtId="0" fontId="3" fillId="0" borderId="29" xfId="0" applyFont="1" applyFill="1" applyBorder="1" applyAlignment="1">
      <alignment horizontal="center" vertical="center" wrapText="1"/>
    </xf>
    <xf numFmtId="0" fontId="5" fillId="69" borderId="85" xfId="0" applyFont="1" applyFill="1" applyBorder="1" applyAlignment="1">
      <alignment vertical="center"/>
    </xf>
    <xf numFmtId="0" fontId="3" fillId="69" borderId="27" xfId="0" applyFont="1" applyFill="1" applyBorder="1" applyAlignment="1">
      <alignment vertical="center"/>
    </xf>
    <xf numFmtId="0" fontId="3" fillId="0" borderId="25" xfId="0" applyFont="1" applyFill="1" applyBorder="1" applyAlignment="1">
      <alignment horizontal="center" vertical="center"/>
    </xf>
    <xf numFmtId="0" fontId="5" fillId="0" borderId="39" xfId="0" applyFont="1" applyFill="1" applyBorder="1" applyAlignment="1">
      <alignment vertical="center"/>
    </xf>
    <xf numFmtId="169" fontId="24" fillId="2" borderId="30" xfId="21" applyBorder="1"/>
    <xf numFmtId="0" fontId="3" fillId="0" borderId="16" xfId="0" applyFont="1" applyFill="1" applyBorder="1" applyAlignment="1">
      <alignment horizontal="center" vertical="center" wrapText="1"/>
    </xf>
    <xf numFmtId="0" fontId="3" fillId="0" borderId="77" xfId="0" applyFont="1" applyFill="1" applyBorder="1" applyAlignment="1">
      <alignment horizontal="center" vertical="center" wrapText="1"/>
    </xf>
    <xf numFmtId="192" fontId="3" fillId="0" borderId="12" xfId="0" applyNumberFormat="1" applyFont="1" applyFill="1" applyBorder="1"/>
    <xf numFmtId="0" fontId="6" fillId="0" borderId="24" xfId="12" applyFont="1" applyFill="1" applyBorder="1" applyAlignment="1" applyProtection="1">
      <alignment vertical="center"/>
    </xf>
    <xf numFmtId="0" fontId="6" fillId="0" borderId="28" xfId="12" applyFont="1" applyFill="1" applyBorder="1" applyAlignment="1" applyProtection="1">
      <alignment vertical="center"/>
    </xf>
    <xf numFmtId="0" fontId="13" fillId="0" borderId="37" xfId="12" applyFont="1" applyFill="1" applyBorder="1" applyAlignment="1" applyProtection="1">
      <alignment horizontal="center" vertical="center"/>
    </xf>
    <xf numFmtId="0" fontId="0" fillId="0" borderId="25" xfId="0" applyBorder="1"/>
    <xf numFmtId="0" fontId="0" fillId="0" borderId="25" xfId="0" applyBorder="1" applyAlignment="1">
      <alignment horizontal="center"/>
    </xf>
    <xf numFmtId="0" fontId="3" fillId="0" borderId="58" xfId="0" applyFont="1" applyBorder="1" applyAlignment="1">
      <alignment vertical="center" wrapText="1"/>
    </xf>
    <xf numFmtId="167" fontId="3" fillId="0" borderId="6" xfId="0" applyNumberFormat="1" applyFont="1" applyBorder="1" applyAlignment="1">
      <alignment horizontal="center" vertical="center"/>
    </xf>
    <xf numFmtId="167" fontId="3" fillId="0" borderId="29" xfId="0" applyNumberFormat="1" applyFont="1" applyBorder="1" applyAlignment="1">
      <alignment horizontal="center" vertical="center"/>
    </xf>
    <xf numFmtId="167" fontId="12" fillId="0" borderId="6" xfId="0" applyNumberFormat="1" applyFont="1" applyBorder="1" applyAlignment="1">
      <alignment horizontal="center" vertical="center"/>
    </xf>
    <xf numFmtId="0" fontId="12" fillId="0" borderId="58" xfId="0" applyFont="1" applyBorder="1" applyAlignment="1">
      <alignment vertical="center" wrapText="1"/>
    </xf>
    <xf numFmtId="0" fontId="0" fillId="0" borderId="26" xfId="0" applyBorder="1"/>
    <xf numFmtId="0" fontId="5" fillId="70" borderId="59" xfId="0" applyFont="1" applyFill="1" applyBorder="1" applyAlignment="1">
      <alignment vertical="center" wrapText="1"/>
    </xf>
    <xf numFmtId="167" fontId="5" fillId="70" borderId="38" xfId="0" applyNumberFormat="1" applyFont="1" applyFill="1" applyBorder="1" applyAlignment="1">
      <alignment horizontal="center" vertical="center"/>
    </xf>
    <xf numFmtId="192" fontId="0" fillId="0" borderId="29" xfId="0" applyNumberFormat="1" applyFill="1" applyBorder="1" applyAlignment="1">
      <alignment wrapText="1"/>
    </xf>
    <xf numFmtId="0" fontId="6" fillId="0" borderId="0" xfId="0" applyFont="1" applyFill="1" applyAlignment="1">
      <alignment wrapText="1"/>
    </xf>
    <xf numFmtId="0" fontId="5" fillId="70" borderId="28" xfId="0" applyFont="1" applyFill="1" applyBorder="1" applyAlignment="1">
      <alignment horizontal="center" vertical="center" wrapText="1"/>
    </xf>
    <xf numFmtId="0" fontId="5" fillId="70" borderId="37" xfId="0" applyFont="1" applyFill="1" applyBorder="1" applyAlignment="1">
      <alignment horizontal="center" vertical="center" wrapText="1"/>
    </xf>
    <xf numFmtId="0" fontId="5" fillId="70" borderId="25" xfId="0" applyFont="1" applyFill="1" applyBorder="1" applyAlignment="1">
      <alignment horizontal="left" vertical="center" wrapText="1"/>
    </xf>
    <xf numFmtId="0" fontId="5" fillId="70" borderId="6" xfId="0" applyFont="1" applyFill="1" applyBorder="1" applyAlignment="1">
      <alignment horizontal="left" vertical="center" wrapText="1"/>
    </xf>
    <xf numFmtId="0" fontId="5" fillId="70" borderId="29"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3" fillId="0" borderId="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49" fontId="13" fillId="0" borderId="26" xfId="7" applyNumberFormat="1" applyFont="1" applyFill="1" applyBorder="1" applyAlignment="1" applyProtection="1">
      <alignment horizontal="left" vertical="center"/>
      <protection locked="0"/>
    </xf>
    <xf numFmtId="0" fontId="6" fillId="0" borderId="39" xfId="10" applyFont="1" applyFill="1" applyBorder="1" applyAlignment="1" applyProtection="1">
      <alignment horizontal="left" vertical="center" wrapText="1"/>
      <protection locked="0"/>
    </xf>
    <xf numFmtId="0" fontId="18" fillId="0" borderId="25" xfId="0" applyFont="1" applyBorder="1" applyAlignment="1">
      <alignment horizontal="center" vertical="center" wrapText="1"/>
    </xf>
    <xf numFmtId="3" fontId="19" fillId="70" borderId="6" xfId="0" applyNumberFormat="1" applyFont="1" applyFill="1" applyBorder="1" applyAlignment="1">
      <alignment vertical="center" wrapText="1"/>
    </xf>
    <xf numFmtId="3" fontId="19" fillId="70" borderId="29" xfId="0" applyNumberFormat="1" applyFont="1" applyFill="1" applyBorder="1" applyAlignment="1">
      <alignment vertical="center" wrapText="1"/>
    </xf>
    <xf numFmtId="14" fontId="6" fillId="69" borderId="6" xfId="9" quotePrefix="1" applyNumberFormat="1" applyFont="1" applyFill="1" applyBorder="1" applyAlignment="1" applyProtection="1">
      <alignment horizontal="left" vertical="center" wrapText="1" indent="2"/>
      <protection locked="0"/>
    </xf>
    <xf numFmtId="3" fontId="19" fillId="0" borderId="6" xfId="0" applyNumberFormat="1" applyFont="1" applyBorder="1" applyAlignment="1">
      <alignment vertical="center" wrapText="1"/>
    </xf>
    <xf numFmtId="14" fontId="6" fillId="69" borderId="6" xfId="9" quotePrefix="1" applyNumberFormat="1" applyFont="1" applyFill="1" applyBorder="1" applyAlignment="1" applyProtection="1">
      <alignment horizontal="left" vertical="center" wrapText="1" indent="3"/>
      <protection locked="0"/>
    </xf>
    <xf numFmtId="3" fontId="19" fillId="0" borderId="6" xfId="0" applyNumberFormat="1" applyFont="1" applyFill="1" applyBorder="1" applyAlignment="1">
      <alignment vertical="center" wrapText="1"/>
    </xf>
    <xf numFmtId="0" fontId="9" fillId="0" borderId="6" xfId="18" applyFill="1" applyBorder="1" applyAlignment="1" applyProtection="1"/>
    <xf numFmtId="49" fontId="3" fillId="0" borderId="25" xfId="0" applyNumberFormat="1" applyFont="1" applyFill="1" applyBorder="1" applyAlignment="1">
      <alignment horizontal="right" vertical="center" wrapText="1"/>
    </xf>
    <xf numFmtId="0" fontId="6" fillId="69" borderId="6" xfId="20961" applyFont="1" applyFill="1" applyBorder="1" applyAlignment="1" applyProtection="1"/>
    <xf numFmtId="0" fontId="96" fillId="0" borderId="6" xfId="20961" applyFont="1" applyFill="1" applyBorder="1" applyAlignment="1" applyProtection="1">
      <alignment horizontal="center" vertical="center"/>
    </xf>
    <xf numFmtId="0" fontId="3" fillId="0" borderId="6" xfId="0" applyFont="1" applyBorder="1"/>
    <xf numFmtId="0" fontId="9" fillId="0" borderId="6" xfId="18" applyFill="1" applyBorder="1" applyAlignment="1" applyProtection="1">
      <alignment horizontal="left" vertical="center" wrapText="1"/>
    </xf>
    <xf numFmtId="49" fontId="3" fillId="0" borderId="6" xfId="0" applyNumberFormat="1" applyFont="1" applyFill="1" applyBorder="1" applyAlignment="1">
      <alignment horizontal="right" vertical="center" wrapText="1"/>
    </xf>
    <xf numFmtId="0" fontId="9" fillId="0" borderId="6" xfId="18" applyFill="1" applyBorder="1" applyAlignment="1" applyProtection="1">
      <alignment horizontal="left" vertical="center"/>
    </xf>
    <xf numFmtId="0" fontId="9" fillId="0" borderId="6" xfId="18" applyBorder="1" applyAlignment="1" applyProtection="1"/>
    <xf numFmtId="0" fontId="3" fillId="0" borderId="6" xfId="0" applyFont="1" applyFill="1" applyBorder="1"/>
    <xf numFmtId="0" fontId="18" fillId="0" borderId="25" xfId="0" applyFont="1" applyFill="1" applyBorder="1" applyAlignment="1">
      <alignment horizontal="center" vertical="center" wrapText="1"/>
    </xf>
    <xf numFmtId="0" fontId="102" fillId="73" borderId="12" xfId="21412" applyFont="1" applyFill="1" applyBorder="1" applyAlignment="1" applyProtection="1">
      <alignment vertical="center" wrapText="1"/>
      <protection locked="0"/>
    </xf>
    <xf numFmtId="0" fontId="103" fillId="62" borderId="32" xfId="21412" applyFont="1" applyFill="1" applyBorder="1" applyAlignment="1" applyProtection="1">
      <alignment horizontal="center" vertical="center"/>
      <protection locked="0"/>
    </xf>
    <xf numFmtId="0" fontId="102" fillId="74" borderId="6" xfId="21412" applyFont="1" applyFill="1" applyBorder="1" applyAlignment="1" applyProtection="1">
      <alignment horizontal="center" vertical="center"/>
      <protection locked="0"/>
    </xf>
    <xf numFmtId="0" fontId="102" fillId="73" borderId="12" xfId="21412" applyFont="1" applyFill="1" applyBorder="1" applyAlignment="1" applyProtection="1">
      <alignment vertical="center"/>
      <protection locked="0"/>
    </xf>
    <xf numFmtId="0" fontId="104" fillId="62" borderId="32" xfId="21412" applyFont="1" applyFill="1" applyBorder="1" applyAlignment="1" applyProtection="1">
      <alignment horizontal="center" vertical="center"/>
      <protection locked="0"/>
    </xf>
    <xf numFmtId="0" fontId="104" fillId="69" borderId="32" xfId="21412" applyFont="1" applyFill="1" applyBorder="1" applyAlignment="1" applyProtection="1">
      <alignment horizontal="center" vertical="center"/>
      <protection locked="0"/>
    </xf>
    <xf numFmtId="0" fontId="104" fillId="0" borderId="32" xfId="21412" applyFont="1" applyFill="1" applyBorder="1" applyAlignment="1" applyProtection="1">
      <alignment horizontal="center" vertical="center"/>
      <protection locked="0"/>
    </xf>
    <xf numFmtId="0" fontId="105" fillId="74" borderId="6" xfId="21412" applyFont="1" applyFill="1" applyBorder="1" applyAlignment="1" applyProtection="1">
      <alignment horizontal="center" vertical="center"/>
      <protection locked="0"/>
    </xf>
    <xf numFmtId="0" fontId="102" fillId="73" borderId="12" xfId="21412" applyFont="1" applyFill="1" applyBorder="1" applyAlignment="1" applyProtection="1">
      <alignment horizontal="center" vertical="center"/>
      <protection locked="0"/>
    </xf>
    <xf numFmtId="0" fontId="59" fillId="73" borderId="12" xfId="21412" applyFont="1" applyFill="1" applyBorder="1" applyAlignment="1" applyProtection="1">
      <alignment vertical="center"/>
      <protection locked="0"/>
    </xf>
    <xf numFmtId="0" fontId="104" fillId="62" borderId="6" xfId="21412" applyFont="1" applyFill="1" applyBorder="1" applyAlignment="1" applyProtection="1">
      <alignment horizontal="center" vertical="center"/>
      <protection locked="0"/>
    </xf>
    <xf numFmtId="0" fontId="33" fillId="62" borderId="6" xfId="21412" applyFont="1" applyFill="1" applyBorder="1" applyAlignment="1" applyProtection="1">
      <alignment horizontal="center" vertical="center"/>
      <protection locked="0"/>
    </xf>
    <xf numFmtId="0" fontId="59" fillId="73" borderId="58" xfId="21412" applyFont="1" applyFill="1" applyBorder="1" applyAlignment="1" applyProtection="1">
      <alignment vertical="center"/>
      <protection locked="0"/>
    </xf>
    <xf numFmtId="0" fontId="103" fillId="0" borderId="58" xfId="21412" applyFont="1" applyFill="1" applyBorder="1" applyAlignment="1" applyProtection="1">
      <alignment horizontal="left" vertical="center" wrapText="1"/>
      <protection locked="0"/>
    </xf>
    <xf numFmtId="164" fontId="103" fillId="0" borderId="6" xfId="949" applyNumberFormat="1" applyFont="1" applyFill="1" applyBorder="1" applyAlignment="1" applyProtection="1">
      <alignment horizontal="right" vertical="center"/>
      <protection locked="0"/>
    </xf>
    <xf numFmtId="0" fontId="102" fillId="74" borderId="58" xfId="21412" applyFont="1" applyFill="1" applyBorder="1" applyAlignment="1" applyProtection="1">
      <alignment vertical="top" wrapText="1"/>
      <protection locked="0"/>
    </xf>
    <xf numFmtId="164" fontId="103" fillId="74" borderId="6" xfId="949" applyNumberFormat="1" applyFont="1" applyFill="1" applyBorder="1" applyAlignment="1" applyProtection="1">
      <alignment horizontal="right" vertical="center"/>
    </xf>
    <xf numFmtId="164" fontId="59" fillId="73" borderId="58" xfId="949" applyNumberFormat="1" applyFont="1" applyFill="1" applyBorder="1" applyAlignment="1" applyProtection="1">
      <alignment horizontal="right" vertical="center"/>
      <protection locked="0"/>
    </xf>
    <xf numFmtId="0" fontId="103" fillId="62" borderId="58" xfId="21412" applyFont="1" applyFill="1" applyBorder="1" applyAlignment="1" applyProtection="1">
      <alignment vertical="center" wrapText="1"/>
      <protection locked="0"/>
    </xf>
    <xf numFmtId="0" fontId="103" fillId="62" borderId="58" xfId="21412" applyFont="1" applyFill="1" applyBorder="1" applyAlignment="1" applyProtection="1">
      <alignment horizontal="left" vertical="center" wrapText="1"/>
      <protection locked="0"/>
    </xf>
    <xf numFmtId="0" fontId="103" fillId="0" borderId="58" xfId="21412" applyFont="1" applyFill="1" applyBorder="1" applyAlignment="1" applyProtection="1">
      <alignment vertical="center" wrapText="1"/>
      <protection locked="0"/>
    </xf>
    <xf numFmtId="0" fontId="103" fillId="69" borderId="58" xfId="21412" applyFont="1" applyFill="1" applyBorder="1" applyAlignment="1" applyProtection="1">
      <alignment horizontal="left" vertical="center" wrapText="1"/>
      <protection locked="0"/>
    </xf>
    <xf numFmtId="0" fontId="102" fillId="74" borderId="58" xfId="21412" applyFont="1" applyFill="1" applyBorder="1" applyAlignment="1" applyProtection="1">
      <alignment vertical="center" wrapText="1"/>
      <protection locked="0"/>
    </xf>
    <xf numFmtId="164" fontId="102" fillId="73" borderId="58" xfId="949" applyNumberFormat="1" applyFont="1" applyFill="1" applyBorder="1" applyAlignment="1" applyProtection="1">
      <alignment horizontal="right" vertical="center"/>
      <protection locked="0"/>
    </xf>
    <xf numFmtId="164" fontId="103" fillId="69" borderId="6" xfId="949" applyNumberFormat="1" applyFont="1" applyFill="1" applyBorder="1" applyAlignment="1" applyProtection="1">
      <alignment horizontal="right" vertical="center"/>
      <protection locked="0"/>
    </xf>
    <xf numFmtId="10" fontId="6" fillId="0" borderId="6" xfId="1"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0" applyNumberFormat="1" applyFont="1" applyFill="1" applyBorder="1" applyAlignment="1">
      <alignment horizontal="left" vertical="center" wrapText="1"/>
    </xf>
    <xf numFmtId="10" fontId="3" fillId="0" borderId="6" xfId="1" applyNumberFormat="1" applyFont="1" applyFill="1" applyBorder="1" applyAlignment="1">
      <alignment horizontal="left" vertical="center" wrapText="1"/>
    </xf>
    <xf numFmtId="10" fontId="5" fillId="70" borderId="6" xfId="1" applyNumberFormat="1" applyFont="1" applyFill="1" applyBorder="1" applyAlignment="1">
      <alignment horizontal="left" vertical="center" wrapText="1"/>
    </xf>
    <xf numFmtId="10" fontId="5" fillId="70" borderId="6" xfId="0" applyNumberFormat="1" applyFont="1" applyFill="1" applyBorder="1" applyAlignment="1">
      <alignment horizontal="center" vertical="center" wrapText="1"/>
    </xf>
    <xf numFmtId="10" fontId="6" fillId="0" borderId="39" xfId="1" applyNumberFormat="1" applyFont="1" applyFill="1" applyBorder="1" applyAlignment="1" applyProtection="1">
      <alignment horizontal="left" vertical="center"/>
    </xf>
    <xf numFmtId="43" fontId="6" fillId="0" borderId="0" xfId="2" applyFont="1"/>
    <xf numFmtId="0" fontId="100" fillId="0" borderId="0" xfId="0" applyFont="1" applyAlignment="1">
      <alignment wrapText="1"/>
    </xf>
    <xf numFmtId="0" fontId="8" fillId="0" borderId="71" xfId="0" applyFont="1" applyBorder="1" applyAlignment="1">
      <alignment horizontal="center" wrapText="1"/>
    </xf>
    <xf numFmtId="0" fontId="8" fillId="0" borderId="12" xfId="0" applyFont="1" applyBorder="1" applyAlignment="1">
      <alignment horizontal="center" vertical="center" wrapText="1"/>
    </xf>
    <xf numFmtId="0" fontId="7" fillId="0" borderId="25" xfId="0" applyFont="1" applyBorder="1" applyAlignment="1">
      <alignment horizontal="right" vertical="center" wrapText="1"/>
    </xf>
    <xf numFmtId="0" fontId="7" fillId="0" borderId="25" xfId="0" applyFont="1" applyFill="1" applyBorder="1" applyAlignment="1">
      <alignment horizontal="right" vertical="center" wrapText="1"/>
    </xf>
    <xf numFmtId="0" fontId="6" fillId="0" borderId="6"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Fill="1" applyBorder="1" applyAlignment="1">
      <alignment horizontal="left" vertical="center" wrapText="1" indent="2"/>
    </xf>
    <xf numFmtId="0" fontId="3" fillId="0" borderId="6" xfId="0" applyFont="1" applyFill="1" applyBorder="1" applyAlignment="1">
      <alignment vertical="center" wrapText="1"/>
    </xf>
    <xf numFmtId="3" fontId="19" fillId="70" borderId="12" xfId="0" applyNumberFormat="1" applyFont="1" applyFill="1" applyBorder="1" applyAlignment="1">
      <alignment vertical="center" wrapText="1"/>
    </xf>
    <xf numFmtId="3" fontId="19" fillId="70" borderId="27" xfId="0" applyNumberFormat="1" applyFont="1" applyFill="1" applyBorder="1" applyAlignment="1">
      <alignment vertical="center" wrapText="1"/>
    </xf>
    <xf numFmtId="3" fontId="19" fillId="0" borderId="12" xfId="0" applyNumberFormat="1" applyFont="1" applyBorder="1" applyAlignment="1">
      <alignment vertical="center" wrapText="1"/>
    </xf>
    <xf numFmtId="3" fontId="19" fillId="0" borderId="27" xfId="0" applyNumberFormat="1" applyFont="1" applyBorder="1" applyAlignment="1">
      <alignment vertical="center" wrapText="1"/>
    </xf>
    <xf numFmtId="3" fontId="19" fillId="0" borderId="27" xfId="0" applyNumberFormat="1" applyFont="1" applyFill="1" applyBorder="1" applyAlignment="1">
      <alignment vertical="center" wrapText="1"/>
    </xf>
    <xf numFmtId="3" fontId="19" fillId="70" borderId="30" xfId="0" applyNumberFormat="1" applyFont="1" applyFill="1" applyBorder="1" applyAlignment="1">
      <alignment vertical="center" wrapText="1"/>
    </xf>
    <xf numFmtId="3" fontId="19" fillId="70" borderId="86" xfId="0" applyNumberFormat="1" applyFont="1" applyFill="1" applyBorder="1" applyAlignment="1">
      <alignment vertical="center" wrapText="1"/>
    </xf>
    <xf numFmtId="0" fontId="5" fillId="0" borderId="39" xfId="0" applyFont="1" applyBorder="1" applyAlignment="1">
      <alignment vertical="center" wrapText="1"/>
    </xf>
    <xf numFmtId="0" fontId="3" fillId="0" borderId="29" xfId="0" applyFont="1" applyBorder="1" applyAlignment="1"/>
    <xf numFmtId="0" fontId="7" fillId="0" borderId="29" xfId="0" applyFont="1" applyBorder="1" applyAlignment="1"/>
    <xf numFmtId="0" fontId="8" fillId="0" borderId="37" xfId="0" applyFont="1" applyBorder="1" applyAlignment="1">
      <alignment horizontal="center"/>
    </xf>
    <xf numFmtId="0" fontId="8" fillId="0" borderId="29" xfId="0" applyFont="1" applyBorder="1" applyAlignment="1">
      <alignment horizontal="center" vertical="center" wrapText="1"/>
    </xf>
    <xf numFmtId="14" fontId="6" fillId="0" borderId="0" xfId="0" applyNumberFormat="1" applyFont="1"/>
    <xf numFmtId="0" fontId="1" fillId="0" borderId="28" xfId="0" applyNumberFormat="1" applyFont="1" applyFill="1" applyBorder="1" applyAlignment="1">
      <alignment horizontal="left" vertical="center" wrapText="1" indent="1"/>
    </xf>
    <xf numFmtId="0" fontId="1" fillId="0" borderId="37" xfId="0" applyNumberFormat="1" applyFont="1" applyFill="1" applyBorder="1" applyAlignment="1">
      <alignment horizontal="left" vertical="center" wrapText="1" indent="1"/>
    </xf>
    <xf numFmtId="0" fontId="7" fillId="0" borderId="2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192" fontId="6" fillId="0" borderId="6" xfId="0" applyNumberFormat="1" applyFont="1" applyFill="1" applyBorder="1" applyAlignment="1" applyProtection="1">
      <alignment vertical="center" wrapText="1"/>
      <protection locked="0"/>
    </xf>
    <xf numFmtId="192" fontId="3" fillId="0" borderId="6" xfId="0" applyNumberFormat="1" applyFont="1" applyFill="1" applyBorder="1" applyAlignment="1" applyProtection="1">
      <alignment vertical="center" wrapText="1"/>
      <protection locked="0"/>
    </xf>
    <xf numFmtId="192" fontId="3" fillId="0" borderId="29" xfId="0" applyNumberFormat="1" applyFont="1" applyFill="1" applyBorder="1" applyAlignment="1" applyProtection="1">
      <alignment vertical="center" wrapText="1"/>
      <protection locked="0"/>
    </xf>
    <xf numFmtId="192" fontId="6" fillId="0" borderId="6" xfId="0" applyNumberFormat="1" applyFont="1" applyFill="1" applyBorder="1" applyAlignment="1" applyProtection="1">
      <alignment horizontal="right" vertical="center" wrapText="1"/>
      <protection locked="0"/>
    </xf>
    <xf numFmtId="0" fontId="6" fillId="0" borderId="6" xfId="0" applyFont="1" applyBorder="1" applyAlignment="1">
      <alignment vertical="center" wrapText="1"/>
    </xf>
    <xf numFmtId="0" fontId="7" fillId="72" borderId="25" xfId="0" applyFont="1" applyFill="1" applyBorder="1" applyAlignment="1">
      <alignment horizontal="right" vertical="center"/>
    </xf>
    <xf numFmtId="0" fontId="7" fillId="72" borderId="6" xfId="0" applyFont="1" applyFill="1" applyBorder="1" applyAlignment="1">
      <alignment vertical="center"/>
    </xf>
    <xf numFmtId="192" fontId="7" fillId="72" borderId="6" xfId="0" applyNumberFormat="1" applyFont="1" applyFill="1" applyBorder="1" applyAlignment="1" applyProtection="1">
      <alignment vertical="center"/>
      <protection locked="0"/>
    </xf>
    <xf numFmtId="192" fontId="15" fillId="72" borderId="6" xfId="0" applyNumberFormat="1" applyFont="1" applyFill="1" applyBorder="1" applyAlignment="1" applyProtection="1">
      <alignment vertical="center"/>
      <protection locked="0"/>
    </xf>
    <xf numFmtId="192" fontId="15" fillId="72" borderId="29" xfId="0" applyNumberFormat="1" applyFont="1" applyFill="1" applyBorder="1" applyAlignment="1" applyProtection="1">
      <alignment vertical="center"/>
      <protection locked="0"/>
    </xf>
    <xf numFmtId="192" fontId="7" fillId="72" borderId="29" xfId="0" applyNumberFormat="1" applyFont="1" applyFill="1" applyBorder="1" applyAlignment="1" applyProtection="1">
      <alignment vertical="center"/>
      <protection locked="0"/>
    </xf>
    <xf numFmtId="0" fontId="13" fillId="0" borderId="25" xfId="0" applyFont="1" applyFill="1" applyBorder="1" applyAlignment="1">
      <alignment horizontal="center" vertical="center" wrapText="1"/>
    </xf>
    <xf numFmtId="14" fontId="3" fillId="0" borderId="0" xfId="0" applyNumberFormat="1" applyFont="1"/>
    <xf numFmtId="0" fontId="5" fillId="0" borderId="0" xfId="0" applyFont="1" applyAlignment="1">
      <alignment horizontal="center" wrapText="1"/>
    </xf>
    <xf numFmtId="0" fontId="3" fillId="69" borderId="40" xfId="0" applyFont="1" applyFill="1" applyBorder="1"/>
    <xf numFmtId="0" fontId="3" fillId="69" borderId="87" xfId="0" applyFont="1" applyFill="1" applyBorder="1" applyAlignment="1">
      <alignment wrapText="1"/>
    </xf>
    <xf numFmtId="0" fontId="3" fillId="69" borderId="88" xfId="0" applyFont="1" applyFill="1" applyBorder="1"/>
    <xf numFmtId="0" fontId="5" fillId="69" borderId="89" xfId="0" applyFont="1" applyFill="1" applyBorder="1" applyAlignment="1">
      <alignment horizontal="center" wrapText="1"/>
    </xf>
    <xf numFmtId="0" fontId="3" fillId="0" borderId="6" xfId="0" applyFont="1" applyFill="1" applyBorder="1" applyAlignment="1">
      <alignment horizontal="center"/>
    </xf>
    <xf numFmtId="0" fontId="3" fillId="0" borderId="6" xfId="0" applyFont="1" applyBorder="1" applyAlignment="1">
      <alignment horizontal="center"/>
    </xf>
    <xf numFmtId="0" fontId="3" fillId="69" borderId="53" xfId="0" applyFont="1" applyFill="1" applyBorder="1"/>
    <xf numFmtId="0" fontId="5" fillId="69" borderId="0" xfId="0" applyFont="1" applyFill="1" applyBorder="1" applyAlignment="1">
      <alignment horizontal="center" wrapText="1"/>
    </xf>
    <xf numFmtId="0" fontId="3" fillId="69" borderId="0" xfId="0" applyFont="1" applyFill="1" applyBorder="1" applyAlignment="1">
      <alignment horizontal="center"/>
    </xf>
    <xf numFmtId="0" fontId="3" fillId="69" borderId="72" xfId="0" applyFont="1" applyFill="1" applyBorder="1" applyAlignment="1">
      <alignment horizontal="center" vertical="center" wrapText="1"/>
    </xf>
    <xf numFmtId="0" fontId="3" fillId="0" borderId="25" xfId="0" applyFont="1" applyBorder="1"/>
    <xf numFmtId="0" fontId="3" fillId="0" borderId="6" xfId="0" applyFont="1" applyBorder="1" applyAlignment="1">
      <alignment wrapText="1"/>
    </xf>
    <xf numFmtId="164" fontId="3" fillId="0" borderId="6" xfId="2" applyNumberFormat="1" applyFont="1" applyBorder="1"/>
    <xf numFmtId="164" fontId="3" fillId="0" borderId="29" xfId="2" applyNumberFormat="1" applyFont="1" applyBorder="1"/>
    <xf numFmtId="0" fontId="12" fillId="0" borderId="6" xfId="0" applyFont="1" applyBorder="1" applyAlignment="1">
      <alignment horizontal="left" wrapText="1" indent="2"/>
    </xf>
    <xf numFmtId="169" fontId="24" fillId="2" borderId="6" xfId="21" applyBorder="1"/>
    <xf numFmtId="164" fontId="3" fillId="0" borderId="6" xfId="2" applyNumberFormat="1" applyFont="1" applyBorder="1" applyAlignment="1">
      <alignment vertical="center"/>
    </xf>
    <xf numFmtId="0" fontId="5" fillId="0" borderId="25" xfId="0" applyFont="1" applyBorder="1"/>
    <xf numFmtId="0" fontId="5" fillId="0" borderId="6" xfId="0" applyFont="1" applyBorder="1" applyAlignment="1">
      <alignment wrapText="1"/>
    </xf>
    <xf numFmtId="164" fontId="5" fillId="0" borderId="29" xfId="2" applyNumberFormat="1" applyFont="1" applyBorder="1"/>
    <xf numFmtId="0" fontId="2" fillId="69" borderId="53" xfId="0" applyFont="1" applyFill="1" applyBorder="1" applyAlignment="1">
      <alignment horizontal="left"/>
    </xf>
    <xf numFmtId="164" fontId="3" fillId="69" borderId="0" xfId="2" applyNumberFormat="1" applyFont="1" applyFill="1" applyBorder="1"/>
    <xf numFmtId="164" fontId="3" fillId="69" borderId="0" xfId="2" applyNumberFormat="1" applyFont="1" applyFill="1" applyBorder="1" applyAlignment="1">
      <alignment vertical="center"/>
    </xf>
    <xf numFmtId="164" fontId="3" fillId="69" borderId="72" xfId="2" applyNumberFormat="1" applyFont="1" applyFill="1" applyBorder="1"/>
    <xf numFmtId="164" fontId="3" fillId="0" borderId="6" xfId="2" applyNumberFormat="1" applyFont="1" applyFill="1" applyBorder="1"/>
    <xf numFmtId="164" fontId="3" fillId="0" borderId="6" xfId="2" applyNumberFormat="1" applyFont="1" applyFill="1" applyBorder="1" applyAlignment="1">
      <alignment vertical="center"/>
    </xf>
    <xf numFmtId="0" fontId="12" fillId="0" borderId="6" xfId="0" applyFont="1" applyBorder="1" applyAlignment="1">
      <alignment horizontal="left" wrapText="1" indent="4"/>
    </xf>
    <xf numFmtId="0" fontId="3" fillId="69" borderId="0" xfId="0" applyFont="1" applyFill="1" applyBorder="1" applyAlignment="1">
      <alignment wrapText="1"/>
    </xf>
    <xf numFmtId="0" fontId="3" fillId="69" borderId="0" xfId="0" applyFont="1" applyFill="1" applyBorder="1"/>
    <xf numFmtId="0" fontId="3" fillId="69" borderId="72" xfId="0" applyFont="1" applyFill="1" applyBorder="1"/>
    <xf numFmtId="0" fontId="5" fillId="0" borderId="26" xfId="0" applyFont="1" applyBorder="1"/>
    <xf numFmtId="0" fontId="5" fillId="0" borderId="39" xfId="0" applyFont="1" applyBorder="1" applyAlignment="1">
      <alignment wrapText="1"/>
    </xf>
    <xf numFmtId="169" fontId="24" fillId="2" borderId="59" xfId="21" applyBorder="1"/>
    <xf numFmtId="10" fontId="5" fillId="0" borderId="38" xfId="1" applyNumberFormat="1" applyFont="1" applyBorder="1"/>
    <xf numFmtId="0" fontId="7" fillId="72" borderId="78" xfId="0" applyFont="1" applyFill="1" applyBorder="1" applyAlignment="1">
      <alignment horizontal="right" vertical="center"/>
    </xf>
    <xf numFmtId="0" fontId="7" fillId="72" borderId="32" xfId="0" applyFont="1" applyFill="1" applyBorder="1" applyAlignment="1">
      <alignment vertical="center"/>
    </xf>
    <xf numFmtId="192" fontId="15" fillId="72" borderId="32" xfId="0" applyNumberFormat="1" applyFont="1" applyFill="1" applyBorder="1" applyAlignment="1" applyProtection="1">
      <alignment vertical="center"/>
      <protection locked="0"/>
    </xf>
    <xf numFmtId="192" fontId="15" fillId="72" borderId="79" xfId="0" applyNumberFormat="1" applyFont="1" applyFill="1" applyBorder="1" applyAlignment="1" applyProtection="1">
      <alignment vertical="center"/>
      <protection locked="0"/>
    </xf>
    <xf numFmtId="0" fontId="7" fillId="0" borderId="6" xfId="0" applyFont="1" applyFill="1" applyBorder="1" applyAlignment="1">
      <alignment horizontal="left" vertical="center" wrapText="1"/>
    </xf>
    <xf numFmtId="0" fontId="5" fillId="69" borderId="0" xfId="0" applyFont="1" applyFill="1" applyBorder="1" applyAlignment="1">
      <alignment horizontal="center"/>
    </xf>
    <xf numFmtId="0" fontId="99" fillId="0" borderId="84" xfId="0" applyFont="1" applyFill="1" applyBorder="1" applyAlignment="1">
      <alignment horizontal="left" vertical="center"/>
    </xf>
    <xf numFmtId="0" fontId="99" fillId="0" borderId="62" xfId="0" applyFont="1" applyFill="1" applyBorder="1" applyAlignment="1">
      <alignment vertical="center" wrapText="1"/>
    </xf>
    <xf numFmtId="0" fontId="99" fillId="0" borderId="62" xfId="0" applyFont="1" applyFill="1" applyBorder="1" applyAlignment="1">
      <alignment horizontal="left" vertical="center" wrapText="1"/>
    </xf>
    <xf numFmtId="0" fontId="106" fillId="0" borderId="0" xfId="12" applyFont="1" applyFill="1" applyBorder="1" applyProtection="1"/>
    <xf numFmtId="0" fontId="107" fillId="0" borderId="0" xfId="0" applyFont="1"/>
    <xf numFmtId="0" fontId="106" fillId="0" borderId="0" xfId="12" applyFont="1" applyFill="1" applyBorder="1" applyAlignment="1" applyProtection="1"/>
    <xf numFmtId="0" fontId="108" fillId="0" borderId="0" xfId="12" applyFont="1" applyFill="1" applyBorder="1" applyAlignment="1" applyProtection="1"/>
    <xf numFmtId="14" fontId="107" fillId="0" borderId="0" xfId="0" applyNumberFormat="1" applyFont="1"/>
    <xf numFmtId="0" fontId="110" fillId="0" borderId="6" xfId="0" applyFont="1" applyBorder="1" applyAlignment="1">
      <alignment horizontal="center" vertical="center" wrapText="1"/>
    </xf>
    <xf numFmtId="49" fontId="111" fillId="69" borderId="6" xfId="7" applyNumberFormat="1" applyFont="1" applyFill="1" applyBorder="1" applyAlignment="1" applyProtection="1">
      <alignment horizontal="right" vertical="center"/>
      <protection locked="0"/>
    </xf>
    <xf numFmtId="0" fontId="111" fillId="69" borderId="6" xfId="14" applyFont="1" applyFill="1" applyBorder="1" applyAlignment="1" applyProtection="1">
      <alignment horizontal="left" vertical="center" wrapText="1"/>
      <protection locked="0"/>
    </xf>
    <xf numFmtId="0" fontId="110" fillId="0" borderId="6" xfId="0" applyFont="1" applyBorder="1"/>
    <xf numFmtId="0" fontId="111" fillId="0" borderId="6" xfId="14" applyFont="1" applyFill="1" applyBorder="1" applyAlignment="1" applyProtection="1">
      <alignment horizontal="left" vertical="center" wrapText="1"/>
      <protection locked="0"/>
    </xf>
    <xf numFmtId="49" fontId="111" fillId="0" borderId="6" xfId="7" applyNumberFormat="1" applyFont="1" applyFill="1" applyBorder="1" applyAlignment="1" applyProtection="1">
      <alignment horizontal="right" vertical="center"/>
      <protection locked="0"/>
    </xf>
    <xf numFmtId="49" fontId="112" fillId="0" borderId="6" xfId="7" applyNumberFormat="1" applyFont="1" applyFill="1" applyBorder="1" applyAlignment="1" applyProtection="1">
      <alignment horizontal="right" vertical="center"/>
      <protection locked="0"/>
    </xf>
    <xf numFmtId="0" fontId="107" fillId="0" borderId="0" xfId="0" applyFont="1" applyAlignment="1">
      <alignment wrapText="1"/>
    </xf>
    <xf numFmtId="0" fontId="107" fillId="0" borderId="6" xfId="0" applyFont="1" applyBorder="1" applyAlignment="1">
      <alignment horizontal="center" vertical="center"/>
    </xf>
    <xf numFmtId="0" fontId="107" fillId="0" borderId="6" xfId="0" applyFont="1" applyBorder="1" applyAlignment="1">
      <alignment horizontal="center" vertical="center" wrapText="1"/>
    </xf>
    <xf numFmtId="49" fontId="111" fillId="69" borderId="6" xfId="7" applyNumberFormat="1" applyFont="1" applyFill="1" applyBorder="1" applyAlignment="1" applyProtection="1">
      <alignment horizontal="right" vertical="center" wrapText="1"/>
      <protection locked="0"/>
    </xf>
    <xf numFmtId="0" fontId="107" fillId="0" borderId="6" xfId="0" applyFont="1" applyBorder="1"/>
    <xf numFmtId="0" fontId="107" fillId="0" borderId="6" xfId="0" applyFont="1" applyFill="1" applyBorder="1"/>
    <xf numFmtId="166" fontId="106" fillId="70" borderId="6" xfId="21413" applyFont="1" applyFill="1" applyBorder="1"/>
    <xf numFmtId="49" fontId="111" fillId="0" borderId="6" xfId="7" applyNumberFormat="1" applyFont="1" applyFill="1" applyBorder="1" applyAlignment="1" applyProtection="1">
      <alignment horizontal="right" vertical="center" wrapText="1"/>
      <protection locked="0"/>
    </xf>
    <xf numFmtId="49" fontId="112" fillId="0" borderId="6" xfId="7" applyNumberFormat="1" applyFont="1" applyFill="1" applyBorder="1" applyAlignment="1" applyProtection="1">
      <alignment horizontal="right" vertical="center" wrapText="1"/>
      <protection locked="0"/>
    </xf>
    <xf numFmtId="0" fontId="110" fillId="0" borderId="0" xfId="0" applyFont="1"/>
    <xf numFmtId="0" fontId="107" fillId="0" borderId="6" xfId="0" applyFont="1" applyBorder="1" applyAlignment="1">
      <alignment wrapText="1"/>
    </xf>
    <xf numFmtId="0" fontId="107" fillId="0" borderId="6" xfId="0" applyFont="1" applyBorder="1" applyAlignment="1">
      <alignment horizontal="left" indent="8"/>
    </xf>
    <xf numFmtId="0" fontId="107" fillId="0" borderId="0" xfId="0" applyFont="1" applyFill="1"/>
    <xf numFmtId="0" fontId="106" fillId="0" borderId="6" xfId="0" applyNumberFormat="1" applyFont="1" applyFill="1" applyBorder="1" applyAlignment="1">
      <alignment horizontal="left" vertical="center" wrapText="1"/>
    </xf>
    <xf numFmtId="0" fontId="107" fillId="0" borderId="0" xfId="0" applyFont="1" applyBorder="1"/>
    <xf numFmtId="0" fontId="110" fillId="0" borderId="6" xfId="0" applyFont="1" applyFill="1" applyBorder="1"/>
    <xf numFmtId="0" fontId="107" fillId="0" borderId="0" xfId="0" applyFont="1" applyBorder="1" applyAlignment="1">
      <alignment horizontal="left"/>
    </xf>
    <xf numFmtId="0" fontId="110" fillId="0" borderId="0" xfId="0" applyFont="1" applyBorder="1"/>
    <xf numFmtId="0" fontId="107" fillId="0" borderId="0" xfId="0" applyFont="1" applyFill="1" applyBorder="1"/>
    <xf numFmtId="0" fontId="110" fillId="0" borderId="6" xfId="0" applyFont="1" applyFill="1" applyBorder="1" applyAlignment="1">
      <alignment horizontal="center" vertical="center" wrapText="1"/>
    </xf>
    <xf numFmtId="0" fontId="109" fillId="0" borderId="6" xfId="0" applyFont="1" applyFill="1" applyBorder="1" applyAlignment="1">
      <alignment horizontal="left" indent="1"/>
    </xf>
    <xf numFmtId="0" fontId="109" fillId="0" borderId="6" xfId="0" applyFont="1" applyFill="1" applyBorder="1" applyAlignment="1">
      <alignment horizontal="left" wrapText="1" indent="1"/>
    </xf>
    <xf numFmtId="0" fontId="106" fillId="0" borderId="6" xfId="0" applyFont="1" applyFill="1" applyBorder="1" applyAlignment="1">
      <alignment horizontal="left" indent="1"/>
    </xf>
    <xf numFmtId="0" fontId="106" fillId="0" borderId="6" xfId="0" applyNumberFormat="1" applyFont="1" applyFill="1" applyBorder="1" applyAlignment="1">
      <alignment horizontal="left" indent="1"/>
    </xf>
    <xf numFmtId="0" fontId="106" fillId="0" borderId="6" xfId="0" applyFont="1" applyFill="1" applyBorder="1" applyAlignment="1">
      <alignment horizontal="left" wrapText="1" indent="2"/>
    </xf>
    <xf numFmtId="0" fontId="109" fillId="0" borderId="6" xfId="0" applyFont="1" applyFill="1" applyBorder="1" applyAlignment="1">
      <alignment horizontal="left" vertical="center" indent="1"/>
    </xf>
    <xf numFmtId="0" fontId="107" fillId="75" borderId="6" xfId="0" applyFont="1" applyFill="1" applyBorder="1"/>
    <xf numFmtId="0" fontId="107" fillId="0" borderId="6" xfId="0" applyFont="1" applyFill="1" applyBorder="1" applyAlignment="1">
      <alignment horizontal="left" wrapText="1"/>
    </xf>
    <xf numFmtId="0" fontId="107" fillId="0" borderId="6" xfId="0" applyFont="1" applyFill="1" applyBorder="1" applyAlignment="1">
      <alignment horizontal="left" wrapText="1" indent="2"/>
    </xf>
    <xf numFmtId="0" fontId="110" fillId="0" borderId="16" xfId="0" applyFont="1" applyBorder="1"/>
    <xf numFmtId="0" fontId="110" fillId="75" borderId="6" xfId="0" applyFont="1" applyFill="1" applyBorder="1"/>
    <xf numFmtId="0" fontId="107" fillId="0" borderId="0" xfId="0" applyFont="1" applyBorder="1" applyAlignment="1">
      <alignment horizontal="center" vertical="center"/>
    </xf>
    <xf numFmtId="0" fontId="107" fillId="0" borderId="0" xfId="0" applyFont="1" applyFill="1" applyBorder="1" applyAlignment="1">
      <alignment horizontal="center" vertical="center" wrapText="1"/>
    </xf>
    <xf numFmtId="0" fontId="107" fillId="0" borderId="0" xfId="0" applyFont="1" applyBorder="1" applyAlignment="1">
      <alignment horizontal="center" vertical="center" wrapText="1"/>
    </xf>
    <xf numFmtId="0" fontId="107" fillId="0" borderId="16" xfId="0" applyFont="1" applyBorder="1" applyAlignment="1">
      <alignment wrapText="1"/>
    </xf>
    <xf numFmtId="0" fontId="107" fillId="0" borderId="16" xfId="0" applyFont="1" applyBorder="1" applyAlignment="1">
      <alignment horizontal="center" vertical="center" wrapText="1"/>
    </xf>
    <xf numFmtId="49" fontId="107" fillId="0" borderId="6" xfId="0" applyNumberFormat="1" applyFont="1" applyBorder="1" applyAlignment="1">
      <alignment horizontal="center" vertical="center" wrapText="1"/>
    </xf>
    <xf numFmtId="0" fontId="107" fillId="0" borderId="6" xfId="0" applyFont="1" applyBorder="1" applyAlignment="1">
      <alignment horizontal="center"/>
    </xf>
    <xf numFmtId="0" fontId="107" fillId="0" borderId="6" xfId="0" applyFont="1" applyBorder="1" applyAlignment="1">
      <alignment horizontal="left" indent="1"/>
    </xf>
    <xf numFmtId="0" fontId="107" fillId="0" borderId="16" xfId="0" applyFont="1" applyBorder="1"/>
    <xf numFmtId="0" fontId="107" fillId="0" borderId="6" xfId="0" applyFont="1" applyBorder="1" applyAlignment="1">
      <alignment horizontal="left" indent="2"/>
    </xf>
    <xf numFmtId="49" fontId="107" fillId="0" borderId="6" xfId="0" applyNumberFormat="1" applyFont="1" applyBorder="1" applyAlignment="1">
      <alignment horizontal="left" indent="3"/>
    </xf>
    <xf numFmtId="49" fontId="107" fillId="0" borderId="6" xfId="0" applyNumberFormat="1" applyFont="1" applyFill="1" applyBorder="1" applyAlignment="1">
      <alignment horizontal="left" indent="3"/>
    </xf>
    <xf numFmtId="49" fontId="107" fillId="0" borderId="6" xfId="0" applyNumberFormat="1" applyFont="1" applyBorder="1" applyAlignment="1">
      <alignment horizontal="left" indent="1"/>
    </xf>
    <xf numFmtId="49" fontId="107" fillId="0" borderId="6" xfId="0" applyNumberFormat="1" applyFont="1" applyFill="1" applyBorder="1" applyAlignment="1">
      <alignment horizontal="left" indent="1"/>
    </xf>
    <xf numFmtId="0" fontId="107" fillId="0" borderId="6" xfId="0" applyNumberFormat="1" applyFont="1" applyBorder="1" applyAlignment="1">
      <alignment horizontal="left" indent="1"/>
    </xf>
    <xf numFmtId="49" fontId="107" fillId="0" borderId="6" xfId="0" applyNumberFormat="1" applyFont="1" applyBorder="1" applyAlignment="1">
      <alignment horizontal="left" wrapText="1" indent="2"/>
    </xf>
    <xf numFmtId="49" fontId="107" fillId="0" borderId="6" xfId="0" applyNumberFormat="1" applyFont="1" applyFill="1" applyBorder="1" applyAlignment="1">
      <alignment horizontal="left" vertical="top" wrapText="1" indent="2"/>
    </xf>
    <xf numFmtId="49" fontId="107" fillId="0" borderId="6" xfId="0" applyNumberFormat="1" applyFont="1" applyFill="1" applyBorder="1" applyAlignment="1">
      <alignment horizontal="left" wrapText="1" indent="3"/>
    </xf>
    <xf numFmtId="49" fontId="107" fillId="0" borderId="6" xfId="0" applyNumberFormat="1" applyFont="1" applyFill="1" applyBorder="1" applyAlignment="1">
      <alignment horizontal="left" wrapText="1" indent="2"/>
    </xf>
    <xf numFmtId="0" fontId="107" fillId="0" borderId="6" xfId="0" applyNumberFormat="1" applyFont="1" applyFill="1" applyBorder="1" applyAlignment="1">
      <alignment horizontal="left" wrapText="1" indent="1"/>
    </xf>
    <xf numFmtId="0" fontId="109" fillId="0" borderId="90" xfId="0" applyNumberFormat="1" applyFont="1" applyFill="1" applyBorder="1" applyAlignment="1">
      <alignment horizontal="left" vertical="center" wrapText="1"/>
    </xf>
    <xf numFmtId="0" fontId="107" fillId="0" borderId="32"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9" fillId="0" borderId="6" xfId="0" applyNumberFormat="1" applyFont="1" applyFill="1" applyBorder="1" applyAlignment="1">
      <alignment horizontal="left" vertical="center" wrapText="1"/>
    </xf>
    <xf numFmtId="0" fontId="107" fillId="0" borderId="0" xfId="0" applyFont="1" applyAlignment="1">
      <alignment horizontal="center" vertical="center"/>
    </xf>
    <xf numFmtId="0" fontId="100" fillId="0" borderId="0" xfId="0" applyFont="1"/>
    <xf numFmtId="0" fontId="100" fillId="0" borderId="0" xfId="0" applyFont="1" applyAlignment="1">
      <alignment horizontal="center" vertical="center"/>
    </xf>
    <xf numFmtId="0" fontId="107" fillId="0" borderId="6" xfId="0" applyFont="1" applyFill="1" applyBorder="1" applyAlignment="1">
      <alignment horizontal="left" indent="1"/>
    </xf>
    <xf numFmtId="49" fontId="99" fillId="0" borderId="6" xfId="0" applyNumberFormat="1" applyFont="1" applyFill="1" applyBorder="1" applyAlignment="1">
      <alignment horizontal="right" vertical="center"/>
    </xf>
    <xf numFmtId="0" fontId="99" fillId="69" borderId="6" xfId="7" applyNumberFormat="1" applyFont="1" applyFill="1" applyBorder="1" applyAlignment="1" applyProtection="1">
      <alignment horizontal="right" vertical="center"/>
      <protection locked="0"/>
    </xf>
    <xf numFmtId="0" fontId="99" fillId="0" borderId="6" xfId="0" applyNumberFormat="1" applyFont="1" applyFill="1" applyBorder="1" applyAlignment="1">
      <alignment vertical="center" wrapText="1"/>
    </xf>
    <xf numFmtId="0" fontId="115" fillId="0" borderId="6" xfId="0" applyNumberFormat="1" applyFont="1" applyFill="1" applyBorder="1" applyAlignment="1">
      <alignment horizontal="left" vertical="center" wrapText="1"/>
    </xf>
    <xf numFmtId="0" fontId="99" fillId="0" borderId="6" xfId="0" applyNumberFormat="1" applyFont="1" applyFill="1" applyBorder="1" applyAlignment="1">
      <alignment vertical="center"/>
    </xf>
    <xf numFmtId="0" fontId="115" fillId="0" borderId="6" xfId="0" applyNumberFormat="1" applyFont="1" applyFill="1" applyBorder="1" applyAlignment="1">
      <alignment vertical="center" wrapText="1"/>
    </xf>
    <xf numFmtId="2" fontId="99" fillId="69" borderId="6" xfId="7" applyNumberFormat="1" applyFont="1" applyFill="1" applyBorder="1" applyAlignment="1" applyProtection="1">
      <alignment horizontal="right" vertical="center"/>
      <protection locked="0"/>
    </xf>
    <xf numFmtId="0" fontId="99" fillId="0" borderId="6" xfId="0" applyNumberFormat="1" applyFont="1" applyFill="1" applyBorder="1" applyAlignment="1">
      <alignment horizontal="left" vertical="center" wrapText="1"/>
    </xf>
    <xf numFmtId="0" fontId="99" fillId="0" borderId="6" xfId="0" applyNumberFormat="1" applyFont="1" applyFill="1" applyBorder="1" applyAlignment="1">
      <alignment horizontal="right" vertical="center"/>
    </xf>
    <xf numFmtId="0" fontId="116" fillId="0" borderId="0" xfId="0" applyFont="1" applyFill="1" applyBorder="1" applyAlignment="1"/>
    <xf numFmtId="0" fontId="99" fillId="0" borderId="6" xfId="12673" applyFont="1" applyFill="1" applyBorder="1" applyAlignment="1">
      <alignment horizontal="left" vertical="center" wrapText="1"/>
    </xf>
    <xf numFmtId="0" fontId="99" fillId="0" borderId="32" xfId="0" applyNumberFormat="1" applyFont="1" applyFill="1" applyBorder="1" applyAlignment="1">
      <alignment horizontal="left" vertical="top" wrapText="1"/>
    </xf>
    <xf numFmtId="0" fontId="117" fillId="0" borderId="6" xfId="0" applyFont="1" applyBorder="1"/>
    <xf numFmtId="0" fontId="115" fillId="0" borderId="6" xfId="0" applyFont="1" applyBorder="1" applyAlignment="1">
      <alignment horizontal="left" vertical="top" wrapText="1"/>
    </xf>
    <xf numFmtId="0" fontId="115" fillId="0" borderId="6" xfId="0" applyFont="1" applyBorder="1"/>
    <xf numFmtId="0" fontId="115" fillId="0" borderId="6" xfId="0" applyFont="1" applyBorder="1" applyAlignment="1">
      <alignment horizontal="left" wrapText="1" indent="2"/>
    </xf>
    <xf numFmtId="0" fontId="99" fillId="0" borderId="6" xfId="12673" applyFont="1" applyFill="1" applyBorder="1" applyAlignment="1">
      <alignment horizontal="left" vertical="center" wrapText="1" indent="2"/>
    </xf>
    <xf numFmtId="0" fontId="115" fillId="0" borderId="6" xfId="0" applyFont="1" applyBorder="1" applyAlignment="1">
      <alignment horizontal="left" vertical="top" wrapText="1" indent="2"/>
    </xf>
    <xf numFmtId="0" fontId="117" fillId="0" borderId="16" xfId="0" applyFont="1" applyBorder="1"/>
    <xf numFmtId="0" fontId="115" fillId="0" borderId="6" xfId="0" applyFont="1" applyFill="1" applyBorder="1" applyAlignment="1">
      <alignment horizontal="left" wrapText="1" indent="2"/>
    </xf>
    <xf numFmtId="0" fontId="115" fillId="0" borderId="6" xfId="0" applyFont="1" applyBorder="1" applyAlignment="1">
      <alignment horizontal="left" indent="1"/>
    </xf>
    <xf numFmtId="0" fontId="115" fillId="0" borderId="6" xfId="0" applyFont="1" applyBorder="1" applyAlignment="1">
      <alignment horizontal="left" indent="2"/>
    </xf>
    <xf numFmtId="49" fontId="115" fillId="0" borderId="6" xfId="0" applyNumberFormat="1" applyFont="1" applyFill="1" applyBorder="1" applyAlignment="1">
      <alignment horizontal="left" indent="3"/>
    </xf>
    <xf numFmtId="49" fontId="115" fillId="0" borderId="6" xfId="0" applyNumberFormat="1" applyFont="1" applyFill="1" applyBorder="1" applyAlignment="1">
      <alignment horizontal="left" vertical="center" indent="1"/>
    </xf>
    <xf numFmtId="0" fontId="99" fillId="0" borderId="6" xfId="0" applyFont="1" applyFill="1" applyBorder="1" applyAlignment="1">
      <alignment vertical="center" wrapText="1"/>
    </xf>
    <xf numFmtId="49" fontId="115" fillId="0" borderId="6" xfId="0" applyNumberFormat="1" applyFont="1" applyFill="1" applyBorder="1" applyAlignment="1">
      <alignment horizontal="left" vertical="top" wrapText="1" indent="2"/>
    </xf>
    <xf numFmtId="49" fontId="115" fillId="0" borderId="6" xfId="0" applyNumberFormat="1" applyFont="1" applyFill="1" applyBorder="1" applyAlignment="1">
      <alignment horizontal="left" vertical="top" wrapText="1"/>
    </xf>
    <xf numFmtId="49" fontId="115" fillId="0" borderId="6" xfId="0" applyNumberFormat="1" applyFont="1" applyFill="1" applyBorder="1" applyAlignment="1">
      <alignment horizontal="left" wrapText="1" indent="3"/>
    </xf>
    <xf numFmtId="49" fontId="115" fillId="0" borderId="6" xfId="0" applyNumberFormat="1" applyFont="1" applyFill="1" applyBorder="1" applyAlignment="1">
      <alignment horizontal="left" wrapText="1" indent="2"/>
    </xf>
    <xf numFmtId="49" fontId="115" fillId="0" borderId="6" xfId="0" applyNumberFormat="1" applyFont="1" applyFill="1" applyBorder="1" applyAlignment="1">
      <alignment vertical="top" wrapText="1"/>
    </xf>
    <xf numFmtId="0" fontId="9" fillId="0" borderId="6" xfId="18" applyFill="1" applyBorder="1" applyAlignment="1" applyProtection="1">
      <alignment wrapText="1"/>
    </xf>
    <xf numFmtId="49" fontId="115" fillId="0" borderId="6" xfId="0" applyNumberFormat="1" applyFont="1" applyFill="1" applyBorder="1" applyAlignment="1">
      <alignment horizontal="left" vertical="center" wrapText="1" indent="3"/>
    </xf>
    <xf numFmtId="49" fontId="107" fillId="0" borderId="6" xfId="0" applyNumberFormat="1" applyFont="1" applyFill="1" applyBorder="1" applyAlignment="1">
      <alignment horizontal="left" wrapText="1" indent="1"/>
    </xf>
    <xf numFmtId="0" fontId="115" fillId="0" borderId="6" xfId="0" applyFont="1" applyBorder="1" applyAlignment="1">
      <alignment horizontal="left" vertical="center" wrapText="1" indent="2"/>
    </xf>
    <xf numFmtId="0" fontId="99" fillId="0" borderId="6" xfId="0" applyFont="1" applyFill="1" applyBorder="1" applyAlignment="1">
      <alignment horizontal="left" vertical="center" wrapText="1"/>
    </xf>
    <xf numFmtId="0" fontId="107" fillId="0" borderId="0" xfId="0" applyFont="1" applyBorder="1" applyAlignment="1">
      <alignment horizontal="left" indent="1"/>
    </xf>
    <xf numFmtId="0" fontId="107" fillId="0" borderId="0" xfId="0" applyFont="1" applyBorder="1" applyAlignment="1">
      <alignment horizontal="left" indent="2"/>
    </xf>
    <xf numFmtId="49" fontId="107" fillId="0" borderId="0" xfId="0" applyNumberFormat="1" applyFont="1" applyBorder="1" applyAlignment="1">
      <alignment horizontal="left" indent="3"/>
    </xf>
    <xf numFmtId="49" fontId="107" fillId="0" borderId="0" xfId="0" applyNumberFormat="1" applyFont="1" applyBorder="1" applyAlignment="1">
      <alignment horizontal="left" indent="1"/>
    </xf>
    <xf numFmtId="49" fontId="107" fillId="0" borderId="0" xfId="0" applyNumberFormat="1" applyFont="1" applyBorder="1" applyAlignment="1">
      <alignment horizontal="left" wrapText="1" indent="2"/>
    </xf>
    <xf numFmtId="49" fontId="107" fillId="0" borderId="0" xfId="0" applyNumberFormat="1" applyFont="1" applyFill="1" applyBorder="1" applyAlignment="1">
      <alignment horizontal="left" wrapText="1" indent="3"/>
    </xf>
    <xf numFmtId="0" fontId="107" fillId="0" borderId="0" xfId="0" applyNumberFormat="1" applyFont="1" applyFill="1" applyBorder="1" applyAlignment="1">
      <alignment horizontal="left" wrapText="1" indent="1"/>
    </xf>
    <xf numFmtId="49" fontId="98" fillId="0" borderId="6" xfId="0" applyNumberFormat="1" applyFont="1" applyFill="1" applyBorder="1" applyAlignment="1">
      <alignment horizontal="right" vertical="center"/>
    </xf>
    <xf numFmtId="0" fontId="99" fillId="0" borderId="6" xfId="0" applyFont="1" applyFill="1" applyBorder="1" applyAlignment="1">
      <alignment horizontal="left" vertical="center" wrapText="1"/>
    </xf>
    <xf numFmtId="0" fontId="110" fillId="0" borderId="6"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99" fillId="0" borderId="58" xfId="0" applyNumberFormat="1" applyFont="1" applyFill="1" applyBorder="1" applyAlignment="1">
      <alignment horizontal="left" vertical="center" wrapText="1"/>
    </xf>
    <xf numFmtId="0" fontId="107" fillId="0" borderId="0" xfId="0" applyFont="1" applyFill="1" applyAlignment="1">
      <alignment horizontal="left" vertical="top" wrapText="1"/>
    </xf>
    <xf numFmtId="0" fontId="113" fillId="0" borderId="6" xfId="14" applyFont="1" applyFill="1" applyBorder="1" applyAlignment="1" applyProtection="1">
      <alignment horizontal="left" vertical="center" wrapText="1"/>
      <protection locked="0"/>
    </xf>
    <xf numFmtId="0" fontId="107" fillId="0" borderId="6" xfId="0" applyFont="1" applyFill="1" applyBorder="1" applyAlignment="1">
      <alignment horizontal="center" vertical="center" wrapText="1"/>
    </xf>
    <xf numFmtId="0" fontId="107" fillId="0" borderId="0" xfId="0" applyFont="1" applyFill="1" applyBorder="1" applyAlignment="1">
      <alignment horizontal="center" vertical="center"/>
    </xf>
    <xf numFmtId="0" fontId="107" fillId="0" borderId="16" xfId="0" applyFont="1" applyFill="1" applyBorder="1"/>
    <xf numFmtId="49" fontId="107" fillId="0" borderId="6" xfId="0" applyNumberFormat="1" applyFont="1" applyFill="1" applyBorder="1" applyAlignment="1">
      <alignment horizontal="center" vertical="center" wrapText="1"/>
    </xf>
    <xf numFmtId="0" fontId="99" fillId="0" borderId="6" xfId="0" applyFont="1" applyFill="1" applyBorder="1" applyAlignment="1">
      <alignment horizontal="left" vertical="center" wrapText="1"/>
    </xf>
    <xf numFmtId="0" fontId="106" fillId="0" borderId="6" xfId="0" applyNumberFormat="1" applyFont="1" applyFill="1" applyBorder="1" applyAlignment="1">
      <alignment vertical="center" wrapText="1"/>
    </xf>
    <xf numFmtId="0" fontId="106" fillId="0" borderId="6" xfId="0" applyFont="1" applyFill="1" applyBorder="1" applyAlignment="1">
      <alignment vertical="center" wrapText="1"/>
    </xf>
    <xf numFmtId="0" fontId="106" fillId="0" borderId="6" xfId="0" applyNumberFormat="1" applyFont="1" applyFill="1" applyBorder="1" applyAlignment="1">
      <alignment horizontal="left" vertical="center" wrapText="1" indent="1"/>
    </xf>
    <xf numFmtId="0" fontId="106" fillId="0" borderId="6" xfId="0" applyNumberFormat="1" applyFont="1" applyFill="1" applyBorder="1" applyAlignment="1">
      <alignment horizontal="left" vertical="center" indent="1"/>
    </xf>
    <xf numFmtId="0" fontId="100" fillId="0" borderId="6" xfId="0" applyFont="1" applyBorder="1" applyAlignment="1">
      <alignment horizontal="left" indent="2"/>
    </xf>
    <xf numFmtId="0" fontId="120" fillId="0" borderId="91" xfId="0" applyNumberFormat="1" applyFont="1" applyFill="1" applyBorder="1" applyAlignment="1">
      <alignment vertical="center" wrapText="1" readingOrder="1"/>
    </xf>
    <xf numFmtId="0" fontId="100" fillId="0" borderId="6" xfId="0" applyFont="1" applyBorder="1"/>
    <xf numFmtId="0" fontId="120" fillId="0" borderId="92" xfId="0" applyNumberFormat="1" applyFont="1" applyFill="1" applyBorder="1" applyAlignment="1">
      <alignment vertical="center" wrapText="1" readingOrder="1"/>
    </xf>
    <xf numFmtId="0" fontId="120" fillId="0" borderId="92" xfId="0" applyNumberFormat="1" applyFont="1" applyFill="1" applyBorder="1" applyAlignment="1">
      <alignment horizontal="left" vertical="center" wrapText="1" indent="1" readingOrder="1"/>
    </xf>
    <xf numFmtId="0" fontId="100" fillId="0" borderId="32" xfId="0" applyFont="1" applyBorder="1" applyAlignment="1">
      <alignment horizontal="left" indent="2"/>
    </xf>
    <xf numFmtId="0" fontId="120" fillId="0" borderId="93" xfId="0" applyNumberFormat="1" applyFont="1" applyFill="1" applyBorder="1" applyAlignment="1">
      <alignment vertical="center" wrapText="1" readingOrder="1"/>
    </xf>
    <xf numFmtId="0" fontId="100" fillId="0" borderId="6" xfId="0" applyFont="1" applyFill="1" applyBorder="1" applyAlignment="1">
      <alignment horizontal="left" indent="2"/>
    </xf>
    <xf numFmtId="0" fontId="121" fillId="0" borderId="6" xfId="0" applyNumberFormat="1" applyFont="1" applyFill="1" applyBorder="1" applyAlignment="1">
      <alignment vertical="center" wrapText="1" readingOrder="1"/>
    </xf>
    <xf numFmtId="0" fontId="100" fillId="0" borderId="6" xfId="0" applyFont="1" applyBorder="1" applyAlignment="1">
      <alignment horizontal="left" vertical="center" wrapText="1"/>
    </xf>
    <xf numFmtId="0" fontId="106" fillId="0" borderId="6" xfId="0" applyFont="1" applyFill="1" applyBorder="1" applyAlignment="1">
      <alignment horizontal="left" vertical="center" wrapText="1"/>
    </xf>
    <xf numFmtId="0" fontId="0" fillId="0" borderId="16" xfId="0" applyBorder="1"/>
    <xf numFmtId="0" fontId="120" fillId="0" borderId="92" xfId="0" applyNumberFormat="1" applyFont="1" applyFill="1" applyBorder="1" applyAlignment="1">
      <alignment horizontal="left" vertical="center" wrapText="1" readingOrder="1"/>
    </xf>
    <xf numFmtId="0" fontId="100" fillId="0" borderId="6" xfId="0" applyFont="1" applyBorder="1" applyAlignment="1">
      <alignment horizontal="left" indent="3"/>
    </xf>
    <xf numFmtId="165" fontId="3" fillId="0" borderId="6" xfId="1" applyNumberFormat="1" applyFont="1" applyBorder="1" applyAlignment="1" applyProtection="1">
      <alignment vertical="center" wrapText="1"/>
      <protection locked="0"/>
    </xf>
    <xf numFmtId="165" fontId="3" fillId="0" borderId="29" xfId="1" applyNumberFormat="1" applyFont="1" applyBorder="1" applyAlignment="1" applyProtection="1">
      <alignment vertical="center" wrapText="1"/>
      <protection locked="0"/>
    </xf>
    <xf numFmtId="165" fontId="24" fillId="2" borderId="0" xfId="1" applyNumberFormat="1" applyFont="1" applyFill="1" applyBorder="1"/>
    <xf numFmtId="165" fontId="24" fillId="2" borderId="72" xfId="1" applyNumberFormat="1" applyFont="1" applyFill="1" applyBorder="1"/>
    <xf numFmtId="165" fontId="15" fillId="72" borderId="6" xfId="1" applyNumberFormat="1" applyFont="1" applyFill="1" applyBorder="1" applyAlignment="1" applyProtection="1">
      <alignment vertical="center"/>
      <protection locked="0"/>
    </xf>
    <xf numFmtId="165" fontId="15" fillId="72" borderId="29" xfId="1" applyNumberFormat="1" applyFont="1" applyFill="1" applyBorder="1" applyAlignment="1" applyProtection="1">
      <alignment vertical="center"/>
      <protection locked="0"/>
    </xf>
    <xf numFmtId="165" fontId="7" fillId="72" borderId="6" xfId="1" applyNumberFormat="1" applyFont="1" applyFill="1" applyBorder="1" applyAlignment="1" applyProtection="1">
      <alignment vertical="center"/>
      <protection locked="0"/>
    </xf>
    <xf numFmtId="165" fontId="7" fillId="72" borderId="29" xfId="1" applyNumberFormat="1" applyFont="1" applyFill="1" applyBorder="1" applyAlignment="1" applyProtection="1">
      <alignment vertical="center"/>
      <protection locked="0"/>
    </xf>
    <xf numFmtId="165" fontId="15" fillId="72" borderId="39" xfId="1" applyNumberFormat="1" applyFont="1" applyFill="1" applyBorder="1" applyAlignment="1" applyProtection="1">
      <alignment vertical="center"/>
      <protection locked="0"/>
    </xf>
    <xf numFmtId="165" fontId="15" fillId="72" borderId="38" xfId="1" applyNumberFormat="1" applyFont="1" applyFill="1" applyBorder="1" applyAlignment="1" applyProtection="1">
      <alignment vertical="center"/>
      <protection locked="0"/>
    </xf>
    <xf numFmtId="0" fontId="11" fillId="0" borderId="12" xfId="0" applyFont="1" applyFill="1" applyBorder="1" applyAlignment="1">
      <alignment wrapText="1"/>
    </xf>
    <xf numFmtId="0" fontId="3" fillId="0" borderId="29" xfId="0" applyFont="1" applyFill="1" applyBorder="1" applyAlignment="1"/>
    <xf numFmtId="43" fontId="6" fillId="0" borderId="6" xfId="2" applyFont="1" applyFill="1" applyBorder="1" applyAlignment="1" applyProtection="1">
      <alignment horizontal="right"/>
      <protection locked="0"/>
    </xf>
    <xf numFmtId="43" fontId="6" fillId="0" borderId="6" xfId="2" applyFont="1" applyFill="1" applyBorder="1" applyAlignment="1" applyProtection="1">
      <alignment horizontal="left" indent="1"/>
      <protection locked="0"/>
    </xf>
    <xf numFmtId="43" fontId="7" fillId="70" borderId="6" xfId="2" applyFont="1" applyFill="1" applyBorder="1" applyAlignment="1" applyProtection="1"/>
    <xf numFmtId="43" fontId="6" fillId="0" borderId="6" xfId="2" applyFont="1" applyFill="1" applyBorder="1" applyAlignment="1" applyProtection="1">
      <alignment horizontal="right" vertical="center"/>
      <protection locked="0"/>
    </xf>
    <xf numFmtId="164" fontId="6" fillId="0" borderId="6" xfId="2" applyNumberFormat="1" applyFont="1" applyFill="1" applyBorder="1" applyAlignment="1" applyProtection="1">
      <alignment horizontal="right"/>
      <protection locked="0"/>
    </xf>
    <xf numFmtId="164" fontId="7" fillId="70" borderId="6" xfId="2" applyNumberFormat="1" applyFont="1" applyFill="1" applyBorder="1" applyAlignment="1" applyProtection="1">
      <alignment horizontal="right"/>
    </xf>
    <xf numFmtId="164" fontId="6" fillId="70" borderId="6" xfId="2" applyNumberFormat="1" applyFont="1" applyFill="1" applyBorder="1" applyAlignment="1">
      <alignment horizontal="right"/>
    </xf>
    <xf numFmtId="164" fontId="7" fillId="0" borderId="6" xfId="2" applyNumberFormat="1" applyFont="1" applyFill="1" applyBorder="1" applyAlignment="1" applyProtection="1">
      <alignment horizontal="right"/>
    </xf>
    <xf numFmtId="38" fontId="6" fillId="0" borderId="6" xfId="2" applyNumberFormat="1" applyFont="1" applyFill="1" applyBorder="1" applyAlignment="1" applyProtection="1">
      <alignment horizontal="right"/>
      <protection locked="0"/>
    </xf>
    <xf numFmtId="38" fontId="7" fillId="70" borderId="6" xfId="2" applyNumberFormat="1" applyFont="1" applyFill="1" applyBorder="1" applyAlignment="1" applyProtection="1">
      <alignment horizontal="right"/>
    </xf>
    <xf numFmtId="38" fontId="6" fillId="70" borderId="6" xfId="2" applyNumberFormat="1" applyFont="1" applyFill="1" applyBorder="1" applyAlignment="1">
      <alignment horizontal="right"/>
    </xf>
    <xf numFmtId="38" fontId="7" fillId="0" borderId="6" xfId="2" applyNumberFormat="1" applyFont="1" applyFill="1" applyBorder="1" applyAlignment="1" applyProtection="1">
      <alignment horizontal="right"/>
    </xf>
    <xf numFmtId="38" fontId="13" fillId="0" borderId="6" xfId="2" applyNumberFormat="1" applyFont="1" applyFill="1" applyBorder="1" applyAlignment="1">
      <alignment horizontal="center"/>
    </xf>
    <xf numFmtId="38" fontId="6" fillId="70" borderId="6" xfId="2" applyNumberFormat="1" applyFont="1" applyFill="1" applyBorder="1" applyAlignment="1" applyProtection="1">
      <alignment horizontal="right"/>
    </xf>
    <xf numFmtId="38" fontId="6" fillId="0" borderId="6" xfId="2" applyNumberFormat="1" applyFont="1" applyFill="1" applyBorder="1" applyAlignment="1" applyProtection="1">
      <alignment horizontal="right" vertical="center"/>
      <protection locked="0"/>
    </xf>
    <xf numFmtId="38" fontId="6" fillId="70" borderId="39" xfId="2" applyNumberFormat="1" applyFont="1" applyFill="1" applyBorder="1" applyAlignment="1">
      <alignment horizontal="right"/>
    </xf>
    <xf numFmtId="38" fontId="7" fillId="70" borderId="39" xfId="2" applyNumberFormat="1" applyFont="1" applyFill="1" applyBorder="1" applyAlignment="1" applyProtection="1">
      <alignment horizontal="right"/>
    </xf>
    <xf numFmtId="43" fontId="6" fillId="0" borderId="6" xfId="2" applyFont="1" applyFill="1" applyBorder="1" applyAlignment="1" applyProtection="1">
      <protection locked="0"/>
    </xf>
    <xf numFmtId="43" fontId="7" fillId="70" borderId="29" xfId="2" applyFont="1" applyFill="1" applyBorder="1" applyAlignment="1" applyProtection="1"/>
    <xf numFmtId="43" fontId="7" fillId="70" borderId="29" xfId="2" applyFont="1" applyFill="1" applyBorder="1" applyAlignment="1" applyProtection="1">
      <alignment horizontal="right"/>
    </xf>
    <xf numFmtId="164" fontId="7" fillId="70" borderId="29" xfId="2" applyNumberFormat="1" applyFont="1" applyFill="1" applyBorder="1" applyAlignment="1" applyProtection="1">
      <alignment horizontal="right"/>
    </xf>
    <xf numFmtId="164" fontId="7" fillId="0" borderId="29" xfId="2" applyNumberFormat="1" applyFont="1" applyFill="1" applyBorder="1" applyAlignment="1" applyProtection="1">
      <alignment horizontal="right"/>
    </xf>
    <xf numFmtId="192" fontId="8" fillId="0" borderId="6" xfId="0" applyNumberFormat="1" applyFont="1" applyFill="1" applyBorder="1" applyAlignment="1" applyProtection="1">
      <alignment horizontal="right"/>
    </xf>
    <xf numFmtId="192" fontId="8" fillId="70" borderId="6" xfId="0" applyNumberFormat="1" applyFont="1" applyFill="1" applyBorder="1" applyAlignment="1" applyProtection="1">
      <alignment horizontal="right"/>
    </xf>
    <xf numFmtId="43" fontId="8" fillId="0" borderId="6" xfId="2" applyFont="1" applyFill="1" applyBorder="1" applyAlignment="1" applyProtection="1">
      <alignment horizontal="right"/>
    </xf>
    <xf numFmtId="192" fontId="8" fillId="70" borderId="29" xfId="0" applyNumberFormat="1" applyFont="1" applyFill="1" applyBorder="1" applyAlignment="1" applyProtection="1">
      <alignment horizontal="right"/>
    </xf>
    <xf numFmtId="192" fontId="0" fillId="0" borderId="0" xfId="0" applyNumberFormat="1"/>
    <xf numFmtId="4" fontId="0" fillId="0" borderId="0" xfId="0" applyNumberFormat="1"/>
    <xf numFmtId="3" fontId="3" fillId="0" borderId="29" xfId="0" applyNumberFormat="1" applyFont="1" applyFill="1" applyBorder="1" applyAlignment="1">
      <alignment horizontal="right" vertical="center" wrapText="1"/>
    </xf>
    <xf numFmtId="3" fontId="5" fillId="70" borderId="29" xfId="0" applyNumberFormat="1" applyFont="1" applyFill="1" applyBorder="1" applyAlignment="1">
      <alignment horizontal="right" vertical="center" wrapText="1"/>
    </xf>
    <xf numFmtId="3" fontId="5" fillId="70" borderId="29" xfId="0" applyNumberFormat="1" applyFont="1" applyFill="1" applyBorder="1" applyAlignment="1">
      <alignment horizontal="center" vertical="center" wrapText="1"/>
    </xf>
    <xf numFmtId="3" fontId="6" fillId="0" borderId="38" xfId="3" applyNumberFormat="1" applyFont="1" applyFill="1" applyBorder="1" applyAlignment="1" applyProtection="1">
      <alignment horizontal="right" vertical="center"/>
    </xf>
    <xf numFmtId="43" fontId="3" fillId="0" borderId="0" xfId="2" applyFont="1" applyFill="1" applyAlignment="1">
      <alignment horizontal="left" vertical="center"/>
    </xf>
    <xf numFmtId="164" fontId="3" fillId="0" borderId="6" xfId="2" applyNumberFormat="1" applyFont="1" applyBorder="1" applyAlignment="1"/>
    <xf numFmtId="164" fontId="3" fillId="0" borderId="12" xfId="2" applyNumberFormat="1" applyFont="1" applyBorder="1" applyAlignment="1"/>
    <xf numFmtId="164" fontId="3" fillId="0" borderId="29" xfId="2" applyNumberFormat="1" applyFont="1" applyBorder="1" applyAlignment="1"/>
    <xf numFmtId="164" fontId="3" fillId="70" borderId="39" xfId="2" applyNumberFormat="1" applyFont="1" applyFill="1" applyBorder="1"/>
    <xf numFmtId="164" fontId="3" fillId="70" borderId="38" xfId="2" applyNumberFormat="1" applyFont="1" applyFill="1" applyBorder="1"/>
    <xf numFmtId="164" fontId="3" fillId="0" borderId="0" xfId="0" applyNumberFormat="1" applyFont="1"/>
    <xf numFmtId="164" fontId="10" fillId="0" borderId="0" xfId="0" applyNumberFormat="1" applyFont="1" applyAlignment="1"/>
    <xf numFmtId="192" fontId="3" fillId="0" borderId="0" xfId="0" applyNumberFormat="1" applyFont="1"/>
    <xf numFmtId="192" fontId="10" fillId="0" borderId="0" xfId="0" applyNumberFormat="1" applyFont="1" applyAlignment="1"/>
    <xf numFmtId="43" fontId="10" fillId="0" borderId="0" xfId="2" applyFont="1"/>
    <xf numFmtId="165" fontId="103" fillId="74" borderId="6" xfId="1" applyNumberFormat="1" applyFont="1" applyFill="1" applyBorder="1" applyAlignment="1" applyProtection="1">
      <alignment horizontal="right" vertical="center"/>
    </xf>
    <xf numFmtId="164" fontId="0" fillId="0" borderId="0" xfId="0" applyNumberFormat="1"/>
    <xf numFmtId="43" fontId="21" fillId="0" borderId="0" xfId="2" applyFont="1"/>
    <xf numFmtId="164" fontId="3" fillId="0" borderId="73" xfId="2" applyNumberFormat="1" applyFont="1" applyFill="1" applyBorder="1" applyAlignment="1">
      <alignment vertical="center"/>
    </xf>
    <xf numFmtId="164" fontId="3" fillId="0" borderId="77" xfId="2" applyNumberFormat="1" applyFont="1" applyFill="1" applyBorder="1" applyAlignment="1">
      <alignment vertical="center"/>
    </xf>
    <xf numFmtId="164" fontId="3" fillId="69" borderId="8" xfId="2" applyNumberFormat="1" applyFont="1" applyFill="1" applyBorder="1" applyAlignment="1">
      <alignment vertical="center"/>
    </xf>
    <xf numFmtId="164" fontId="3" fillId="69" borderId="27" xfId="2" applyNumberFormat="1" applyFont="1" applyFill="1" applyBorder="1" applyAlignment="1">
      <alignment vertical="center"/>
    </xf>
    <xf numFmtId="164" fontId="3" fillId="0" borderId="12" xfId="2" applyNumberFormat="1" applyFont="1" applyFill="1" applyBorder="1" applyAlignment="1">
      <alignment vertical="center"/>
    </xf>
    <xf numFmtId="164" fontId="3" fillId="0" borderId="29" xfId="2" applyNumberFormat="1" applyFont="1" applyFill="1" applyBorder="1" applyAlignment="1">
      <alignment vertical="center"/>
    </xf>
    <xf numFmtId="164" fontId="3" fillId="0" borderId="30" xfId="2" applyNumberFormat="1" applyFont="1" applyFill="1" applyBorder="1" applyAlignment="1">
      <alignment vertical="center"/>
    </xf>
    <xf numFmtId="164" fontId="3" fillId="0" borderId="38" xfId="2" applyNumberFormat="1" applyFont="1" applyFill="1" applyBorder="1" applyAlignment="1">
      <alignment vertical="center"/>
    </xf>
    <xf numFmtId="164" fontId="3" fillId="0" borderId="39" xfId="2" applyNumberFormat="1" applyFont="1" applyFill="1" applyBorder="1" applyAlignment="1">
      <alignment vertical="center"/>
    </xf>
    <xf numFmtId="164" fontId="3" fillId="0" borderId="71" xfId="2" applyNumberFormat="1" applyFont="1" applyFill="1" applyBorder="1" applyAlignment="1">
      <alignment vertical="center"/>
    </xf>
    <xf numFmtId="164" fontId="3" fillId="0" borderId="37" xfId="2" applyNumberFormat="1" applyFont="1" applyFill="1" applyBorder="1" applyAlignment="1">
      <alignment vertical="center"/>
    </xf>
    <xf numFmtId="164" fontId="3" fillId="0" borderId="74" xfId="2" applyNumberFormat="1" applyFont="1" applyFill="1" applyBorder="1" applyAlignment="1">
      <alignment vertical="center"/>
    </xf>
    <xf numFmtId="164" fontId="3" fillId="0" borderId="79" xfId="2" applyNumberFormat="1" applyFont="1" applyFill="1" applyBorder="1" applyAlignment="1">
      <alignment vertical="center"/>
    </xf>
    <xf numFmtId="9" fontId="3" fillId="0" borderId="76" xfId="1" applyFont="1" applyFill="1" applyBorder="1" applyAlignment="1">
      <alignment vertical="center"/>
    </xf>
    <xf numFmtId="9" fontId="3" fillId="0" borderId="81" xfId="1" applyFont="1" applyFill="1" applyBorder="1" applyAlignment="1">
      <alignment vertical="center"/>
    </xf>
    <xf numFmtId="164" fontId="110" fillId="0" borderId="6" xfId="2" applyNumberFormat="1" applyFont="1" applyBorder="1"/>
    <xf numFmtId="164" fontId="107" fillId="0" borderId="6" xfId="2" applyNumberFormat="1" applyFont="1" applyBorder="1"/>
    <xf numFmtId="164" fontId="107" fillId="0" borderId="0" xfId="0" applyNumberFormat="1" applyFont="1"/>
    <xf numFmtId="192" fontId="7" fillId="0" borderId="6" xfId="0" applyNumberFormat="1" applyFont="1" applyFill="1" applyBorder="1" applyAlignment="1" applyProtection="1">
      <alignment vertical="center"/>
      <protection locked="0"/>
    </xf>
    <xf numFmtId="165" fontId="7" fillId="0" borderId="6" xfId="1" applyNumberFormat="1" applyFont="1" applyFill="1" applyBorder="1" applyAlignment="1" applyProtection="1">
      <alignment vertical="center"/>
      <protection locked="0"/>
    </xf>
    <xf numFmtId="164" fontId="7" fillId="0" borderId="32" xfId="2" applyNumberFormat="1" applyFont="1" applyFill="1" applyBorder="1" applyAlignment="1" applyProtection="1">
      <alignment vertical="center"/>
      <protection locked="0"/>
    </xf>
    <xf numFmtId="165" fontId="7" fillId="0" borderId="39" xfId="1" applyNumberFormat="1" applyFont="1" applyFill="1" applyBorder="1" applyAlignment="1" applyProtection="1">
      <alignment vertical="center"/>
      <protection locked="0"/>
    </xf>
    <xf numFmtId="10" fontId="3" fillId="0" borderId="27" xfId="1" applyNumberFormat="1" applyFont="1" applyFill="1" applyBorder="1" applyAlignment="1"/>
    <xf numFmtId="165" fontId="100" fillId="0" borderId="6" xfId="1" applyNumberFormat="1" applyFont="1" applyBorder="1"/>
    <xf numFmtId="165" fontId="100" fillId="0" borderId="32" xfId="1" applyNumberFormat="1" applyFont="1" applyBorder="1"/>
    <xf numFmtId="164" fontId="100" fillId="0" borderId="6" xfId="2" applyNumberFormat="1" applyFont="1" applyBorder="1"/>
    <xf numFmtId="164" fontId="100" fillId="0" borderId="32" xfId="2" applyNumberFormat="1" applyFont="1" applyBorder="1"/>
    <xf numFmtId="10" fontId="3" fillId="0" borderId="29" xfId="1" applyNumberFormat="1" applyFont="1" applyFill="1" applyBorder="1" applyAlignment="1"/>
    <xf numFmtId="10" fontId="3" fillId="0" borderId="38" xfId="1" applyNumberFormat="1" applyFont="1" applyFill="1" applyBorder="1" applyAlignment="1"/>
    <xf numFmtId="3" fontId="107" fillId="0" borderId="6" xfId="0" applyNumberFormat="1" applyFont="1" applyBorder="1"/>
    <xf numFmtId="3" fontId="107" fillId="0" borderId="6" xfId="0" applyNumberFormat="1" applyFont="1" applyFill="1" applyBorder="1"/>
    <xf numFmtId="3" fontId="110" fillId="0" borderId="6" xfId="0" applyNumberFormat="1" applyFont="1" applyBorder="1"/>
    <xf numFmtId="3" fontId="107" fillId="0" borderId="0" xfId="0" applyNumberFormat="1" applyFont="1"/>
    <xf numFmtId="43" fontId="107" fillId="0" borderId="6" xfId="2" applyFont="1" applyBorder="1"/>
    <xf numFmtId="164" fontId="106" fillId="70" borderId="6" xfId="2" applyNumberFormat="1" applyFont="1" applyFill="1" applyBorder="1"/>
    <xf numFmtId="164" fontId="107" fillId="0" borderId="0" xfId="0" applyNumberFormat="1" applyFont="1" applyFill="1"/>
    <xf numFmtId="164" fontId="107" fillId="0" borderId="6" xfId="2" applyNumberFormat="1" applyFont="1" applyBorder="1" applyAlignment="1">
      <alignment horizontal="left" indent="1"/>
    </xf>
    <xf numFmtId="164" fontId="110" fillId="0" borderId="6" xfId="2" applyNumberFormat="1" applyFont="1" applyFill="1" applyBorder="1"/>
    <xf numFmtId="164" fontId="107" fillId="76" borderId="6" xfId="2" applyNumberFormat="1" applyFont="1" applyFill="1" applyBorder="1"/>
    <xf numFmtId="164" fontId="110" fillId="0" borderId="6" xfId="2" applyNumberFormat="1" applyFont="1" applyBorder="1" applyAlignment="1">
      <alignment horizontal="left" indent="1"/>
    </xf>
    <xf numFmtId="164" fontId="107" fillId="0" borderId="6" xfId="2" applyNumberFormat="1" applyFont="1" applyFill="1" applyBorder="1"/>
    <xf numFmtId="164" fontId="110" fillId="76" borderId="6" xfId="2" applyNumberFormat="1" applyFont="1" applyFill="1" applyBorder="1"/>
    <xf numFmtId="164" fontId="110" fillId="0" borderId="16" xfId="2" applyNumberFormat="1" applyFont="1" applyBorder="1"/>
    <xf numFmtId="164" fontId="107" fillId="0" borderId="6" xfId="2" applyNumberFormat="1" applyFont="1" applyBorder="1" applyAlignment="1">
      <alignment horizontal="left" indent="2"/>
    </xf>
    <xf numFmtId="164" fontId="107" fillId="0" borderId="6" xfId="2" applyNumberFormat="1" applyFont="1" applyFill="1" applyBorder="1" applyAlignment="1">
      <alignment horizontal="left" indent="3"/>
    </xf>
    <xf numFmtId="164" fontId="107" fillId="0" borderId="6" xfId="2" applyNumberFormat="1" applyFont="1" applyFill="1" applyBorder="1" applyAlignment="1">
      <alignment horizontal="left" indent="1"/>
    </xf>
    <xf numFmtId="164" fontId="107" fillId="77" borderId="6" xfId="2" applyNumberFormat="1" applyFont="1" applyFill="1" applyBorder="1"/>
    <xf numFmtId="164" fontId="107" fillId="0" borderId="6" xfId="2" applyNumberFormat="1" applyFont="1" applyFill="1" applyBorder="1" applyAlignment="1">
      <alignment horizontal="left" wrapText="1" indent="3"/>
    </xf>
    <xf numFmtId="164" fontId="107" fillId="0" borderId="6" xfId="2" applyNumberFormat="1" applyFont="1" applyFill="1" applyBorder="1" applyAlignment="1">
      <alignment horizontal="left" wrapText="1" indent="2"/>
    </xf>
    <xf numFmtId="164" fontId="107" fillId="0" borderId="6" xfId="2" applyNumberFormat="1" applyFont="1" applyFill="1" applyBorder="1" applyAlignment="1">
      <alignment horizontal="left" wrapText="1" indent="1"/>
    </xf>
    <xf numFmtId="0" fontId="107" fillId="0" borderId="6" xfId="0" applyFont="1" applyBorder="1" applyAlignment="1"/>
    <xf numFmtId="3" fontId="106" fillId="0" borderId="6" xfId="0" applyNumberFormat="1" applyFont="1" applyFill="1" applyBorder="1" applyAlignment="1">
      <alignment horizontal="right" vertical="center" wrapText="1"/>
    </xf>
    <xf numFmtId="3" fontId="107" fillId="0" borderId="6" xfId="0" applyNumberFormat="1" applyFont="1" applyBorder="1" applyAlignment="1">
      <alignment horizontal="right"/>
    </xf>
    <xf numFmtId="3" fontId="107" fillId="0" borderId="6" xfId="0" applyNumberFormat="1" applyFont="1" applyBorder="1" applyAlignment="1">
      <alignment horizontal="right" vertical="center" wrapText="1"/>
    </xf>
    <xf numFmtId="3" fontId="107" fillId="0" borderId="6" xfId="0" applyNumberFormat="1" applyFont="1" applyBorder="1" applyAlignment="1">
      <alignment horizontal="right" vertical="center"/>
    </xf>
    <xf numFmtId="3" fontId="109" fillId="0" borderId="6" xfId="0" applyNumberFormat="1" applyFont="1" applyFill="1" applyBorder="1" applyAlignment="1">
      <alignment horizontal="right" vertical="center" wrapText="1"/>
    </xf>
    <xf numFmtId="3" fontId="107" fillId="0" borderId="0" xfId="0" applyNumberFormat="1" applyFont="1" applyBorder="1"/>
    <xf numFmtId="14" fontId="107" fillId="0" borderId="0" xfId="0" applyNumberFormat="1" applyFont="1" applyAlignment="1">
      <alignment horizontal="left"/>
    </xf>
    <xf numFmtId="43" fontId="100" fillId="0" borderId="6" xfId="2" applyFont="1" applyBorder="1"/>
    <xf numFmtId="43" fontId="100" fillId="0" borderId="32" xfId="2" applyFont="1" applyBorder="1"/>
    <xf numFmtId="164" fontId="107" fillId="0" borderId="6" xfId="2" applyNumberFormat="1" applyFont="1" applyFill="1" applyBorder="1" applyAlignment="1">
      <alignment horizontal="right" vertical="top" wrapText="1" indent="2"/>
    </xf>
    <xf numFmtId="3" fontId="123" fillId="69" borderId="6" xfId="4" applyNumberFormat="1" applyFont="1" applyFill="1" applyBorder="1" applyAlignment="1" applyProtection="1">
      <alignment vertical="top"/>
      <protection locked="0"/>
    </xf>
    <xf numFmtId="165" fontId="3" fillId="0" borderId="6" xfId="1" applyNumberFormat="1" applyFont="1" applyFill="1" applyBorder="1" applyAlignment="1" applyProtection="1">
      <alignment horizontal="right" vertical="center" wrapText="1"/>
      <protection locked="0"/>
    </xf>
    <xf numFmtId="193" fontId="0" fillId="0" borderId="0" xfId="0" applyNumberFormat="1"/>
    <xf numFmtId="43" fontId="0" fillId="0" borderId="0" xfId="0" applyNumberFormat="1"/>
    <xf numFmtId="0" fontId="97" fillId="0" borderId="74" xfId="0" applyFont="1" applyBorder="1" applyAlignment="1">
      <alignment horizontal="left" vertical="center" wrapText="1"/>
    </xf>
    <xf numFmtId="0" fontId="97" fillId="0" borderId="83" xfId="0" applyFont="1" applyBorder="1" applyAlignment="1">
      <alignment horizontal="left" vertical="center" wrapText="1"/>
    </xf>
    <xf numFmtId="0" fontId="7" fillId="0" borderId="71" xfId="0" applyFont="1" applyFill="1" applyBorder="1" applyAlignment="1" applyProtection="1">
      <alignment horizontal="center"/>
    </xf>
    <xf numFmtId="0" fontId="7" fillId="0" borderId="54" xfId="0" applyFont="1" applyFill="1" applyBorder="1" applyAlignment="1" applyProtection="1">
      <alignment horizontal="center"/>
    </xf>
    <xf numFmtId="0" fontId="7" fillId="0" borderId="94" xfId="0" applyFont="1" applyFill="1" applyBorder="1" applyAlignment="1" applyProtection="1">
      <alignment horizontal="center"/>
    </xf>
    <xf numFmtId="0" fontId="7" fillId="0" borderId="95" xfId="0" applyFont="1" applyFill="1" applyBorder="1" applyAlignment="1" applyProtection="1">
      <alignment horizontal="center"/>
    </xf>
    <xf numFmtId="0" fontId="5" fillId="0" borderId="51" xfId="0" applyFont="1" applyBorder="1" applyAlignment="1">
      <alignment horizontal="center" vertical="center"/>
    </xf>
    <xf numFmtId="0" fontId="5" fillId="0" borderId="57" xfId="0" applyFont="1" applyBorder="1" applyAlignment="1">
      <alignment horizontal="center" vertical="center"/>
    </xf>
    <xf numFmtId="0" fontId="8" fillId="0" borderId="4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pplyProtection="1">
      <alignment horizontal="center"/>
    </xf>
    <xf numFmtId="0" fontId="8" fillId="0" borderId="37" xfId="0" applyFont="1" applyFill="1" applyBorder="1" applyAlignment="1" applyProtection="1">
      <alignment horizontal="center"/>
    </xf>
    <xf numFmtId="0" fontId="11" fillId="0" borderId="6" xfId="0" applyFont="1" applyBorder="1" applyAlignment="1">
      <alignment wrapText="1"/>
    </xf>
    <xf numFmtId="0" fontId="3" fillId="0" borderId="29" xfId="0" applyFont="1" applyBorder="1" applyAlignment="1"/>
    <xf numFmtId="0" fontId="8" fillId="0" borderId="12"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2" xfId="0" applyFont="1" applyFill="1" applyBorder="1" applyAlignment="1">
      <alignment horizontal="center"/>
    </xf>
    <xf numFmtId="0" fontId="3" fillId="0" borderId="27" xfId="0" applyFont="1" applyFill="1" applyBorder="1" applyAlignment="1">
      <alignment horizontal="center"/>
    </xf>
    <xf numFmtId="0" fontId="5" fillId="70" borderId="96" xfId="0" applyFont="1" applyFill="1" applyBorder="1" applyAlignment="1">
      <alignment horizontal="center" vertical="center" wrapText="1"/>
    </xf>
    <xf numFmtId="0" fontId="5" fillId="70" borderId="94" xfId="0" applyFont="1" applyFill="1" applyBorder="1" applyAlignment="1">
      <alignment horizontal="center" vertical="center" wrapText="1"/>
    </xf>
    <xf numFmtId="0" fontId="5" fillId="70" borderId="85" xfId="0" applyFont="1" applyFill="1" applyBorder="1" applyAlignment="1">
      <alignment horizontal="center" vertical="center" wrapText="1"/>
    </xf>
    <xf numFmtId="0" fontId="5" fillId="70" borderId="58" xfId="0" applyFont="1" applyFill="1" applyBorder="1" applyAlignment="1">
      <alignment horizontal="center" vertical="center" wrapText="1"/>
    </xf>
    <xf numFmtId="0" fontId="94" fillId="69" borderId="79" xfId="14" applyFont="1" applyFill="1" applyBorder="1" applyAlignment="1" applyProtection="1">
      <alignment horizontal="center" vertical="center" wrapText="1"/>
      <protection locked="0"/>
    </xf>
    <xf numFmtId="0" fontId="94" fillId="69" borderId="77" xfId="14" applyFont="1" applyFill="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9" fontId="3" fillId="0" borderId="58" xfId="0" applyNumberFormat="1" applyFont="1" applyBorder="1" applyAlignment="1">
      <alignment horizontal="center" vertical="center"/>
    </xf>
    <xf numFmtId="0" fontId="3" fillId="0" borderId="32" xfId="0" applyFont="1" applyBorder="1" applyAlignment="1">
      <alignment horizontal="center" vertical="center" wrapText="1"/>
    </xf>
    <xf numFmtId="0" fontId="3" fillId="0" borderId="16" xfId="0" applyFont="1" applyBorder="1" applyAlignment="1">
      <alignment horizontal="center" vertical="center" wrapText="1"/>
    </xf>
    <xf numFmtId="164" fontId="13" fillId="69" borderId="24" xfId="3" applyNumberFormat="1" applyFont="1" applyFill="1" applyBorder="1" applyAlignment="1" applyProtection="1">
      <alignment horizontal="center"/>
      <protection locked="0"/>
    </xf>
    <xf numFmtId="164" fontId="13" fillId="69" borderId="28" xfId="3" applyNumberFormat="1" applyFont="1" applyFill="1" applyBorder="1" applyAlignment="1" applyProtection="1">
      <alignment horizontal="center"/>
      <protection locked="0"/>
    </xf>
    <xf numFmtId="164" fontId="13" fillId="69" borderId="37" xfId="3" applyNumberFormat="1" applyFont="1" applyFill="1" applyBorder="1" applyAlignment="1" applyProtection="1">
      <alignment horizontal="center"/>
      <protection locked="0"/>
    </xf>
    <xf numFmtId="0" fontId="5" fillId="0" borderId="97" xfId="0" applyFont="1" applyBorder="1" applyAlignment="1">
      <alignment horizontal="center" vertical="center" wrapText="1"/>
    </xf>
    <xf numFmtId="0" fontId="5" fillId="0" borderId="69" xfId="0" applyFont="1" applyBorder="1" applyAlignment="1">
      <alignment horizontal="center" vertical="center" wrapText="1"/>
    </xf>
    <xf numFmtId="164" fontId="13" fillId="0" borderId="98" xfId="3" applyNumberFormat="1" applyFont="1" applyFill="1" applyBorder="1" applyAlignment="1" applyProtection="1">
      <alignment horizontal="center" vertical="center" wrapText="1"/>
      <protection locked="0"/>
    </xf>
    <xf numFmtId="164" fontId="13" fillId="0" borderId="99" xfId="3" applyNumberFormat="1" applyFon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12" xfId="0" applyFont="1" applyFill="1" applyBorder="1" applyAlignment="1">
      <alignment horizontal="center" wrapText="1"/>
    </xf>
    <xf numFmtId="0" fontId="3" fillId="0" borderId="58" xfId="0" applyFont="1" applyFill="1" applyBorder="1" applyAlignment="1">
      <alignment horizontal="center" wrapText="1"/>
    </xf>
    <xf numFmtId="0" fontId="3" fillId="0" borderId="5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12" fillId="0" borderId="40" xfId="0" applyFont="1" applyFill="1" applyBorder="1" applyAlignment="1">
      <alignment horizontal="left" vertical="center"/>
    </xf>
    <xf numFmtId="0" fontId="12" fillId="0" borderId="41" xfId="0" applyFont="1" applyFill="1" applyBorder="1" applyAlignment="1">
      <alignment horizontal="left" vertical="center"/>
    </xf>
    <xf numFmtId="0" fontId="3" fillId="0" borderId="28" xfId="0" applyFont="1" applyBorder="1" applyAlignment="1">
      <alignment horizontal="center"/>
    </xf>
    <xf numFmtId="0" fontId="3" fillId="0" borderId="37" xfId="0" applyFont="1" applyBorder="1" applyAlignment="1">
      <alignment horizontal="center" vertical="center" wrapText="1"/>
    </xf>
    <xf numFmtId="0" fontId="3" fillId="0" borderId="29" xfId="0" applyFont="1" applyBorder="1" applyAlignment="1">
      <alignment horizontal="center" vertical="center" wrapText="1"/>
    </xf>
    <xf numFmtId="0" fontId="109" fillId="0" borderId="101" xfId="0" applyNumberFormat="1" applyFont="1" applyFill="1" applyBorder="1" applyAlignment="1">
      <alignment horizontal="left" vertical="center" wrapText="1"/>
    </xf>
    <xf numFmtId="0" fontId="109" fillId="0" borderId="102" xfId="0" applyNumberFormat="1" applyFont="1" applyFill="1" applyBorder="1" applyAlignment="1">
      <alignment horizontal="left" vertical="center" wrapText="1"/>
    </xf>
    <xf numFmtId="0" fontId="109" fillId="0" borderId="103" xfId="0" applyNumberFormat="1" applyFont="1" applyFill="1" applyBorder="1" applyAlignment="1">
      <alignment horizontal="left" vertical="center" wrapText="1"/>
    </xf>
    <xf numFmtId="0" fontId="109" fillId="0" borderId="104" xfId="0" applyNumberFormat="1" applyFont="1" applyFill="1" applyBorder="1" applyAlignment="1">
      <alignment horizontal="left" vertical="center" wrapText="1"/>
    </xf>
    <xf numFmtId="0" fontId="109" fillId="0" borderId="105" xfId="0" applyNumberFormat="1" applyFont="1" applyFill="1" applyBorder="1" applyAlignment="1">
      <alignment horizontal="left" vertical="center" wrapText="1"/>
    </xf>
    <xf numFmtId="0" fontId="109" fillId="0" borderId="106" xfId="0" applyNumberFormat="1" applyFont="1" applyFill="1" applyBorder="1" applyAlignment="1">
      <alignment horizontal="left" vertical="center" wrapText="1"/>
    </xf>
    <xf numFmtId="0" fontId="110" fillId="0" borderId="74" xfId="0" applyFont="1" applyFill="1" applyBorder="1" applyAlignment="1">
      <alignment horizontal="center" vertical="center" wrapText="1"/>
    </xf>
    <xf numFmtId="0" fontId="110" fillId="0" borderId="83" xfId="0" applyFont="1" applyFill="1" applyBorder="1" applyAlignment="1">
      <alignment horizontal="center" vertical="center" wrapText="1"/>
    </xf>
    <xf numFmtId="0" fontId="110" fillId="0" borderId="107" xfId="0" applyFont="1" applyFill="1" applyBorder="1" applyAlignment="1">
      <alignment horizontal="center" vertical="center" wrapText="1"/>
    </xf>
    <xf numFmtId="0" fontId="110" fillId="0" borderId="73" xfId="0" applyFont="1" applyFill="1" applyBorder="1" applyAlignment="1">
      <alignment horizontal="center" vertical="center" wrapText="1"/>
    </xf>
    <xf numFmtId="0" fontId="110" fillId="0" borderId="108" xfId="0" applyFont="1" applyFill="1" applyBorder="1" applyAlignment="1">
      <alignment horizontal="center" vertical="center" wrapText="1"/>
    </xf>
    <xf numFmtId="0" fontId="110" fillId="0" borderId="89" xfId="0" applyFont="1" applyFill="1" applyBorder="1" applyAlignment="1">
      <alignment horizontal="center" vertical="center" wrapText="1"/>
    </xf>
    <xf numFmtId="0" fontId="107" fillId="0" borderId="32" xfId="0" applyFont="1" applyBorder="1" applyAlignment="1">
      <alignment horizontal="center" vertical="center" wrapText="1"/>
    </xf>
    <xf numFmtId="0" fontId="107" fillId="0" borderId="16" xfId="0" applyFont="1" applyBorder="1" applyAlignment="1">
      <alignment horizontal="center" vertical="center" wrapText="1"/>
    </xf>
    <xf numFmtId="0" fontId="107" fillId="0" borderId="6" xfId="0" applyFont="1" applyBorder="1" applyAlignment="1">
      <alignment horizontal="center" vertical="center" wrapText="1"/>
    </xf>
    <xf numFmtId="0" fontId="114" fillId="0" borderId="6" xfId="0" applyFont="1" applyFill="1" applyBorder="1" applyAlignment="1">
      <alignment horizontal="center" vertical="center"/>
    </xf>
    <xf numFmtId="0" fontId="114" fillId="0" borderId="74" xfId="0" applyFont="1" applyFill="1" applyBorder="1" applyAlignment="1">
      <alignment horizontal="center" vertical="center"/>
    </xf>
    <xf numFmtId="0" fontId="114" fillId="0" borderId="107" xfId="0" applyFont="1" applyFill="1" applyBorder="1" applyAlignment="1">
      <alignment horizontal="center" vertical="center"/>
    </xf>
    <xf numFmtId="0" fontId="114" fillId="0" borderId="73" xfId="0" applyFont="1" applyFill="1" applyBorder="1" applyAlignment="1">
      <alignment horizontal="center" vertical="center"/>
    </xf>
    <xf numFmtId="0" fontId="114" fillId="0" borderId="89" xfId="0" applyFont="1" applyFill="1" applyBorder="1" applyAlignment="1">
      <alignment horizontal="center" vertical="center"/>
    </xf>
    <xf numFmtId="0" fontId="110" fillId="0" borderId="6" xfId="0" applyFont="1" applyFill="1" applyBorder="1" applyAlignment="1">
      <alignment horizontal="center" vertical="center" wrapText="1"/>
    </xf>
    <xf numFmtId="0" fontId="110" fillId="0" borderId="109" xfId="0" applyFont="1" applyFill="1" applyBorder="1" applyAlignment="1">
      <alignment horizontal="center" vertical="center" wrapText="1"/>
    </xf>
    <xf numFmtId="0" fontId="110" fillId="0" borderId="90" xfId="0" applyFont="1" applyFill="1" applyBorder="1" applyAlignment="1">
      <alignment horizontal="center" vertical="center" wrapText="1"/>
    </xf>
    <xf numFmtId="0" fontId="107" fillId="0" borderId="12" xfId="0" applyFont="1" applyFill="1" applyBorder="1" applyAlignment="1">
      <alignment horizontal="center" vertical="center" wrapText="1"/>
    </xf>
    <xf numFmtId="0" fontId="107" fillId="0" borderId="8" xfId="0" applyFont="1" applyFill="1" applyBorder="1" applyAlignment="1">
      <alignment horizontal="center" vertical="center" wrapText="1"/>
    </xf>
    <xf numFmtId="0" fontId="107" fillId="0" borderId="58" xfId="0" applyFont="1" applyFill="1" applyBorder="1" applyAlignment="1">
      <alignment horizontal="center" vertical="center" wrapText="1"/>
    </xf>
    <xf numFmtId="0" fontId="110" fillId="0" borderId="110" xfId="0" applyFont="1" applyFill="1" applyBorder="1" applyAlignment="1">
      <alignment horizontal="center" vertical="center" wrapText="1"/>
    </xf>
    <xf numFmtId="0" fontId="110" fillId="0" borderId="16" xfId="0" applyFont="1" applyFill="1" applyBorder="1" applyAlignment="1">
      <alignment horizontal="center" vertical="center" wrapText="1"/>
    </xf>
    <xf numFmtId="0" fontId="107" fillId="0" borderId="110"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7" fillId="0" borderId="109"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7" fillId="0" borderId="90" xfId="0" applyFont="1" applyFill="1" applyBorder="1" applyAlignment="1">
      <alignment horizontal="center" vertical="center" wrapText="1"/>
    </xf>
    <xf numFmtId="0" fontId="107" fillId="0" borderId="89" xfId="0" applyFont="1" applyBorder="1" applyAlignment="1">
      <alignment horizontal="center" vertical="center" wrapText="1"/>
    </xf>
    <xf numFmtId="0" fontId="109" fillId="0" borderId="74" xfId="0" applyNumberFormat="1" applyFont="1" applyFill="1" applyBorder="1" applyAlignment="1">
      <alignment horizontal="left" vertical="top" wrapText="1"/>
    </xf>
    <xf numFmtId="0" fontId="109" fillId="0" borderId="107" xfId="0" applyNumberFormat="1" applyFont="1" applyFill="1" applyBorder="1" applyAlignment="1">
      <alignment horizontal="left" vertical="top" wrapText="1"/>
    </xf>
    <xf numFmtId="0" fontId="109" fillId="0" borderId="109" xfId="0" applyNumberFormat="1" applyFont="1" applyFill="1" applyBorder="1" applyAlignment="1">
      <alignment horizontal="left" vertical="top" wrapText="1"/>
    </xf>
    <xf numFmtId="0" fontId="109" fillId="0" borderId="90" xfId="0" applyNumberFormat="1" applyFont="1" applyFill="1" applyBorder="1" applyAlignment="1">
      <alignment horizontal="left" vertical="top" wrapText="1"/>
    </xf>
    <xf numFmtId="0" fontId="109" fillId="0" borderId="73" xfId="0" applyNumberFormat="1" applyFont="1" applyFill="1" applyBorder="1" applyAlignment="1">
      <alignment horizontal="left" vertical="top" wrapText="1"/>
    </xf>
    <xf numFmtId="0" fontId="109" fillId="0" borderId="89" xfId="0" applyNumberFormat="1" applyFont="1" applyFill="1" applyBorder="1" applyAlignment="1">
      <alignment horizontal="left" vertical="top" wrapText="1"/>
    </xf>
    <xf numFmtId="0" fontId="107" fillId="0" borderId="74" xfId="0" applyFont="1" applyFill="1" applyBorder="1" applyAlignment="1">
      <alignment horizontal="center" vertical="center"/>
    </xf>
    <xf numFmtId="0" fontId="107" fillId="0" borderId="83"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74" xfId="0" applyFont="1" applyFill="1" applyBorder="1" applyAlignment="1">
      <alignment horizontal="center" vertical="center" wrapText="1"/>
    </xf>
    <xf numFmtId="0" fontId="107" fillId="0" borderId="83" xfId="0" applyFont="1" applyFill="1" applyBorder="1" applyAlignment="1">
      <alignment horizontal="center" vertical="center" wrapText="1"/>
    </xf>
    <xf numFmtId="0" fontId="107" fillId="0" borderId="107" xfId="0" applyFont="1" applyFill="1" applyBorder="1" applyAlignment="1">
      <alignment horizontal="center" vertical="center" wrapText="1"/>
    </xf>
    <xf numFmtId="0" fontId="107" fillId="0" borderId="74" xfId="0" applyFont="1" applyBorder="1" applyAlignment="1">
      <alignment horizontal="center" vertical="top" wrapText="1"/>
    </xf>
    <xf numFmtId="0" fontId="107" fillId="0" borderId="83" xfId="0" applyFont="1" applyBorder="1" applyAlignment="1">
      <alignment horizontal="center" vertical="top" wrapText="1"/>
    </xf>
    <xf numFmtId="0" fontId="107" fillId="0" borderId="107" xfId="0" applyFont="1" applyBorder="1" applyAlignment="1">
      <alignment horizontal="center" vertical="top" wrapText="1"/>
    </xf>
    <xf numFmtId="0" fontId="107" fillId="0" borderId="74" xfId="0" applyFont="1" applyFill="1" applyBorder="1" applyAlignment="1">
      <alignment horizontal="center" vertical="top" wrapText="1"/>
    </xf>
    <xf numFmtId="0" fontId="107" fillId="0" borderId="8" xfId="0" applyFont="1" applyFill="1" applyBorder="1" applyAlignment="1">
      <alignment horizontal="center" vertical="top" wrapText="1"/>
    </xf>
    <xf numFmtId="0" fontId="107" fillId="0" borderId="58" xfId="0" applyFont="1" applyFill="1" applyBorder="1" applyAlignment="1">
      <alignment horizontal="center" vertical="top" wrapText="1"/>
    </xf>
    <xf numFmtId="0" fontId="107" fillId="0" borderId="32" xfId="0" applyFont="1" applyBorder="1" applyAlignment="1">
      <alignment horizontal="center" vertical="top" wrapText="1"/>
    </xf>
    <xf numFmtId="0" fontId="107" fillId="0" borderId="16" xfId="0" applyFont="1" applyBorder="1" applyAlignment="1">
      <alignment horizontal="center" vertical="top" wrapText="1"/>
    </xf>
    <xf numFmtId="0" fontId="109" fillId="0" borderId="111" xfId="0" applyNumberFormat="1" applyFont="1" applyFill="1" applyBorder="1" applyAlignment="1">
      <alignment horizontal="left" vertical="top" wrapText="1"/>
    </xf>
    <xf numFmtId="0" fontId="109" fillId="0" borderId="112" xfId="0" applyNumberFormat="1" applyFont="1" applyFill="1" applyBorder="1" applyAlignment="1">
      <alignment horizontal="left" vertical="top" wrapText="1"/>
    </xf>
    <xf numFmtId="0" fontId="119" fillId="0" borderId="6" xfId="0" applyFont="1" applyBorder="1" applyAlignment="1">
      <alignment horizontal="center" vertical="center"/>
    </xf>
    <xf numFmtId="0" fontId="100" fillId="0" borderId="6" xfId="0" applyFont="1" applyBorder="1" applyAlignment="1">
      <alignment horizontal="center" vertical="center" wrapText="1"/>
    </xf>
    <xf numFmtId="0" fontId="100" fillId="0" borderId="32" xfId="0" applyFont="1" applyBorder="1" applyAlignment="1">
      <alignment horizontal="center" vertical="center" wrapText="1"/>
    </xf>
    <xf numFmtId="49" fontId="99" fillId="0" borderId="32" xfId="0" applyNumberFormat="1" applyFont="1" applyFill="1" applyBorder="1" applyAlignment="1">
      <alignment horizontal="center" vertical="center"/>
    </xf>
    <xf numFmtId="49" fontId="99" fillId="0" borderId="110" xfId="0" applyNumberFormat="1" applyFont="1" applyFill="1" applyBorder="1" applyAlignment="1">
      <alignment horizontal="center" vertical="center"/>
    </xf>
    <xf numFmtId="49" fontId="99" fillId="0" borderId="16" xfId="0" applyNumberFormat="1" applyFont="1" applyFill="1" applyBorder="1" applyAlignment="1">
      <alignment horizontal="center" vertical="center"/>
    </xf>
    <xf numFmtId="0" fontId="98" fillId="4" borderId="6" xfId="0" applyFont="1" applyFill="1" applyBorder="1" applyAlignment="1">
      <alignment horizontal="center" vertical="center" wrapText="1"/>
    </xf>
    <xf numFmtId="0" fontId="99" fillId="0" borderId="6" xfId="0" applyFont="1" applyFill="1" applyBorder="1" applyAlignment="1">
      <alignment horizontal="left" vertical="center" wrapText="1"/>
    </xf>
    <xf numFmtId="0" fontId="99" fillId="0" borderId="6" xfId="0" applyFont="1" applyFill="1" applyBorder="1" applyAlignment="1">
      <alignment horizontal="left" vertical="top" wrapText="1"/>
    </xf>
    <xf numFmtId="0" fontId="99" fillId="0" borderId="6" xfId="0" applyNumberFormat="1" applyFont="1" applyFill="1" applyBorder="1" applyAlignment="1">
      <alignment horizontal="left" vertical="top" wrapText="1"/>
    </xf>
    <xf numFmtId="0" fontId="98" fillId="4" borderId="12" xfId="0" applyFont="1" applyFill="1" applyBorder="1" applyAlignment="1">
      <alignment horizontal="center" vertical="center" wrapText="1"/>
    </xf>
    <xf numFmtId="0" fontId="98" fillId="4" borderId="58" xfId="0" applyFont="1" applyFill="1" applyBorder="1" applyAlignment="1">
      <alignment horizontal="center" vertical="center" wrapText="1"/>
    </xf>
    <xf numFmtId="0" fontId="99" fillId="0" borderId="12" xfId="0" applyFont="1" applyFill="1" applyBorder="1" applyAlignment="1">
      <alignment horizontal="left" vertical="center" wrapText="1"/>
    </xf>
    <xf numFmtId="0" fontId="99" fillId="0" borderId="58" xfId="0" applyFont="1" applyFill="1" applyBorder="1" applyAlignment="1">
      <alignment horizontal="left" vertical="center" wrapText="1"/>
    </xf>
    <xf numFmtId="0" fontId="99" fillId="0" borderId="12" xfId="0" applyNumberFormat="1" applyFont="1" applyFill="1" applyBorder="1" applyAlignment="1">
      <alignment horizontal="left" vertical="center" wrapText="1"/>
    </xf>
    <xf numFmtId="0" fontId="99" fillId="0" borderId="58" xfId="0" applyNumberFormat="1" applyFont="1" applyFill="1" applyBorder="1" applyAlignment="1">
      <alignment horizontal="left" vertical="center" wrapText="1"/>
    </xf>
    <xf numFmtId="0" fontId="99" fillId="0" borderId="12" xfId="0" applyFont="1" applyFill="1" applyBorder="1" applyAlignment="1">
      <alignment horizontal="left" vertical="top" wrapText="1"/>
    </xf>
    <xf numFmtId="0" fontId="99" fillId="0" borderId="12" xfId="0" applyNumberFormat="1" applyFont="1" applyFill="1" applyBorder="1" applyAlignment="1">
      <alignment horizontal="left" vertical="top" wrapText="1"/>
    </xf>
    <xf numFmtId="0" fontId="99" fillId="0" borderId="58" xfId="0" applyNumberFormat="1" applyFont="1" applyFill="1" applyBorder="1" applyAlignment="1">
      <alignment horizontal="left" vertical="top" wrapText="1"/>
    </xf>
    <xf numFmtId="0" fontId="99" fillId="0" borderId="12" xfId="14" applyFont="1" applyFill="1" applyBorder="1" applyAlignment="1" applyProtection="1">
      <alignment horizontal="left" vertical="top" wrapText="1"/>
      <protection locked="0"/>
    </xf>
    <xf numFmtId="0" fontId="99" fillId="0" borderId="58" xfId="14" applyFont="1" applyFill="1" applyBorder="1" applyAlignment="1" applyProtection="1">
      <alignment horizontal="left" vertical="top" wrapText="1"/>
      <protection locked="0"/>
    </xf>
    <xf numFmtId="0" fontId="99" fillId="0" borderId="32" xfId="12673" applyFont="1" applyFill="1" applyBorder="1" applyAlignment="1">
      <alignment horizontal="left" vertical="center" wrapText="1"/>
    </xf>
    <xf numFmtId="0" fontId="99" fillId="0" borderId="110" xfId="12673" applyFont="1" applyFill="1" applyBorder="1" applyAlignment="1">
      <alignment horizontal="left" vertical="center" wrapText="1"/>
    </xf>
    <xf numFmtId="0" fontId="99" fillId="0" borderId="16" xfId="12673" applyFont="1" applyFill="1" applyBorder="1" applyAlignment="1">
      <alignment horizontal="left" vertical="center" wrapText="1"/>
    </xf>
    <xf numFmtId="0" fontId="98" fillId="0" borderId="6" xfId="0" applyFont="1" applyFill="1" applyBorder="1" applyAlignment="1">
      <alignment horizontal="center" vertical="center"/>
    </xf>
    <xf numFmtId="0" fontId="99" fillId="69" borderId="12" xfId="14" applyFont="1" applyFill="1" applyBorder="1" applyAlignment="1" applyProtection="1">
      <alignment horizontal="left" vertical="top" wrapText="1"/>
      <protection locked="0"/>
    </xf>
    <xf numFmtId="0" fontId="99" fillId="69" borderId="58" xfId="14" applyFont="1" applyFill="1" applyBorder="1" applyAlignment="1" applyProtection="1">
      <alignment horizontal="left" vertical="top" wrapText="1"/>
      <protection locked="0"/>
    </xf>
    <xf numFmtId="0" fontId="98" fillId="0" borderId="113" xfId="0" applyFont="1" applyFill="1" applyBorder="1" applyAlignment="1">
      <alignment horizontal="center" vertical="center"/>
    </xf>
    <xf numFmtId="0" fontId="98" fillId="4" borderId="114" xfId="0" applyFont="1" applyFill="1" applyBorder="1" applyAlignment="1">
      <alignment horizontal="center" vertical="center" wrapText="1"/>
    </xf>
    <xf numFmtId="0" fontId="98" fillId="4" borderId="0" xfId="0" applyFont="1" applyFill="1" applyBorder="1" applyAlignment="1">
      <alignment horizontal="center" vertical="center" wrapText="1"/>
    </xf>
    <xf numFmtId="0" fontId="98" fillId="4" borderId="115" xfId="0" applyFont="1" applyFill="1" applyBorder="1" applyAlignment="1">
      <alignment horizontal="center" vertical="center" wrapText="1"/>
    </xf>
    <xf numFmtId="0" fontId="99" fillId="78" borderId="12" xfId="0" applyFont="1" applyFill="1" applyBorder="1" applyAlignment="1">
      <alignment vertical="center" wrapText="1"/>
    </xf>
    <xf numFmtId="0" fontId="99" fillId="78" borderId="58" xfId="0" applyFont="1" applyFill="1" applyBorder="1" applyAlignment="1">
      <alignment vertical="center" wrapText="1"/>
    </xf>
    <xf numFmtId="0" fontId="99" fillId="0" borderId="12" xfId="0" applyFont="1" applyFill="1" applyBorder="1" applyAlignment="1">
      <alignment vertical="center" wrapText="1"/>
    </xf>
    <xf numFmtId="0" fontId="99" fillId="0" borderId="58" xfId="0" applyFont="1" applyFill="1" applyBorder="1" applyAlignment="1">
      <alignment vertical="center" wrapText="1"/>
    </xf>
    <xf numFmtId="0" fontId="98" fillId="4" borderId="116" xfId="0" applyFont="1" applyFill="1" applyBorder="1" applyAlignment="1">
      <alignment horizontal="center" vertical="center"/>
    </xf>
    <xf numFmtId="0" fontId="98" fillId="4" borderId="117" xfId="0" applyFont="1" applyFill="1" applyBorder="1" applyAlignment="1">
      <alignment horizontal="center" vertical="center"/>
    </xf>
    <xf numFmtId="0" fontId="98" fillId="4" borderId="118" xfId="0" applyFont="1" applyFill="1" applyBorder="1" applyAlignment="1">
      <alignment horizontal="center" vertical="center"/>
    </xf>
    <xf numFmtId="0" fontId="99" fillId="69" borderId="12" xfId="0" applyFont="1" applyFill="1" applyBorder="1" applyAlignment="1">
      <alignment horizontal="left" vertical="center" wrapText="1"/>
    </xf>
    <xf numFmtId="0" fontId="99" fillId="69" borderId="58" xfId="0" applyFont="1" applyFill="1" applyBorder="1" applyAlignment="1">
      <alignment horizontal="left" vertical="center" wrapText="1"/>
    </xf>
    <xf numFmtId="0" fontId="99" fillId="0" borderId="119" xfId="0" applyFont="1" applyFill="1" applyBorder="1" applyAlignment="1">
      <alignment horizontal="left" vertical="center" wrapText="1"/>
    </xf>
    <xf numFmtId="0" fontId="99" fillId="0" borderId="120" xfId="0" applyFont="1" applyFill="1" applyBorder="1" applyAlignment="1">
      <alignment horizontal="left" vertical="center" wrapText="1"/>
    </xf>
    <xf numFmtId="0" fontId="98" fillId="4" borderId="121" xfId="0" applyFont="1" applyFill="1" applyBorder="1" applyAlignment="1">
      <alignment horizontal="center" vertical="center" wrapText="1"/>
    </xf>
    <xf numFmtId="0" fontId="98" fillId="4" borderId="122" xfId="0" applyFont="1" applyFill="1" applyBorder="1" applyAlignment="1">
      <alignment horizontal="center" vertical="center" wrapText="1"/>
    </xf>
    <xf numFmtId="0" fontId="98" fillId="4" borderId="123" xfId="0" applyFont="1" applyFill="1" applyBorder="1" applyAlignment="1">
      <alignment horizontal="center" vertical="center" wrapText="1"/>
    </xf>
    <xf numFmtId="0" fontId="99" fillId="0" borderId="73" xfId="0" applyFont="1" applyFill="1" applyBorder="1" applyAlignment="1">
      <alignment horizontal="left" vertical="center" wrapText="1"/>
    </xf>
    <xf numFmtId="0" fontId="99" fillId="0" borderId="89" xfId="0" applyFont="1" applyFill="1" applyBorder="1" applyAlignment="1">
      <alignment horizontal="left" vertical="center" wrapText="1"/>
    </xf>
    <xf numFmtId="0" fontId="99" fillId="69" borderId="12" xfId="0" applyFont="1" applyFill="1" applyBorder="1" applyAlignment="1">
      <alignment vertical="center" wrapText="1"/>
    </xf>
    <xf numFmtId="0" fontId="99" fillId="69" borderId="58" xfId="0" applyFont="1" applyFill="1" applyBorder="1" applyAlignment="1">
      <alignment vertical="center" wrapText="1"/>
    </xf>
    <xf numFmtId="0" fontId="99" fillId="0" borderId="119" xfId="0" applyFont="1" applyFill="1" applyBorder="1" applyAlignment="1">
      <alignment vertical="center" wrapText="1"/>
    </xf>
    <xf numFmtId="0" fontId="99" fillId="0" borderId="120" xfId="0" applyFont="1" applyFill="1" applyBorder="1" applyAlignment="1">
      <alignment vertical="center" wrapText="1"/>
    </xf>
    <xf numFmtId="0" fontId="99" fillId="69" borderId="119" xfId="0" applyFont="1" applyFill="1" applyBorder="1" applyAlignment="1">
      <alignment horizontal="left" vertical="center" wrapText="1"/>
    </xf>
    <xf numFmtId="0" fontId="99" fillId="69" borderId="120" xfId="0" applyFont="1" applyFill="1" applyBorder="1" applyAlignment="1">
      <alignment horizontal="left" vertical="center" wrapText="1"/>
    </xf>
    <xf numFmtId="0" fontId="99" fillId="0" borderId="124" xfId="0" applyFont="1" applyFill="1" applyBorder="1" applyAlignment="1">
      <alignment horizontal="left" vertical="center" wrapText="1"/>
    </xf>
    <xf numFmtId="0" fontId="99" fillId="0" borderId="125" xfId="0" applyFont="1" applyFill="1" applyBorder="1" applyAlignment="1">
      <alignment horizontal="left" vertical="center" wrapText="1"/>
    </xf>
    <xf numFmtId="0" fontId="99" fillId="0" borderId="73" xfId="0" applyFont="1" applyFill="1" applyBorder="1" applyAlignment="1">
      <alignment vertical="center" wrapText="1"/>
    </xf>
    <xf numFmtId="0" fontId="99" fillId="0" borderId="89" xfId="0" applyFont="1" applyFill="1" applyBorder="1" applyAlignment="1">
      <alignment vertical="center" wrapText="1"/>
    </xf>
    <xf numFmtId="0" fontId="99" fillId="0" borderId="12" xfId="0" applyFont="1" applyFill="1" applyBorder="1" applyAlignment="1">
      <alignment horizontal="left"/>
    </xf>
    <xf numFmtId="0" fontId="99" fillId="0" borderId="58" xfId="0" applyFont="1" applyFill="1" applyBorder="1" applyAlignment="1">
      <alignment horizontal="left"/>
    </xf>
    <xf numFmtId="0" fontId="98" fillId="0" borderId="126" xfId="0" applyFont="1" applyFill="1" applyBorder="1" applyAlignment="1">
      <alignment horizontal="center" vertical="center"/>
    </xf>
    <xf numFmtId="0" fontId="98" fillId="0" borderId="127" xfId="0" applyFont="1" applyFill="1" applyBorder="1" applyAlignment="1">
      <alignment horizontal="center" vertical="center"/>
    </xf>
    <xf numFmtId="0" fontId="98" fillId="0" borderId="128" xfId="0" applyFont="1" applyFill="1" applyBorder="1" applyAlignment="1">
      <alignment horizontal="center" vertical="center"/>
    </xf>
  </cellXfs>
  <cellStyles count="21414">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1028700"/>
          <a:ext cx="632460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workbookViewId="0">
      <pane xSplit="1" ySplit="7" topLeftCell="B8" activePane="bottomRight" state="frozen"/>
      <selection pane="topRight" activeCell="B1" sqref="B1"/>
      <selection pane="bottomLeft" activeCell="A8" sqref="A8"/>
      <selection pane="bottomRight" activeCell="C13" sqref="C13"/>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7" t="s">
        <v>250</v>
      </c>
      <c r="C1" s="93"/>
    </row>
    <row r="2" spans="1:3" s="184" customFormat="1" ht="15.75">
      <c r="A2" s="240">
        <v>1</v>
      </c>
      <c r="B2" s="185" t="s">
        <v>251</v>
      </c>
      <c r="C2" s="182" t="s">
        <v>1004</v>
      </c>
    </row>
    <row r="3" spans="1:3" s="184" customFormat="1" ht="15.75">
      <c r="A3" s="240">
        <v>2</v>
      </c>
      <c r="B3" s="186" t="s">
        <v>252</v>
      </c>
      <c r="C3" s="182" t="s">
        <v>1005</v>
      </c>
    </row>
    <row r="4" spans="1:3" s="184" customFormat="1" ht="15.75">
      <c r="A4" s="240">
        <v>3</v>
      </c>
      <c r="B4" s="186" t="s">
        <v>253</v>
      </c>
      <c r="C4" s="182" t="s">
        <v>1006</v>
      </c>
    </row>
    <row r="5" spans="1:3" s="184" customFormat="1" ht="15.75">
      <c r="A5" s="241">
        <v>4</v>
      </c>
      <c r="B5" s="189" t="s">
        <v>254</v>
      </c>
      <c r="C5" s="182" t="s">
        <v>1007</v>
      </c>
    </row>
    <row r="6" spans="1:3" s="188" customFormat="1" ht="65.25" customHeight="1">
      <c r="A6" s="790" t="s">
        <v>485</v>
      </c>
      <c r="B6" s="791"/>
      <c r="C6" s="791"/>
    </row>
    <row r="7" spans="1:3">
      <c r="A7" s="398" t="s">
        <v>400</v>
      </c>
      <c r="B7" s="399" t="s">
        <v>255</v>
      </c>
    </row>
    <row r="8" spans="1:3">
      <c r="A8" s="400">
        <v>1</v>
      </c>
      <c r="B8" s="396" t="s">
        <v>223</v>
      </c>
    </row>
    <row r="9" spans="1:3">
      <c r="A9" s="400">
        <v>2</v>
      </c>
      <c r="B9" s="396" t="s">
        <v>256</v>
      </c>
    </row>
    <row r="10" spans="1:3">
      <c r="A10" s="400">
        <v>3</v>
      </c>
      <c r="B10" s="396" t="s">
        <v>257</v>
      </c>
    </row>
    <row r="11" spans="1:3">
      <c r="A11" s="400">
        <v>4</v>
      </c>
      <c r="B11" s="396" t="s">
        <v>258</v>
      </c>
      <c r="C11" s="183"/>
    </row>
    <row r="12" spans="1:3">
      <c r="A12" s="400">
        <v>5</v>
      </c>
      <c r="B12" s="396" t="s">
        <v>187</v>
      </c>
    </row>
    <row r="13" spans="1:3">
      <c r="A13" s="400">
        <v>6</v>
      </c>
      <c r="B13" s="401" t="s">
        <v>149</v>
      </c>
    </row>
    <row r="14" spans="1:3">
      <c r="A14" s="400">
        <v>7</v>
      </c>
      <c r="B14" s="396" t="s">
        <v>259</v>
      </c>
    </row>
    <row r="15" spans="1:3">
      <c r="A15" s="400">
        <v>8</v>
      </c>
      <c r="B15" s="396" t="s">
        <v>262</v>
      </c>
    </row>
    <row r="16" spans="1:3">
      <c r="A16" s="400">
        <v>9</v>
      </c>
      <c r="B16" s="396" t="s">
        <v>88</v>
      </c>
    </row>
    <row r="17" spans="1:2">
      <c r="A17" s="402" t="s">
        <v>542</v>
      </c>
      <c r="B17" s="396" t="s">
        <v>522</v>
      </c>
    </row>
    <row r="18" spans="1:2">
      <c r="A18" s="400">
        <v>10</v>
      </c>
      <c r="B18" s="396" t="s">
        <v>265</v>
      </c>
    </row>
    <row r="19" spans="1:2">
      <c r="A19" s="400">
        <v>11</v>
      </c>
      <c r="B19" s="401" t="s">
        <v>246</v>
      </c>
    </row>
    <row r="20" spans="1:2">
      <c r="A20" s="400">
        <v>12</v>
      </c>
      <c r="B20" s="401" t="s">
        <v>243</v>
      </c>
    </row>
    <row r="21" spans="1:2">
      <c r="A21" s="400">
        <v>13</v>
      </c>
      <c r="B21" s="403" t="s">
        <v>456</v>
      </c>
    </row>
    <row r="22" spans="1:2">
      <c r="A22" s="400">
        <v>14</v>
      </c>
      <c r="B22" s="404" t="s">
        <v>515</v>
      </c>
    </row>
    <row r="23" spans="1:2">
      <c r="A23" s="405">
        <v>15</v>
      </c>
      <c r="B23" s="401" t="s">
        <v>77</v>
      </c>
    </row>
    <row r="24" spans="1:2">
      <c r="A24" s="405">
        <v>15.1</v>
      </c>
      <c r="B24" s="396" t="s">
        <v>551</v>
      </c>
    </row>
    <row r="25" spans="1:2">
      <c r="A25" s="405">
        <v>16</v>
      </c>
      <c r="B25" s="396" t="s">
        <v>617</v>
      </c>
    </row>
    <row r="26" spans="1:2">
      <c r="A26" s="405">
        <v>17</v>
      </c>
      <c r="B26" s="396" t="s">
        <v>929</v>
      </c>
    </row>
    <row r="27" spans="1:2">
      <c r="A27" s="405">
        <v>18</v>
      </c>
      <c r="B27" s="396" t="s">
        <v>947</v>
      </c>
    </row>
    <row r="28" spans="1:2">
      <c r="A28" s="405">
        <v>19</v>
      </c>
      <c r="B28" s="396" t="s">
        <v>948</v>
      </c>
    </row>
    <row r="29" spans="1:2">
      <c r="A29" s="405">
        <v>20</v>
      </c>
      <c r="B29" s="404" t="s">
        <v>716</v>
      </c>
    </row>
    <row r="30" spans="1:2">
      <c r="A30" s="405">
        <v>21</v>
      </c>
      <c r="B30" s="396" t="s">
        <v>734</v>
      </c>
    </row>
    <row r="31" spans="1:2">
      <c r="A31" s="405">
        <v>22</v>
      </c>
      <c r="B31" s="625" t="s">
        <v>751</v>
      </c>
    </row>
    <row r="32" spans="1:2" ht="26.25">
      <c r="A32" s="405">
        <v>23</v>
      </c>
      <c r="B32" s="625" t="s">
        <v>930</v>
      </c>
    </row>
    <row r="33" spans="1:2">
      <c r="A33" s="405">
        <v>24</v>
      </c>
      <c r="B33" s="396" t="s">
        <v>931</v>
      </c>
    </row>
    <row r="34" spans="1:2">
      <c r="A34" s="405">
        <v>25</v>
      </c>
      <c r="B34" s="396" t="s">
        <v>932</v>
      </c>
    </row>
    <row r="35" spans="1:2">
      <c r="A35" s="400">
        <v>26</v>
      </c>
      <c r="B35" s="404" t="s">
        <v>1000</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
    <hyperlink ref="B28"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რეზერვის ცვლილება სესხებზე და კორპორატიულ სავალო ფასიანი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F55"/>
  <sheetViews>
    <sheetView workbookViewId="0">
      <pane xSplit="1" ySplit="5" topLeftCell="B18" activePane="bottomRight" state="frozen"/>
      <selection pane="topRight" activeCell="B1" sqref="B1"/>
      <selection pane="bottomLeft" activeCell="A5" sqref="A5"/>
      <selection pane="bottomRight" activeCell="C6" sqref="C6"/>
    </sheetView>
  </sheetViews>
  <sheetFormatPr defaultRowHeight="15"/>
  <cols>
    <col min="1" max="1" width="9.42578125" style="5" bestFit="1" customWidth="1"/>
    <col min="2" max="2" width="132.42578125" style="2" customWidth="1"/>
    <col min="3" max="3" width="18.42578125" style="2" customWidth="1"/>
  </cols>
  <sheetData>
    <row r="1" spans="1:6" ht="15.75">
      <c r="A1" s="18" t="s">
        <v>188</v>
      </c>
      <c r="B1" s="17" t="str">
        <f>Info!C2</f>
        <v>სს "ბაზისბანკი"</v>
      </c>
      <c r="D1" s="2"/>
      <c r="E1" s="2"/>
      <c r="F1" s="2"/>
    </row>
    <row r="2" spans="1:6" s="22" customFormat="1" ht="15.75" customHeight="1">
      <c r="A2" s="22" t="s">
        <v>189</v>
      </c>
      <c r="B2" s="479">
        <f>'1. key ratios'!B2</f>
        <v>44926</v>
      </c>
    </row>
    <row r="3" spans="1:6" s="22" customFormat="1" ht="15.75" customHeight="1"/>
    <row r="4" spans="1:6" ht="15.75" thickBot="1">
      <c r="A4" s="5" t="s">
        <v>409</v>
      </c>
      <c r="B4" s="61" t="s">
        <v>88</v>
      </c>
    </row>
    <row r="5" spans="1:6">
      <c r="A5" s="134" t="s">
        <v>26</v>
      </c>
      <c r="B5" s="135"/>
      <c r="C5" s="136" t="s">
        <v>27</v>
      </c>
    </row>
    <row r="6" spans="1:6">
      <c r="A6" s="137">
        <v>1</v>
      </c>
      <c r="B6" s="82" t="s">
        <v>28</v>
      </c>
      <c r="C6" s="275">
        <f>SUM(C7:C11)</f>
        <v>376314444.72200006</v>
      </c>
      <c r="F6" s="706"/>
    </row>
    <row r="7" spans="1:6">
      <c r="A7" s="137">
        <v>2</v>
      </c>
      <c r="B7" s="79" t="s">
        <v>29</v>
      </c>
      <c r="C7" s="276">
        <v>17215401</v>
      </c>
      <c r="F7" s="706"/>
    </row>
    <row r="8" spans="1:6">
      <c r="A8" s="137">
        <v>3</v>
      </c>
      <c r="B8" s="73" t="s">
        <v>30</v>
      </c>
      <c r="C8" s="276">
        <v>102555387.73</v>
      </c>
      <c r="F8" s="706"/>
    </row>
    <row r="9" spans="1:6">
      <c r="A9" s="137">
        <v>4</v>
      </c>
      <c r="B9" s="73" t="s">
        <v>31</v>
      </c>
      <c r="C9" s="276">
        <v>0</v>
      </c>
      <c r="F9" s="706"/>
    </row>
    <row r="10" spans="1:6">
      <c r="A10" s="137">
        <v>5</v>
      </c>
      <c r="B10" s="73" t="s">
        <v>32</v>
      </c>
      <c r="C10" s="276">
        <v>203333239.38999999</v>
      </c>
      <c r="F10" s="706"/>
    </row>
    <row r="11" spans="1:6">
      <c r="A11" s="137">
        <v>6</v>
      </c>
      <c r="B11" s="80" t="s">
        <v>33</v>
      </c>
      <c r="C11" s="786">
        <v>53210416.602000043</v>
      </c>
      <c r="F11" s="706"/>
    </row>
    <row r="12" spans="1:6" s="4" customFormat="1">
      <c r="A12" s="137">
        <v>7</v>
      </c>
      <c r="B12" s="82" t="s">
        <v>34</v>
      </c>
      <c r="C12" s="277">
        <f>SUM(C13:C27)</f>
        <v>22446075.190000001</v>
      </c>
      <c r="F12" s="706"/>
    </row>
    <row r="13" spans="1:6" s="4" customFormat="1">
      <c r="A13" s="137">
        <v>8</v>
      </c>
      <c r="B13" s="81" t="s">
        <v>35</v>
      </c>
      <c r="C13" s="278">
        <v>13935928.140000001</v>
      </c>
      <c r="F13" s="706"/>
    </row>
    <row r="14" spans="1:6" s="4" customFormat="1" ht="25.5">
      <c r="A14" s="137">
        <v>9</v>
      </c>
      <c r="B14" s="74" t="s">
        <v>36</v>
      </c>
      <c r="C14" s="278">
        <v>0</v>
      </c>
      <c r="F14" s="706"/>
    </row>
    <row r="15" spans="1:6" s="4" customFormat="1">
      <c r="A15" s="137">
        <v>10</v>
      </c>
      <c r="B15" s="75" t="s">
        <v>37</v>
      </c>
      <c r="C15" s="278">
        <v>8510147.0500000007</v>
      </c>
      <c r="F15" s="706"/>
    </row>
    <row r="16" spans="1:6" s="4" customFormat="1">
      <c r="A16" s="137">
        <v>11</v>
      </c>
      <c r="B16" s="76" t="s">
        <v>38</v>
      </c>
      <c r="C16" s="278">
        <v>0</v>
      </c>
      <c r="F16" s="706"/>
    </row>
    <row r="17" spans="1:6" s="4" customFormat="1">
      <c r="A17" s="137">
        <v>12</v>
      </c>
      <c r="B17" s="75" t="s">
        <v>39</v>
      </c>
      <c r="C17" s="278">
        <v>0</v>
      </c>
      <c r="F17" s="706"/>
    </row>
    <row r="18" spans="1:6" s="4" customFormat="1">
      <c r="A18" s="137">
        <v>13</v>
      </c>
      <c r="B18" s="75" t="s">
        <v>40</v>
      </c>
      <c r="C18" s="278">
        <v>0</v>
      </c>
      <c r="F18" s="706"/>
    </row>
    <row r="19" spans="1:6" s="4" customFormat="1">
      <c r="A19" s="137">
        <v>14</v>
      </c>
      <c r="B19" s="75" t="s">
        <v>41</v>
      </c>
      <c r="C19" s="278">
        <v>0</v>
      </c>
      <c r="F19" s="706"/>
    </row>
    <row r="20" spans="1:6" s="4" customFormat="1" ht="25.5">
      <c r="A20" s="137">
        <v>15</v>
      </c>
      <c r="B20" s="75" t="s">
        <v>42</v>
      </c>
      <c r="C20" s="278">
        <v>0</v>
      </c>
      <c r="F20" s="706"/>
    </row>
    <row r="21" spans="1:6" s="4" customFormat="1" ht="25.5">
      <c r="A21" s="137">
        <v>16</v>
      </c>
      <c r="B21" s="74" t="s">
        <v>43</v>
      </c>
      <c r="C21" s="278">
        <v>0</v>
      </c>
      <c r="F21" s="706"/>
    </row>
    <row r="22" spans="1:6" s="4" customFormat="1">
      <c r="A22" s="137">
        <v>17</v>
      </c>
      <c r="B22" s="138" t="s">
        <v>44</v>
      </c>
      <c r="C22" s="278">
        <v>0</v>
      </c>
      <c r="F22" s="706"/>
    </row>
    <row r="23" spans="1:6" s="4" customFormat="1" ht="25.5">
      <c r="A23" s="137">
        <v>18</v>
      </c>
      <c r="B23" s="74" t="s">
        <v>45</v>
      </c>
      <c r="C23" s="278">
        <v>0</v>
      </c>
      <c r="F23" s="706"/>
    </row>
    <row r="24" spans="1:6" s="4" customFormat="1" ht="25.5">
      <c r="A24" s="137">
        <v>19</v>
      </c>
      <c r="B24" s="74" t="s">
        <v>46</v>
      </c>
      <c r="C24" s="278">
        <v>0</v>
      </c>
      <c r="F24" s="706"/>
    </row>
    <row r="25" spans="1:6" s="4" customFormat="1" ht="25.5">
      <c r="A25" s="137">
        <v>20</v>
      </c>
      <c r="B25" s="77" t="s">
        <v>47</v>
      </c>
      <c r="C25" s="278">
        <v>0</v>
      </c>
      <c r="F25" s="706"/>
    </row>
    <row r="26" spans="1:6" s="4" customFormat="1">
      <c r="A26" s="137">
        <v>21</v>
      </c>
      <c r="B26" s="77" t="s">
        <v>48</v>
      </c>
      <c r="C26" s="278">
        <v>0</v>
      </c>
      <c r="F26" s="706"/>
    </row>
    <row r="27" spans="1:6" s="4" customFormat="1" ht="25.5">
      <c r="A27" s="137">
        <v>22</v>
      </c>
      <c r="B27" s="77" t="s">
        <v>49</v>
      </c>
      <c r="C27" s="278">
        <v>0</v>
      </c>
      <c r="F27" s="706"/>
    </row>
    <row r="28" spans="1:6" s="4" customFormat="1">
      <c r="A28" s="137">
        <v>23</v>
      </c>
      <c r="B28" s="83" t="s">
        <v>23</v>
      </c>
      <c r="C28" s="277">
        <f>C6-C12</f>
        <v>353868369.53200006</v>
      </c>
      <c r="F28" s="706"/>
    </row>
    <row r="29" spans="1:6" s="4" customFormat="1">
      <c r="A29" s="139"/>
      <c r="B29" s="78"/>
      <c r="C29" s="278"/>
      <c r="F29" s="706"/>
    </row>
    <row r="30" spans="1:6" s="4" customFormat="1">
      <c r="A30" s="139">
        <v>24</v>
      </c>
      <c r="B30" s="83" t="s">
        <v>50</v>
      </c>
      <c r="C30" s="277">
        <f>C31+C34</f>
        <v>0</v>
      </c>
      <c r="F30" s="706"/>
    </row>
    <row r="31" spans="1:6" s="4" customFormat="1">
      <c r="A31" s="139">
        <v>25</v>
      </c>
      <c r="B31" s="73" t="s">
        <v>51</v>
      </c>
      <c r="C31" s="279">
        <f>C32+C33</f>
        <v>0</v>
      </c>
      <c r="F31" s="706"/>
    </row>
    <row r="32" spans="1:6" s="4" customFormat="1">
      <c r="A32" s="139">
        <v>26</v>
      </c>
      <c r="B32" s="180" t="s">
        <v>52</v>
      </c>
      <c r="C32" s="278"/>
      <c r="F32" s="706"/>
    </row>
    <row r="33" spans="1:6" s="4" customFormat="1">
      <c r="A33" s="139">
        <v>27</v>
      </c>
      <c r="B33" s="180" t="s">
        <v>53</v>
      </c>
      <c r="C33" s="278"/>
      <c r="F33" s="706"/>
    </row>
    <row r="34" spans="1:6" s="4" customFormat="1">
      <c r="A34" s="139">
        <v>28</v>
      </c>
      <c r="B34" s="73" t="s">
        <v>54</v>
      </c>
      <c r="C34" s="278"/>
      <c r="F34" s="706"/>
    </row>
    <row r="35" spans="1:6" s="4" customFormat="1">
      <c r="A35" s="139">
        <v>29</v>
      </c>
      <c r="B35" s="83" t="s">
        <v>55</v>
      </c>
      <c r="C35" s="277">
        <f>SUM(C36:C40)</f>
        <v>0</v>
      </c>
      <c r="F35" s="706"/>
    </row>
    <row r="36" spans="1:6" s="4" customFormat="1">
      <c r="A36" s="139">
        <v>30</v>
      </c>
      <c r="B36" s="74" t="s">
        <v>56</v>
      </c>
      <c r="C36" s="278"/>
      <c r="F36" s="706"/>
    </row>
    <row r="37" spans="1:6" s="4" customFormat="1">
      <c r="A37" s="139">
        <v>31</v>
      </c>
      <c r="B37" s="75" t="s">
        <v>57</v>
      </c>
      <c r="C37" s="278"/>
      <c r="F37" s="706"/>
    </row>
    <row r="38" spans="1:6" s="4" customFormat="1" ht="25.5">
      <c r="A38" s="139">
        <v>32</v>
      </c>
      <c r="B38" s="74" t="s">
        <v>58</v>
      </c>
      <c r="C38" s="278"/>
      <c r="F38" s="706"/>
    </row>
    <row r="39" spans="1:6" s="4" customFormat="1" ht="25.5">
      <c r="A39" s="139">
        <v>33</v>
      </c>
      <c r="B39" s="74" t="s">
        <v>46</v>
      </c>
      <c r="C39" s="278"/>
      <c r="F39" s="706"/>
    </row>
    <row r="40" spans="1:6" s="4" customFormat="1" ht="25.5">
      <c r="A40" s="139">
        <v>34</v>
      </c>
      <c r="B40" s="77" t="s">
        <v>59</v>
      </c>
      <c r="C40" s="278"/>
      <c r="F40" s="706"/>
    </row>
    <row r="41" spans="1:6" s="4" customFormat="1">
      <c r="A41" s="139">
        <v>35</v>
      </c>
      <c r="B41" s="83" t="s">
        <v>24</v>
      </c>
      <c r="C41" s="277">
        <f>C30-C35</f>
        <v>0</v>
      </c>
      <c r="F41" s="706"/>
    </row>
    <row r="42" spans="1:6" s="4" customFormat="1">
      <c r="A42" s="139"/>
      <c r="B42" s="78"/>
      <c r="C42" s="278"/>
      <c r="F42" s="706"/>
    </row>
    <row r="43" spans="1:6" s="4" customFormat="1">
      <c r="A43" s="139">
        <v>36</v>
      </c>
      <c r="B43" s="84" t="s">
        <v>60</v>
      </c>
      <c r="C43" s="277">
        <f>SUM(C44:C46)</f>
        <v>82878311.612517759</v>
      </c>
      <c r="F43" s="706"/>
    </row>
    <row r="44" spans="1:6" s="4" customFormat="1">
      <c r="A44" s="139">
        <v>37</v>
      </c>
      <c r="B44" s="73" t="s">
        <v>61</v>
      </c>
      <c r="C44" s="278">
        <v>51209880</v>
      </c>
      <c r="F44" s="706"/>
    </row>
    <row r="45" spans="1:6" s="4" customFormat="1">
      <c r="A45" s="139">
        <v>38</v>
      </c>
      <c r="B45" s="73" t="s">
        <v>62</v>
      </c>
      <c r="C45" s="278">
        <v>0</v>
      </c>
      <c r="F45" s="706"/>
    </row>
    <row r="46" spans="1:6" s="4" customFormat="1">
      <c r="A46" s="139">
        <v>39</v>
      </c>
      <c r="B46" s="73" t="s">
        <v>63</v>
      </c>
      <c r="C46" s="278">
        <v>31668431.612517763</v>
      </c>
      <c r="F46" s="706"/>
    </row>
    <row r="47" spans="1:6" s="4" customFormat="1">
      <c r="A47" s="139">
        <v>40</v>
      </c>
      <c r="B47" s="84" t="s">
        <v>64</v>
      </c>
      <c r="C47" s="277">
        <f>SUM(C48:C51)</f>
        <v>0</v>
      </c>
      <c r="F47" s="706"/>
    </row>
    <row r="48" spans="1:6" s="4" customFormat="1">
      <c r="A48" s="139">
        <v>41</v>
      </c>
      <c r="B48" s="74" t="s">
        <v>65</v>
      </c>
      <c r="C48" s="278"/>
      <c r="F48" s="706"/>
    </row>
    <row r="49" spans="1:6" s="4" customFormat="1">
      <c r="A49" s="139">
        <v>42</v>
      </c>
      <c r="B49" s="75" t="s">
        <v>66</v>
      </c>
      <c r="C49" s="278"/>
      <c r="F49" s="706"/>
    </row>
    <row r="50" spans="1:6" s="4" customFormat="1" ht="25.5">
      <c r="A50" s="139">
        <v>43</v>
      </c>
      <c r="B50" s="74" t="s">
        <v>67</v>
      </c>
      <c r="C50" s="278"/>
      <c r="F50" s="706"/>
    </row>
    <row r="51" spans="1:6" s="4" customFormat="1" ht="25.5">
      <c r="A51" s="139">
        <v>44</v>
      </c>
      <c r="B51" s="74" t="s">
        <v>46</v>
      </c>
      <c r="C51" s="278"/>
      <c r="F51" s="706"/>
    </row>
    <row r="52" spans="1:6" s="4" customFormat="1" ht="15.75" thickBot="1">
      <c r="A52" s="140">
        <v>45</v>
      </c>
      <c r="B52" s="141" t="s">
        <v>25</v>
      </c>
      <c r="C52" s="280">
        <f>C43-C47</f>
        <v>82878311.612517759</v>
      </c>
      <c r="F52" s="706"/>
    </row>
    <row r="55" spans="1:6">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orientation="portrait"/>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J23"/>
  <sheetViews>
    <sheetView workbookViewId="0">
      <selection activeCell="C19" sqref="C19"/>
    </sheetView>
  </sheetViews>
  <sheetFormatPr defaultColWidth="9.140625" defaultRowHeight="12.75"/>
  <cols>
    <col min="1" max="1" width="10.85546875" style="345" bestFit="1" customWidth="1"/>
    <col min="2" max="2" width="59" style="345" customWidth="1"/>
    <col min="3" max="3" width="16.7109375" style="345" bestFit="1" customWidth="1"/>
    <col min="4" max="4" width="22.140625" style="345" customWidth="1"/>
    <col min="5" max="16384" width="9.140625" style="345"/>
  </cols>
  <sheetData>
    <row r="1" spans="1:10" ht="15">
      <c r="A1" s="18" t="s">
        <v>188</v>
      </c>
      <c r="B1" s="17" t="str">
        <f>Info!C2</f>
        <v>სს "ბაზისბანკი"</v>
      </c>
    </row>
    <row r="2" spans="1:10" s="22" customFormat="1" ht="15.75" customHeight="1">
      <c r="A2" s="22" t="s">
        <v>189</v>
      </c>
      <c r="B2" s="479">
        <f>'1. key ratios'!B2</f>
        <v>44926</v>
      </c>
    </row>
    <row r="3" spans="1:10" s="22" customFormat="1" ht="15.75" customHeight="1"/>
    <row r="4" spans="1:10" ht="13.5" thickBot="1">
      <c r="A4" s="346" t="s">
        <v>521</v>
      </c>
      <c r="B4" s="383" t="s">
        <v>522</v>
      </c>
    </row>
    <row r="5" spans="1:10" s="384" customFormat="1">
      <c r="A5" s="809" t="s">
        <v>523</v>
      </c>
      <c r="B5" s="810"/>
      <c r="C5" s="373" t="s">
        <v>524</v>
      </c>
      <c r="D5" s="374" t="s">
        <v>525</v>
      </c>
    </row>
    <row r="6" spans="1:10" s="385" customFormat="1">
      <c r="A6" s="375">
        <v>1</v>
      </c>
      <c r="B6" s="376" t="s">
        <v>526</v>
      </c>
      <c r="C6" s="376"/>
      <c r="D6" s="377"/>
    </row>
    <row r="7" spans="1:10" s="385" customFormat="1">
      <c r="A7" s="378" t="s">
        <v>527</v>
      </c>
      <c r="B7" s="379" t="s">
        <v>528</v>
      </c>
      <c r="C7" s="432">
        <v>4.4999999999999998E-2</v>
      </c>
      <c r="D7" s="707">
        <f>C7*'5. RWA'!$C$13</f>
        <v>121845588.85089004</v>
      </c>
      <c r="I7" s="711"/>
      <c r="J7" s="711"/>
    </row>
    <row r="8" spans="1:10" s="385" customFormat="1">
      <c r="A8" s="378" t="s">
        <v>529</v>
      </c>
      <c r="B8" s="379" t="s">
        <v>530</v>
      </c>
      <c r="C8" s="433">
        <v>0.06</v>
      </c>
      <c r="D8" s="707">
        <f>C8*'5. RWA'!$C$13</f>
        <v>162460785.13452005</v>
      </c>
      <c r="I8" s="711"/>
      <c r="J8" s="711"/>
    </row>
    <row r="9" spans="1:10" s="385" customFormat="1">
      <c r="A9" s="378" t="s">
        <v>531</v>
      </c>
      <c r="B9" s="379" t="s">
        <v>532</v>
      </c>
      <c r="C9" s="433">
        <v>0.08</v>
      </c>
      <c r="D9" s="707">
        <f>C9*'5. RWA'!$C$13</f>
        <v>216614380.17936009</v>
      </c>
      <c r="I9" s="711"/>
      <c r="J9" s="711"/>
    </row>
    <row r="10" spans="1:10" s="385" customFormat="1">
      <c r="A10" s="375" t="s">
        <v>533</v>
      </c>
      <c r="B10" s="376" t="s">
        <v>534</v>
      </c>
      <c r="C10" s="434"/>
      <c r="D10" s="708"/>
      <c r="I10" s="711"/>
      <c r="J10" s="711"/>
    </row>
    <row r="11" spans="1:10" s="386" customFormat="1">
      <c r="A11" s="380" t="s">
        <v>535</v>
      </c>
      <c r="B11" s="381" t="s">
        <v>597</v>
      </c>
      <c r="C11" s="435">
        <v>2.5000000000000001E-2</v>
      </c>
      <c r="D11" s="707">
        <f>C11*'5. RWA'!$C$13</f>
        <v>67691993.806050032</v>
      </c>
      <c r="I11" s="711"/>
      <c r="J11" s="711"/>
    </row>
    <row r="12" spans="1:10" s="386" customFormat="1">
      <c r="A12" s="380" t="s">
        <v>536</v>
      </c>
      <c r="B12" s="381" t="s">
        <v>537</v>
      </c>
      <c r="C12" s="435">
        <v>0</v>
      </c>
      <c r="D12" s="707">
        <f>C12*'5. RWA'!$C$13</f>
        <v>0</v>
      </c>
      <c r="I12" s="711"/>
      <c r="J12" s="711"/>
    </row>
    <row r="13" spans="1:10" s="386" customFormat="1">
      <c r="A13" s="380" t="s">
        <v>538</v>
      </c>
      <c r="B13" s="381" t="s">
        <v>539</v>
      </c>
      <c r="C13" s="435"/>
      <c r="D13" s="707">
        <f>C13*'5. RWA'!$C$13</f>
        <v>0</v>
      </c>
      <c r="I13" s="711"/>
      <c r="J13" s="711"/>
    </row>
    <row r="14" spans="1:10" s="385" customFormat="1">
      <c r="A14" s="375" t="s">
        <v>540</v>
      </c>
      <c r="B14" s="376" t="s">
        <v>595</v>
      </c>
      <c r="C14" s="436"/>
      <c r="D14" s="708"/>
      <c r="I14" s="711"/>
      <c r="J14" s="711"/>
    </row>
    <row r="15" spans="1:10" s="385" customFormat="1">
      <c r="A15" s="397" t="s">
        <v>543</v>
      </c>
      <c r="B15" s="381" t="s">
        <v>596</v>
      </c>
      <c r="C15" s="435">
        <v>2.1832182483718491E-2</v>
      </c>
      <c r="D15" s="707">
        <f>C15*'5. RWA'!$C$13</f>
        <v>59114558.458417036</v>
      </c>
      <c r="I15" s="711"/>
      <c r="J15" s="711"/>
    </row>
    <row r="16" spans="1:10" s="385" customFormat="1">
      <c r="A16" s="397" t="s">
        <v>544</v>
      </c>
      <c r="B16" s="381" t="s">
        <v>546</v>
      </c>
      <c r="C16" s="435">
        <v>2.9158586088997063E-2</v>
      </c>
      <c r="D16" s="707">
        <f>C16*'5. RWA'!$C$13</f>
        <v>78952113.157182634</v>
      </c>
      <c r="I16" s="711"/>
      <c r="J16" s="711"/>
    </row>
    <row r="17" spans="1:10" s="385" customFormat="1">
      <c r="A17" s="397" t="s">
        <v>545</v>
      </c>
      <c r="B17" s="381" t="s">
        <v>593</v>
      </c>
      <c r="C17" s="435">
        <v>4.4921935178730998E-2</v>
      </c>
      <c r="D17" s="707">
        <f>C17*'5. RWA'!$C$13</f>
        <v>121634214.31497759</v>
      </c>
      <c r="I17" s="711"/>
      <c r="J17" s="711"/>
    </row>
    <row r="18" spans="1:10" s="384" customFormat="1">
      <c r="A18" s="811" t="s">
        <v>594</v>
      </c>
      <c r="B18" s="812"/>
      <c r="C18" s="437" t="s">
        <v>524</v>
      </c>
      <c r="D18" s="709" t="s">
        <v>525</v>
      </c>
      <c r="I18" s="711"/>
      <c r="J18" s="711"/>
    </row>
    <row r="19" spans="1:10" s="385" customFormat="1">
      <c r="A19" s="382">
        <v>4</v>
      </c>
      <c r="B19" s="381" t="s">
        <v>23</v>
      </c>
      <c r="C19" s="435">
        <f>C7+C11+C12+C13+C15</f>
        <v>9.1832182483718494E-2</v>
      </c>
      <c r="D19" s="707">
        <f>C19*'5. RWA'!$C$13</f>
        <v>248652141.11535713</v>
      </c>
      <c r="I19" s="711"/>
      <c r="J19" s="711"/>
    </row>
    <row r="20" spans="1:10" s="385" customFormat="1">
      <c r="A20" s="382">
        <v>5</v>
      </c>
      <c r="B20" s="381" t="s">
        <v>89</v>
      </c>
      <c r="C20" s="435">
        <f>C8+C11+C12+C13+C16</f>
        <v>0.11415858608899705</v>
      </c>
      <c r="D20" s="707">
        <f>C20*'5. RWA'!$C$13</f>
        <v>309104892.09775269</v>
      </c>
      <c r="I20" s="711"/>
      <c r="J20" s="711"/>
    </row>
    <row r="21" spans="1:10" s="385" customFormat="1" ht="13.5" thickBot="1">
      <c r="A21" s="387" t="s">
        <v>541</v>
      </c>
      <c r="B21" s="388" t="s">
        <v>88</v>
      </c>
      <c r="C21" s="438">
        <f>C9+C11+C12+C13+C17</f>
        <v>0.14992193517873101</v>
      </c>
      <c r="D21" s="710">
        <f>C21*'5. RWA'!$C$13</f>
        <v>405940588.30038774</v>
      </c>
      <c r="I21" s="711"/>
      <c r="J21" s="711"/>
    </row>
    <row r="22" spans="1:10">
      <c r="F22" s="346"/>
    </row>
    <row r="23" spans="1:10" ht="63.75">
      <c r="B23" s="24" t="s">
        <v>598</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pane xSplit="1" ySplit="5" topLeftCell="B15" activePane="bottomRight" state="frozen"/>
      <selection pane="topRight" activeCell="B1" sqref="B1"/>
      <selection pane="bottomLeft" activeCell="A5" sqref="A5"/>
      <selection pane="bottomRight" activeCell="C41" sqref="C41"/>
    </sheetView>
  </sheetViews>
  <sheetFormatPr defaultRowHeight="15.75"/>
  <cols>
    <col min="1" max="1" width="10.7109375" style="69" customWidth="1"/>
    <col min="2" max="2" width="91.85546875" style="69" customWidth="1"/>
    <col min="3" max="3" width="53.140625" style="69" customWidth="1"/>
    <col min="4" max="4" width="32.28515625" style="69" customWidth="1"/>
    <col min="5" max="5" width="9.42578125" customWidth="1"/>
  </cols>
  <sheetData>
    <row r="1" spans="1:6">
      <c r="A1" s="18" t="s">
        <v>188</v>
      </c>
      <c r="B1" s="20" t="str">
        <f>Info!C2</f>
        <v>სს "ბაზისბანკი"</v>
      </c>
      <c r="E1" s="2"/>
      <c r="F1" s="2"/>
    </row>
    <row r="2" spans="1:6" s="22" customFormat="1" ht="15.75" customHeight="1">
      <c r="A2" s="22" t="s">
        <v>189</v>
      </c>
      <c r="B2" s="479">
        <f>'1. key ratios'!B2</f>
        <v>44926</v>
      </c>
    </row>
    <row r="3" spans="1:6" s="22" customFormat="1" ht="15.75" customHeight="1">
      <c r="A3" s="27"/>
    </row>
    <row r="4" spans="1:6" s="22" customFormat="1" ht="15.75" customHeight="1" thickBot="1">
      <c r="A4" s="22" t="s">
        <v>410</v>
      </c>
      <c r="B4" s="204" t="s">
        <v>265</v>
      </c>
      <c r="D4" s="206" t="s">
        <v>93</v>
      </c>
    </row>
    <row r="5" spans="1:6" ht="38.25">
      <c r="A5" s="153" t="s">
        <v>26</v>
      </c>
      <c r="B5" s="154" t="s">
        <v>231</v>
      </c>
      <c r="C5" s="155" t="s">
        <v>234</v>
      </c>
      <c r="D5" s="205" t="s">
        <v>266</v>
      </c>
    </row>
    <row r="6" spans="1:6">
      <c r="A6" s="142">
        <v>1</v>
      </c>
      <c r="B6" s="85" t="s">
        <v>154</v>
      </c>
      <c r="C6" s="281">
        <v>77857305.740899995</v>
      </c>
      <c r="D6" s="143"/>
      <c r="E6" s="8"/>
    </row>
    <row r="7" spans="1:6">
      <c r="A7" s="142">
        <v>2</v>
      </c>
      <c r="B7" s="86" t="s">
        <v>155</v>
      </c>
      <c r="C7" s="282">
        <v>326602838.38199997</v>
      </c>
      <c r="D7" s="144"/>
      <c r="E7" s="8"/>
    </row>
    <row r="8" spans="1:6">
      <c r="A8" s="142">
        <v>3</v>
      </c>
      <c r="B8" s="86" t="s">
        <v>156</v>
      </c>
      <c r="C8" s="282">
        <v>94865310.785799995</v>
      </c>
      <c r="D8" s="144"/>
      <c r="E8" s="8"/>
    </row>
    <row r="9" spans="1:6">
      <c r="A9" s="142">
        <v>4</v>
      </c>
      <c r="B9" s="86" t="s">
        <v>185</v>
      </c>
      <c r="C9" s="282">
        <v>141599716.34999999</v>
      </c>
      <c r="D9" s="144"/>
      <c r="E9" s="8"/>
    </row>
    <row r="10" spans="1:6">
      <c r="A10" s="142">
        <v>5</v>
      </c>
      <c r="B10" s="86" t="s">
        <v>157</v>
      </c>
      <c r="C10" s="282">
        <v>241864270.44999999</v>
      </c>
      <c r="D10" s="144"/>
      <c r="E10" s="8"/>
    </row>
    <row r="11" spans="1:6">
      <c r="A11" s="142">
        <v>6.1</v>
      </c>
      <c r="B11" s="86" t="s">
        <v>158</v>
      </c>
      <c r="C11" s="283">
        <v>2076335112.5634</v>
      </c>
      <c r="D11" s="145"/>
      <c r="E11" s="9"/>
    </row>
    <row r="12" spans="1:6">
      <c r="A12" s="142">
        <v>6.2</v>
      </c>
      <c r="B12" s="87" t="s">
        <v>159</v>
      </c>
      <c r="C12" s="283">
        <v>-75031483.648699999</v>
      </c>
      <c r="D12" s="145"/>
      <c r="E12" s="9"/>
    </row>
    <row r="13" spans="1:6">
      <c r="A13" s="142" t="s">
        <v>482</v>
      </c>
      <c r="B13" s="88" t="s">
        <v>483</v>
      </c>
      <c r="C13" s="283">
        <v>31668431.612517763</v>
      </c>
      <c r="D13" s="145" t="s">
        <v>1033</v>
      </c>
      <c r="E13" s="9"/>
    </row>
    <row r="14" spans="1:6">
      <c r="A14" s="142">
        <v>6</v>
      </c>
      <c r="B14" s="86" t="s">
        <v>160</v>
      </c>
      <c r="C14" s="289">
        <v>2001303628.9147</v>
      </c>
      <c r="D14" s="145"/>
      <c r="E14" s="8"/>
    </row>
    <row r="15" spans="1:6">
      <c r="A15" s="142">
        <v>7</v>
      </c>
      <c r="B15" s="86" t="s">
        <v>161</v>
      </c>
      <c r="C15" s="282">
        <v>27687969.571300004</v>
      </c>
      <c r="D15" s="144"/>
      <c r="E15" s="8"/>
    </row>
    <row r="16" spans="1:6">
      <c r="A16" s="142">
        <v>8</v>
      </c>
      <c r="B16" s="86" t="s">
        <v>162</v>
      </c>
      <c r="C16" s="282">
        <v>6640620.3550000004</v>
      </c>
      <c r="D16" s="144"/>
      <c r="E16" s="8"/>
    </row>
    <row r="17" spans="1:6">
      <c r="A17" s="142">
        <v>9</v>
      </c>
      <c r="B17" s="86" t="s">
        <v>163</v>
      </c>
      <c r="C17" s="282">
        <v>17062704.66</v>
      </c>
      <c r="D17" s="144"/>
      <c r="E17" s="8"/>
    </row>
    <row r="18" spans="1:6">
      <c r="A18" s="142">
        <v>10</v>
      </c>
      <c r="B18" s="86" t="s">
        <v>164</v>
      </c>
      <c r="C18" s="282">
        <v>125306752.65000001</v>
      </c>
      <c r="D18" s="144"/>
      <c r="E18" s="8"/>
    </row>
    <row r="19" spans="1:6">
      <c r="A19" s="142">
        <v>10.1</v>
      </c>
      <c r="B19" s="88" t="s">
        <v>233</v>
      </c>
      <c r="C19" s="282">
        <v>8510147.0500000007</v>
      </c>
      <c r="D19" s="149" t="s">
        <v>436</v>
      </c>
      <c r="E19" s="8"/>
    </row>
    <row r="20" spans="1:6">
      <c r="A20" s="142">
        <v>11</v>
      </c>
      <c r="B20" s="89" t="s">
        <v>165</v>
      </c>
      <c r="C20" s="284">
        <v>31600593.317500003</v>
      </c>
      <c r="D20" s="146"/>
      <c r="E20" s="8"/>
    </row>
    <row r="21" spans="1:6">
      <c r="A21" s="142">
        <v>12</v>
      </c>
      <c r="B21" s="91" t="s">
        <v>166</v>
      </c>
      <c r="C21" s="285">
        <f>SUM(C6:C10,C14:C17,C18,C20)</f>
        <v>3092391711.1771998</v>
      </c>
      <c r="D21" s="147"/>
      <c r="E21" s="7"/>
      <c r="F21" s="6"/>
    </row>
    <row r="22" spans="1:6">
      <c r="A22" s="142">
        <v>13</v>
      </c>
      <c r="B22" s="86" t="s">
        <v>167</v>
      </c>
      <c r="C22" s="286">
        <v>15001144.460000001</v>
      </c>
      <c r="D22" s="148"/>
      <c r="E22" s="8"/>
    </row>
    <row r="23" spans="1:6">
      <c r="A23" s="142">
        <v>14</v>
      </c>
      <c r="B23" s="86" t="s">
        <v>168</v>
      </c>
      <c r="C23" s="282">
        <v>483686383.26769996</v>
      </c>
      <c r="D23" s="144"/>
      <c r="E23" s="8"/>
    </row>
    <row r="24" spans="1:6">
      <c r="A24" s="142">
        <v>15</v>
      </c>
      <c r="B24" s="86" t="s">
        <v>169</v>
      </c>
      <c r="C24" s="282">
        <v>411958400.85500002</v>
      </c>
      <c r="D24" s="144"/>
      <c r="E24" s="8"/>
    </row>
    <row r="25" spans="1:6">
      <c r="A25" s="142">
        <v>16</v>
      </c>
      <c r="B25" s="86" t="s">
        <v>170</v>
      </c>
      <c r="C25" s="282">
        <v>1057686034.4203999</v>
      </c>
      <c r="D25" s="144"/>
      <c r="E25" s="8"/>
    </row>
    <row r="26" spans="1:6">
      <c r="A26" s="142">
        <v>17</v>
      </c>
      <c r="B26" s="86" t="s">
        <v>171</v>
      </c>
      <c r="C26" s="282">
        <v>0</v>
      </c>
      <c r="D26" s="144"/>
      <c r="E26" s="8"/>
    </row>
    <row r="27" spans="1:6">
      <c r="A27" s="142">
        <v>18</v>
      </c>
      <c r="B27" s="86" t="s">
        <v>172</v>
      </c>
      <c r="C27" s="282">
        <v>629368078.24380004</v>
      </c>
      <c r="D27" s="144"/>
      <c r="E27" s="8"/>
    </row>
    <row r="28" spans="1:6">
      <c r="A28" s="142">
        <v>19</v>
      </c>
      <c r="B28" s="86" t="s">
        <v>173</v>
      </c>
      <c r="C28" s="282">
        <v>18690063.221299998</v>
      </c>
      <c r="D28" s="144"/>
      <c r="E28" s="8"/>
    </row>
    <row r="29" spans="1:6">
      <c r="A29" s="142">
        <v>20</v>
      </c>
      <c r="B29" s="86" t="s">
        <v>95</v>
      </c>
      <c r="C29" s="282">
        <v>43181361.633000001</v>
      </c>
      <c r="D29" s="144"/>
      <c r="E29" s="8"/>
    </row>
    <row r="30" spans="1:6">
      <c r="A30" s="142">
        <v>21</v>
      </c>
      <c r="B30" s="89" t="s">
        <v>174</v>
      </c>
      <c r="C30" s="284">
        <v>56505800</v>
      </c>
      <c r="D30" s="146"/>
      <c r="E30" s="8"/>
    </row>
    <row r="31" spans="1:6">
      <c r="A31" s="142">
        <v>21.1</v>
      </c>
      <c r="B31" s="90" t="s">
        <v>954</v>
      </c>
      <c r="C31" s="287">
        <v>51209880</v>
      </c>
      <c r="D31" s="149" t="s">
        <v>1034</v>
      </c>
      <c r="E31" s="8"/>
    </row>
    <row r="32" spans="1:6">
      <c r="A32" s="142">
        <v>22</v>
      </c>
      <c r="B32" s="91" t="s">
        <v>175</v>
      </c>
      <c r="C32" s="285">
        <f>SUM(C22:C30)</f>
        <v>2716077266.1012001</v>
      </c>
      <c r="D32" s="147"/>
      <c r="E32" s="7"/>
    </row>
    <row r="33" spans="1:5">
      <c r="A33" s="142">
        <v>23</v>
      </c>
      <c r="B33" s="89" t="s">
        <v>176</v>
      </c>
      <c r="C33" s="282">
        <v>17215401</v>
      </c>
      <c r="D33" s="144" t="s">
        <v>1035</v>
      </c>
      <c r="E33" s="8"/>
    </row>
    <row r="34" spans="1:5">
      <c r="A34" s="142">
        <v>24</v>
      </c>
      <c r="B34" s="89" t="s">
        <v>177</v>
      </c>
      <c r="C34" s="282">
        <v>0</v>
      </c>
      <c r="D34" s="144"/>
      <c r="E34" s="8"/>
    </row>
    <row r="35" spans="1:5">
      <c r="A35" s="142">
        <v>25</v>
      </c>
      <c r="B35" s="89" t="s">
        <v>232</v>
      </c>
      <c r="C35" s="282">
        <v>0</v>
      </c>
      <c r="D35" s="144"/>
      <c r="E35" s="8"/>
    </row>
    <row r="36" spans="1:5">
      <c r="A36" s="142">
        <v>26</v>
      </c>
      <c r="B36" s="89" t="s">
        <v>179</v>
      </c>
      <c r="C36" s="282">
        <v>102555387.72999999</v>
      </c>
      <c r="D36" s="144" t="s">
        <v>1036</v>
      </c>
      <c r="E36" s="8"/>
    </row>
    <row r="37" spans="1:5">
      <c r="A37" s="142">
        <v>27</v>
      </c>
      <c r="B37" s="89" t="s">
        <v>180</v>
      </c>
      <c r="C37" s="282">
        <v>189397311.25</v>
      </c>
      <c r="D37" s="144" t="s">
        <v>1037</v>
      </c>
      <c r="E37" s="8"/>
    </row>
    <row r="38" spans="1:5">
      <c r="A38" s="142">
        <v>28</v>
      </c>
      <c r="B38" s="89" t="s">
        <v>181</v>
      </c>
      <c r="C38" s="282">
        <v>53210416.602000043</v>
      </c>
      <c r="D38" s="144" t="s">
        <v>1038</v>
      </c>
      <c r="E38" s="8"/>
    </row>
    <row r="39" spans="1:5">
      <c r="A39" s="142">
        <v>29</v>
      </c>
      <c r="B39" s="89" t="s">
        <v>35</v>
      </c>
      <c r="C39" s="282">
        <v>13935928.140000001</v>
      </c>
      <c r="D39" s="144" t="s">
        <v>1039</v>
      </c>
      <c r="E39" s="8"/>
    </row>
    <row r="40" spans="1:5" ht="16.5" thickBot="1">
      <c r="A40" s="150">
        <v>30</v>
      </c>
      <c r="B40" s="151" t="s">
        <v>182</v>
      </c>
      <c r="C40" s="288">
        <f>SUM(C33:C39)</f>
        <v>376314444.72200006</v>
      </c>
      <c r="D40" s="152"/>
      <c r="E40" s="7"/>
    </row>
    <row r="41" spans="1:5">
      <c r="C41" s="307"/>
    </row>
    <row r="42" spans="1:5">
      <c r="C42" s="72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U25"/>
  <sheetViews>
    <sheetView workbookViewId="0">
      <pane xSplit="2" ySplit="7" topLeftCell="K8" activePane="bottomRight" state="frozen"/>
      <selection pane="topRight" activeCell="C1" sqref="C1"/>
      <selection pane="bottomLeft" activeCell="A8" sqref="A8"/>
      <selection pane="bottomRight" activeCell="M36" sqref="M36"/>
    </sheetView>
  </sheetViews>
  <sheetFormatPr defaultColWidth="9.140625" defaultRowHeight="12.75"/>
  <cols>
    <col min="1" max="1" width="10.42578125" style="2" bestFit="1" customWidth="1"/>
    <col min="2" max="2" width="95" style="2" customWidth="1"/>
    <col min="3" max="3" width="14.5703125" style="2" bestFit="1" customWidth="1"/>
    <col min="4" max="4" width="13.28515625" style="2" bestFit="1" customWidth="1"/>
    <col min="5" max="5" width="13.5703125" style="2" bestFit="1" customWidth="1"/>
    <col min="6" max="6" width="13.28515625" style="2" bestFit="1" customWidth="1"/>
    <col min="7" max="7" width="14.5703125" style="2" bestFit="1" customWidth="1"/>
    <col min="8" max="8" width="13.28515625" style="2" bestFit="1" customWidth="1"/>
    <col min="9" max="9" width="13.5703125" style="2" bestFit="1" customWidth="1"/>
    <col min="10" max="10" width="13.28515625" style="2" bestFit="1" customWidth="1"/>
    <col min="11" max="11" width="14.5703125" style="2" bestFit="1" customWidth="1"/>
    <col min="12" max="12" width="13.5703125" style="2" bestFit="1" customWidth="1"/>
    <col min="13" max="13" width="16" style="2" bestFit="1" customWidth="1"/>
    <col min="14" max="14" width="14.5703125" style="2" bestFit="1" customWidth="1"/>
    <col min="15" max="15" width="13.5703125" style="2" bestFit="1" customWidth="1"/>
    <col min="16" max="16" width="13.28515625" style="2" bestFit="1" customWidth="1"/>
    <col min="17" max="17" width="13.5703125" style="2" bestFit="1" customWidth="1"/>
    <col min="18" max="18" width="13.28515625" style="2" bestFit="1" customWidth="1"/>
    <col min="19" max="19" width="31.5703125" style="2" bestFit="1" customWidth="1"/>
    <col min="20" max="16384" width="9.140625" style="13"/>
  </cols>
  <sheetData>
    <row r="1" spans="1:21">
      <c r="A1" s="2" t="s">
        <v>188</v>
      </c>
      <c r="B1" s="345" t="str">
        <f>Info!C2</f>
        <v>სს "ბაზისბანკი"</v>
      </c>
    </row>
    <row r="2" spans="1:21">
      <c r="A2" s="2" t="s">
        <v>189</v>
      </c>
      <c r="B2" s="479">
        <f>'1. key ratios'!B2</f>
        <v>44926</v>
      </c>
    </row>
    <row r="4" spans="1:21" ht="26.25" thickBot="1">
      <c r="A4" s="68" t="s">
        <v>411</v>
      </c>
      <c r="B4" s="316" t="s">
        <v>453</v>
      </c>
    </row>
    <row r="5" spans="1:21">
      <c r="A5" s="131"/>
      <c r="B5" s="133"/>
      <c r="C5" s="117" t="s">
        <v>0</v>
      </c>
      <c r="D5" s="117" t="s">
        <v>1</v>
      </c>
      <c r="E5" s="117" t="s">
        <v>2</v>
      </c>
      <c r="F5" s="117" t="s">
        <v>3</v>
      </c>
      <c r="G5" s="117" t="s">
        <v>4</v>
      </c>
      <c r="H5" s="117" t="s">
        <v>5</v>
      </c>
      <c r="I5" s="117" t="s">
        <v>235</v>
      </c>
      <c r="J5" s="117" t="s">
        <v>236</v>
      </c>
      <c r="K5" s="117" t="s">
        <v>237</v>
      </c>
      <c r="L5" s="117" t="s">
        <v>238</v>
      </c>
      <c r="M5" s="117" t="s">
        <v>239</v>
      </c>
      <c r="N5" s="117" t="s">
        <v>240</v>
      </c>
      <c r="O5" s="117" t="s">
        <v>440</v>
      </c>
      <c r="P5" s="117" t="s">
        <v>441</v>
      </c>
      <c r="Q5" s="117" t="s">
        <v>442</v>
      </c>
      <c r="R5" s="308" t="s">
        <v>443</v>
      </c>
      <c r="S5" s="118" t="s">
        <v>444</v>
      </c>
    </row>
    <row r="6" spans="1:21" ht="46.5" customHeight="1">
      <c r="A6" s="157"/>
      <c r="B6" s="817" t="s">
        <v>445</v>
      </c>
      <c r="C6" s="815">
        <v>0</v>
      </c>
      <c r="D6" s="816"/>
      <c r="E6" s="815">
        <v>0.2</v>
      </c>
      <c r="F6" s="816"/>
      <c r="G6" s="815">
        <v>0.35</v>
      </c>
      <c r="H6" s="816"/>
      <c r="I6" s="815">
        <v>0.5</v>
      </c>
      <c r="J6" s="816"/>
      <c r="K6" s="815">
        <v>0.75</v>
      </c>
      <c r="L6" s="816"/>
      <c r="M6" s="815">
        <v>1</v>
      </c>
      <c r="N6" s="816"/>
      <c r="O6" s="815">
        <v>1.5</v>
      </c>
      <c r="P6" s="816"/>
      <c r="Q6" s="815">
        <v>2.5</v>
      </c>
      <c r="R6" s="816"/>
      <c r="S6" s="813" t="s">
        <v>247</v>
      </c>
    </row>
    <row r="7" spans="1:21">
      <c r="A7" s="157"/>
      <c r="B7" s="818"/>
      <c r="C7" s="315" t="s">
        <v>438</v>
      </c>
      <c r="D7" s="315" t="s">
        <v>439</v>
      </c>
      <c r="E7" s="315" t="s">
        <v>438</v>
      </c>
      <c r="F7" s="315" t="s">
        <v>439</v>
      </c>
      <c r="G7" s="315" t="s">
        <v>438</v>
      </c>
      <c r="H7" s="315" t="s">
        <v>439</v>
      </c>
      <c r="I7" s="315" t="s">
        <v>438</v>
      </c>
      <c r="J7" s="315" t="s">
        <v>439</v>
      </c>
      <c r="K7" s="315" t="s">
        <v>438</v>
      </c>
      <c r="L7" s="315" t="s">
        <v>439</v>
      </c>
      <c r="M7" s="315" t="s">
        <v>438</v>
      </c>
      <c r="N7" s="315" t="s">
        <v>439</v>
      </c>
      <c r="O7" s="315" t="s">
        <v>438</v>
      </c>
      <c r="P7" s="315" t="s">
        <v>439</v>
      </c>
      <c r="Q7" s="315" t="s">
        <v>438</v>
      </c>
      <c r="R7" s="315" t="s">
        <v>439</v>
      </c>
      <c r="S7" s="814"/>
    </row>
    <row r="8" spans="1:21" s="161" customFormat="1">
      <c r="A8" s="121">
        <v>1</v>
      </c>
      <c r="B8" s="179" t="s">
        <v>216</v>
      </c>
      <c r="C8" s="712">
        <v>385198743.93000001</v>
      </c>
      <c r="D8" s="712"/>
      <c r="E8" s="712">
        <v>0</v>
      </c>
      <c r="F8" s="713"/>
      <c r="G8" s="712">
        <v>0</v>
      </c>
      <c r="H8" s="712"/>
      <c r="I8" s="712">
        <v>0</v>
      </c>
      <c r="J8" s="712"/>
      <c r="K8" s="712">
        <v>0</v>
      </c>
      <c r="L8" s="712"/>
      <c r="M8" s="712">
        <v>302858744.04960001</v>
      </c>
      <c r="N8" s="712"/>
      <c r="O8" s="712">
        <v>0</v>
      </c>
      <c r="P8" s="712"/>
      <c r="Q8" s="712">
        <v>0</v>
      </c>
      <c r="R8" s="713"/>
      <c r="S8" s="714">
        <f>$C$6*SUM(C8:D8)+$E$6*SUM(E8:F8)+$G$6*SUM(G8:H8)+$I$6*SUM(I8:J8)+$K$6*SUM(K8:L8)+$M$6*SUM(M8:N8)+$O$6*SUM(O8:P8)+$Q$6*SUM(Q8:R8)</f>
        <v>302858744.04960001</v>
      </c>
      <c r="U8" s="718"/>
    </row>
    <row r="9" spans="1:21" s="161" customFormat="1">
      <c r="A9" s="121">
        <v>2</v>
      </c>
      <c r="B9" s="179" t="s">
        <v>217</v>
      </c>
      <c r="C9" s="712">
        <v>0</v>
      </c>
      <c r="D9" s="712"/>
      <c r="E9" s="712">
        <v>0</v>
      </c>
      <c r="F9" s="712"/>
      <c r="G9" s="712">
        <v>0</v>
      </c>
      <c r="H9" s="712"/>
      <c r="I9" s="712">
        <v>0</v>
      </c>
      <c r="J9" s="712"/>
      <c r="K9" s="712">
        <v>0</v>
      </c>
      <c r="L9" s="712"/>
      <c r="M9" s="712">
        <v>0</v>
      </c>
      <c r="N9" s="712"/>
      <c r="O9" s="712">
        <v>0</v>
      </c>
      <c r="P9" s="712"/>
      <c r="Q9" s="712">
        <v>0</v>
      </c>
      <c r="R9" s="713"/>
      <c r="S9" s="714">
        <f t="shared" ref="S9:S21" si="0">$C$6*SUM(C9:D9)+$E$6*SUM(E9:F9)+$G$6*SUM(G9:H9)+$I$6*SUM(I9:J9)+$K$6*SUM(K9:L9)+$M$6*SUM(M9:N9)+$O$6*SUM(O9:P9)+$Q$6*SUM(Q9:R9)</f>
        <v>0</v>
      </c>
      <c r="U9" s="718"/>
    </row>
    <row r="10" spans="1:21" s="161" customFormat="1">
      <c r="A10" s="121">
        <v>3</v>
      </c>
      <c r="B10" s="179" t="s">
        <v>218</v>
      </c>
      <c r="C10" s="712">
        <v>0</v>
      </c>
      <c r="D10" s="712">
        <v>0</v>
      </c>
      <c r="E10" s="712">
        <v>0</v>
      </c>
      <c r="F10" s="712">
        <v>0</v>
      </c>
      <c r="G10" s="712">
        <v>0</v>
      </c>
      <c r="H10" s="712">
        <v>0</v>
      </c>
      <c r="I10" s="712">
        <v>0</v>
      </c>
      <c r="J10" s="712">
        <v>0</v>
      </c>
      <c r="K10" s="712">
        <v>0</v>
      </c>
      <c r="L10" s="712">
        <v>0</v>
      </c>
      <c r="M10" s="712">
        <v>38238300.690099999</v>
      </c>
      <c r="N10" s="712">
        <v>0</v>
      </c>
      <c r="O10" s="712">
        <v>0</v>
      </c>
      <c r="P10" s="712">
        <v>0</v>
      </c>
      <c r="Q10" s="712">
        <v>0</v>
      </c>
      <c r="R10" s="713">
        <v>0</v>
      </c>
      <c r="S10" s="714">
        <f t="shared" si="0"/>
        <v>38238300.690099999</v>
      </c>
      <c r="U10" s="718"/>
    </row>
    <row r="11" spans="1:21" s="161" customFormat="1">
      <c r="A11" s="121">
        <v>4</v>
      </c>
      <c r="B11" s="179" t="s">
        <v>219</v>
      </c>
      <c r="C11" s="712">
        <v>0</v>
      </c>
      <c r="D11" s="712"/>
      <c r="E11" s="712">
        <v>0</v>
      </c>
      <c r="F11" s="712"/>
      <c r="G11" s="712">
        <v>0</v>
      </c>
      <c r="H11" s="712"/>
      <c r="I11" s="712">
        <v>0</v>
      </c>
      <c r="J11" s="712"/>
      <c r="K11" s="712">
        <v>0</v>
      </c>
      <c r="L11" s="712"/>
      <c r="M11" s="712">
        <v>0</v>
      </c>
      <c r="N11" s="712"/>
      <c r="O11" s="712">
        <v>0</v>
      </c>
      <c r="P11" s="712"/>
      <c r="Q11" s="712">
        <v>0</v>
      </c>
      <c r="R11" s="713"/>
      <c r="S11" s="714">
        <f t="shared" si="0"/>
        <v>0</v>
      </c>
      <c r="U11" s="718"/>
    </row>
    <row r="12" spans="1:21" s="161" customFormat="1">
      <c r="A12" s="121">
        <v>5</v>
      </c>
      <c r="B12" s="179" t="s">
        <v>220</v>
      </c>
      <c r="C12" s="712">
        <v>0</v>
      </c>
      <c r="D12" s="712"/>
      <c r="E12" s="712">
        <v>0</v>
      </c>
      <c r="F12" s="712"/>
      <c r="G12" s="712">
        <v>0</v>
      </c>
      <c r="H12" s="712"/>
      <c r="I12" s="712">
        <v>0</v>
      </c>
      <c r="J12" s="712"/>
      <c r="K12" s="712">
        <v>0</v>
      </c>
      <c r="L12" s="712"/>
      <c r="M12" s="712">
        <v>0</v>
      </c>
      <c r="N12" s="712"/>
      <c r="O12" s="712">
        <v>0</v>
      </c>
      <c r="P12" s="712"/>
      <c r="Q12" s="712">
        <v>0</v>
      </c>
      <c r="R12" s="713"/>
      <c r="S12" s="714">
        <f t="shared" si="0"/>
        <v>0</v>
      </c>
      <c r="U12" s="718"/>
    </row>
    <row r="13" spans="1:21" s="161" customFormat="1">
      <c r="A13" s="121">
        <v>6</v>
      </c>
      <c r="B13" s="179" t="s">
        <v>221</v>
      </c>
      <c r="C13" s="712">
        <v>0</v>
      </c>
      <c r="D13" s="712"/>
      <c r="E13" s="712">
        <v>43281632.358500004</v>
      </c>
      <c r="F13" s="712"/>
      <c r="G13" s="712">
        <v>0</v>
      </c>
      <c r="H13" s="712"/>
      <c r="I13" s="712">
        <v>51061834.393600002</v>
      </c>
      <c r="J13" s="712"/>
      <c r="K13" s="712">
        <v>0</v>
      </c>
      <c r="L13" s="712"/>
      <c r="M13" s="712">
        <v>548860.06610000134</v>
      </c>
      <c r="N13" s="712"/>
      <c r="O13" s="712">
        <v>0</v>
      </c>
      <c r="P13" s="712"/>
      <c r="Q13" s="712">
        <v>0</v>
      </c>
      <c r="R13" s="713"/>
      <c r="S13" s="714">
        <f t="shared" si="0"/>
        <v>34736103.734600008</v>
      </c>
      <c r="U13" s="718"/>
    </row>
    <row r="14" spans="1:21" s="161" customFormat="1">
      <c r="A14" s="121">
        <v>7</v>
      </c>
      <c r="B14" s="179" t="s">
        <v>73</v>
      </c>
      <c r="C14" s="712">
        <v>0</v>
      </c>
      <c r="D14" s="712">
        <v>0</v>
      </c>
      <c r="E14" s="712">
        <v>0</v>
      </c>
      <c r="F14" s="712">
        <v>0</v>
      </c>
      <c r="G14" s="712">
        <v>0</v>
      </c>
      <c r="H14" s="712">
        <v>30000</v>
      </c>
      <c r="I14" s="712">
        <v>0</v>
      </c>
      <c r="J14" s="712">
        <v>0</v>
      </c>
      <c r="K14" s="712">
        <v>0</v>
      </c>
      <c r="L14" s="712">
        <v>4653234.0989999995</v>
      </c>
      <c r="M14" s="712">
        <v>1079074352.691855</v>
      </c>
      <c r="N14" s="712">
        <v>170094979.11648145</v>
      </c>
      <c r="O14" s="712">
        <v>0</v>
      </c>
      <c r="P14" s="712">
        <v>0</v>
      </c>
      <c r="Q14" s="712">
        <v>0</v>
      </c>
      <c r="R14" s="713">
        <v>0</v>
      </c>
      <c r="S14" s="714">
        <f t="shared" si="0"/>
        <v>1252669757.3825865</v>
      </c>
      <c r="U14" s="718"/>
    </row>
    <row r="15" spans="1:21" s="161" customFormat="1">
      <c r="A15" s="121">
        <v>8</v>
      </c>
      <c r="B15" s="179" t="s">
        <v>74</v>
      </c>
      <c r="C15" s="712">
        <v>0</v>
      </c>
      <c r="D15" s="712">
        <v>0</v>
      </c>
      <c r="E15" s="712">
        <v>0</v>
      </c>
      <c r="F15" s="712">
        <v>0</v>
      </c>
      <c r="G15" s="712">
        <v>0</v>
      </c>
      <c r="H15" s="712">
        <v>2884.4</v>
      </c>
      <c r="I15" s="712">
        <v>0</v>
      </c>
      <c r="J15" s="712">
        <v>0</v>
      </c>
      <c r="K15" s="712">
        <v>331975248.93385631</v>
      </c>
      <c r="L15" s="712">
        <v>323116.92891999974</v>
      </c>
      <c r="M15" s="712">
        <v>0</v>
      </c>
      <c r="N15" s="712">
        <v>224461.03999999998</v>
      </c>
      <c r="O15" s="712">
        <v>0</v>
      </c>
      <c r="P15" s="712">
        <v>23164.155000000002</v>
      </c>
      <c r="Q15" s="712">
        <v>0</v>
      </c>
      <c r="R15" s="713">
        <v>0</v>
      </c>
      <c r="S15" s="714">
        <f t="shared" si="0"/>
        <v>249483991.20958218</v>
      </c>
      <c r="U15" s="718"/>
    </row>
    <row r="16" spans="1:21" s="161" customFormat="1">
      <c r="A16" s="121">
        <v>9</v>
      </c>
      <c r="B16" s="179" t="s">
        <v>75</v>
      </c>
      <c r="C16" s="712">
        <v>0</v>
      </c>
      <c r="D16" s="712">
        <v>0</v>
      </c>
      <c r="E16" s="712">
        <v>0</v>
      </c>
      <c r="F16" s="712">
        <v>0</v>
      </c>
      <c r="G16" s="712">
        <v>310116741.83267802</v>
      </c>
      <c r="H16" s="712">
        <v>0</v>
      </c>
      <c r="I16" s="712">
        <v>0</v>
      </c>
      <c r="J16" s="712">
        <v>0</v>
      </c>
      <c r="K16" s="712">
        <v>0</v>
      </c>
      <c r="L16" s="712">
        <v>0</v>
      </c>
      <c r="M16" s="712">
        <v>0</v>
      </c>
      <c r="N16" s="712">
        <v>0</v>
      </c>
      <c r="O16" s="712">
        <v>0</v>
      </c>
      <c r="P16" s="712">
        <v>0</v>
      </c>
      <c r="Q16" s="712">
        <v>0</v>
      </c>
      <c r="R16" s="713">
        <v>0</v>
      </c>
      <c r="S16" s="714">
        <f t="shared" si="0"/>
        <v>108540859.64143731</v>
      </c>
      <c r="U16" s="718"/>
    </row>
    <row r="17" spans="1:21" s="161" customFormat="1">
      <c r="A17" s="121">
        <v>10</v>
      </c>
      <c r="B17" s="179" t="s">
        <v>69</v>
      </c>
      <c r="C17" s="712">
        <v>0</v>
      </c>
      <c r="D17" s="712">
        <v>0</v>
      </c>
      <c r="E17" s="712">
        <v>0</v>
      </c>
      <c r="F17" s="712">
        <v>0</v>
      </c>
      <c r="G17" s="712">
        <v>0</v>
      </c>
      <c r="H17" s="712">
        <v>0</v>
      </c>
      <c r="I17" s="712">
        <v>6762541.6631634999</v>
      </c>
      <c r="J17" s="712">
        <v>0</v>
      </c>
      <c r="K17" s="712">
        <v>0</v>
      </c>
      <c r="L17" s="712">
        <v>0</v>
      </c>
      <c r="M17" s="712">
        <v>7979269.4542993996</v>
      </c>
      <c r="N17" s="712">
        <v>0</v>
      </c>
      <c r="O17" s="712">
        <v>13569126.281233599</v>
      </c>
      <c r="P17" s="712">
        <v>0</v>
      </c>
      <c r="Q17" s="712">
        <v>0</v>
      </c>
      <c r="R17" s="713">
        <v>0</v>
      </c>
      <c r="S17" s="714">
        <f t="shared" si="0"/>
        <v>31714229.707731549</v>
      </c>
      <c r="U17" s="718"/>
    </row>
    <row r="18" spans="1:21" s="161" customFormat="1">
      <c r="A18" s="121">
        <v>11</v>
      </c>
      <c r="B18" s="179" t="s">
        <v>70</v>
      </c>
      <c r="C18" s="712">
        <v>0</v>
      </c>
      <c r="D18" s="712">
        <v>0</v>
      </c>
      <c r="E18" s="712">
        <v>0</v>
      </c>
      <c r="F18" s="712">
        <v>0</v>
      </c>
      <c r="G18" s="712">
        <v>0</v>
      </c>
      <c r="H18" s="712">
        <v>1897.3320000000001</v>
      </c>
      <c r="I18" s="712">
        <v>0</v>
      </c>
      <c r="J18" s="712">
        <v>0</v>
      </c>
      <c r="K18" s="712">
        <v>0</v>
      </c>
      <c r="L18" s="712">
        <v>95980.600000000064</v>
      </c>
      <c r="M18" s="712">
        <v>72897081.060100496</v>
      </c>
      <c r="N18" s="712">
        <v>3450995.84</v>
      </c>
      <c r="O18" s="712">
        <v>41742509.9461786</v>
      </c>
      <c r="P18" s="712">
        <v>259829.62500000003</v>
      </c>
      <c r="Q18" s="712">
        <v>0</v>
      </c>
      <c r="R18" s="713">
        <v>0</v>
      </c>
      <c r="S18" s="714">
        <f t="shared" si="0"/>
        <v>139424235.7730684</v>
      </c>
      <c r="U18" s="718"/>
    </row>
    <row r="19" spans="1:21" s="161" customFormat="1">
      <c r="A19" s="121">
        <v>12</v>
      </c>
      <c r="B19" s="179" t="s">
        <v>71</v>
      </c>
      <c r="C19" s="712">
        <v>0</v>
      </c>
      <c r="D19" s="712">
        <v>0</v>
      </c>
      <c r="E19" s="712">
        <v>0</v>
      </c>
      <c r="F19" s="712">
        <v>0</v>
      </c>
      <c r="G19" s="712">
        <v>0</v>
      </c>
      <c r="H19" s="712">
        <v>0</v>
      </c>
      <c r="I19" s="712">
        <v>0</v>
      </c>
      <c r="J19" s="712">
        <v>0</v>
      </c>
      <c r="K19" s="712">
        <v>0</v>
      </c>
      <c r="L19" s="712">
        <v>369661.40999999992</v>
      </c>
      <c r="M19" s="712">
        <v>1708769.8832</v>
      </c>
      <c r="N19" s="712">
        <v>44667495.202809982</v>
      </c>
      <c r="O19" s="712">
        <v>0</v>
      </c>
      <c r="P19" s="712">
        <v>0</v>
      </c>
      <c r="Q19" s="712">
        <v>0</v>
      </c>
      <c r="R19" s="713">
        <v>0</v>
      </c>
      <c r="S19" s="714">
        <f t="shared" si="0"/>
        <v>46653511.143509977</v>
      </c>
      <c r="U19" s="718"/>
    </row>
    <row r="20" spans="1:21" s="161" customFormat="1">
      <c r="A20" s="121">
        <v>13</v>
      </c>
      <c r="B20" s="179" t="s">
        <v>72</v>
      </c>
      <c r="C20" s="712">
        <v>0</v>
      </c>
      <c r="D20" s="712"/>
      <c r="E20" s="712">
        <v>0</v>
      </c>
      <c r="F20" s="712"/>
      <c r="G20" s="712">
        <v>0</v>
      </c>
      <c r="H20" s="712"/>
      <c r="I20" s="712">
        <v>0</v>
      </c>
      <c r="J20" s="712"/>
      <c r="K20" s="712">
        <v>0</v>
      </c>
      <c r="L20" s="712"/>
      <c r="M20" s="712">
        <v>0</v>
      </c>
      <c r="N20" s="712"/>
      <c r="O20" s="712">
        <v>0</v>
      </c>
      <c r="P20" s="712"/>
      <c r="Q20" s="712">
        <v>0</v>
      </c>
      <c r="R20" s="713"/>
      <c r="S20" s="714">
        <f t="shared" si="0"/>
        <v>0</v>
      </c>
      <c r="U20" s="718"/>
    </row>
    <row r="21" spans="1:21" s="161" customFormat="1">
      <c r="A21" s="121">
        <v>14</v>
      </c>
      <c r="B21" s="179" t="s">
        <v>245</v>
      </c>
      <c r="C21" s="712">
        <v>75012673.146899998</v>
      </c>
      <c r="D21" s="712">
        <v>0</v>
      </c>
      <c r="E21" s="712">
        <v>2851132.594</v>
      </c>
      <c r="F21" s="712">
        <v>0</v>
      </c>
      <c r="G21" s="712">
        <v>0</v>
      </c>
      <c r="H21" s="712">
        <v>217874.89559999999</v>
      </c>
      <c r="I21" s="712">
        <v>0</v>
      </c>
      <c r="J21" s="712">
        <v>0</v>
      </c>
      <c r="K21" s="712">
        <v>0</v>
      </c>
      <c r="L21" s="712">
        <v>5200618.6929499749</v>
      </c>
      <c r="M21" s="712">
        <v>325209807.34725523</v>
      </c>
      <c r="N21" s="712">
        <v>12082850.977010027</v>
      </c>
      <c r="O21" s="712">
        <v>0</v>
      </c>
      <c r="P21" s="712">
        <v>55542.927799999998</v>
      </c>
      <c r="Q21" s="712">
        <v>17000000</v>
      </c>
      <c r="R21" s="713">
        <v>0</v>
      </c>
      <c r="S21" s="714">
        <f t="shared" si="0"/>
        <v>384422919.46793777</v>
      </c>
      <c r="U21" s="718"/>
    </row>
    <row r="22" spans="1:21" ht="13.5" thickBot="1">
      <c r="A22" s="103"/>
      <c r="B22" s="163" t="s">
        <v>68</v>
      </c>
      <c r="C22" s="715">
        <f>SUM(C8:C21)</f>
        <v>460211417.07690001</v>
      </c>
      <c r="D22" s="715">
        <f t="shared" ref="D22:S22" si="1">SUM(D8:D21)</f>
        <v>0</v>
      </c>
      <c r="E22" s="715">
        <f t="shared" si="1"/>
        <v>46132764.952500001</v>
      </c>
      <c r="F22" s="715">
        <f t="shared" si="1"/>
        <v>0</v>
      </c>
      <c r="G22" s="715">
        <f t="shared" si="1"/>
        <v>310116741.83267802</v>
      </c>
      <c r="H22" s="715">
        <f t="shared" si="1"/>
        <v>252656.62760000001</v>
      </c>
      <c r="I22" s="715">
        <f t="shared" si="1"/>
        <v>57824376.0567635</v>
      </c>
      <c r="J22" s="715">
        <f t="shared" si="1"/>
        <v>0</v>
      </c>
      <c r="K22" s="715">
        <f t="shared" si="1"/>
        <v>331975248.93385631</v>
      </c>
      <c r="L22" s="715">
        <f t="shared" si="1"/>
        <v>10642611.730869975</v>
      </c>
      <c r="M22" s="715">
        <f t="shared" si="1"/>
        <v>1828515185.2425101</v>
      </c>
      <c r="N22" s="715">
        <f t="shared" si="1"/>
        <v>230520782.17630148</v>
      </c>
      <c r="O22" s="715">
        <f t="shared" si="1"/>
        <v>55311636.227412201</v>
      </c>
      <c r="P22" s="715">
        <f t="shared" si="1"/>
        <v>338536.70780000003</v>
      </c>
      <c r="Q22" s="715">
        <f t="shared" si="1"/>
        <v>17000000</v>
      </c>
      <c r="R22" s="715">
        <f t="shared" si="1"/>
        <v>0</v>
      </c>
      <c r="S22" s="716">
        <f t="shared" si="1"/>
        <v>2588742652.8001533</v>
      </c>
    </row>
    <row r="25" spans="1:21">
      <c r="C25" s="717"/>
      <c r="D25" s="717"/>
      <c r="E25" s="717"/>
      <c r="F25" s="717"/>
      <c r="G25" s="717"/>
      <c r="H25" s="717"/>
      <c r="I25" s="717"/>
      <c r="J25" s="717"/>
      <c r="K25" s="717"/>
      <c r="L25" s="717"/>
      <c r="M25" s="717"/>
      <c r="N25" s="717"/>
      <c r="O25" s="717"/>
      <c r="P25" s="717"/>
      <c r="Q25" s="717"/>
      <c r="R25" s="717"/>
      <c r="S25" s="71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X28"/>
  <sheetViews>
    <sheetView workbookViewId="0">
      <pane xSplit="2" ySplit="6" topLeftCell="C7" activePane="bottomRight" state="frozen"/>
      <selection pane="topRight" activeCell="C1" sqref="C1"/>
      <selection pane="bottomLeft" activeCell="A6" sqref="A6"/>
      <selection pane="bottomRight" activeCell="E23" sqref="E23"/>
    </sheetView>
  </sheetViews>
  <sheetFormatPr defaultColWidth="9.140625" defaultRowHeight="12.75"/>
  <cols>
    <col min="1" max="1" width="10.42578125" style="2" bestFit="1" customWidth="1"/>
    <col min="2" max="2" width="74.42578125" style="2" customWidth="1"/>
    <col min="3" max="3" width="19" style="2" customWidth="1"/>
    <col min="4" max="4" width="19.42578125" style="2" customWidth="1"/>
    <col min="5" max="5" width="31.140625" style="2" customWidth="1"/>
    <col min="6" max="6" width="29.140625" style="2" customWidth="1"/>
    <col min="7" max="7" width="28.42578125" style="2" customWidth="1"/>
    <col min="8" max="8" width="26.42578125" style="2" customWidth="1"/>
    <col min="9" max="9" width="23.7109375" style="2" customWidth="1"/>
    <col min="10" max="10" width="21.42578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4">
      <c r="A1" s="2" t="s">
        <v>188</v>
      </c>
      <c r="B1" s="345" t="str">
        <f>Info!C2</f>
        <v>სს "ბაზისბანკი"</v>
      </c>
    </row>
    <row r="2" spans="1:24">
      <c r="A2" s="2" t="s">
        <v>189</v>
      </c>
      <c r="B2" s="479">
        <f>'1. key ratios'!B2</f>
        <v>44926</v>
      </c>
    </row>
    <row r="4" spans="1:24" ht="27.75" thickBot="1">
      <c r="A4" s="2" t="s">
        <v>412</v>
      </c>
      <c r="B4" s="317" t="s">
        <v>454</v>
      </c>
      <c r="V4" s="206" t="s">
        <v>93</v>
      </c>
    </row>
    <row r="5" spans="1:24">
      <c r="A5" s="101"/>
      <c r="B5" s="102"/>
      <c r="C5" s="819" t="s">
        <v>198</v>
      </c>
      <c r="D5" s="820"/>
      <c r="E5" s="820"/>
      <c r="F5" s="820"/>
      <c r="G5" s="820"/>
      <c r="H5" s="820"/>
      <c r="I5" s="820"/>
      <c r="J5" s="820"/>
      <c r="K5" s="820"/>
      <c r="L5" s="821"/>
      <c r="M5" s="819" t="s">
        <v>199</v>
      </c>
      <c r="N5" s="820"/>
      <c r="O5" s="820"/>
      <c r="P5" s="820"/>
      <c r="Q5" s="820"/>
      <c r="R5" s="820"/>
      <c r="S5" s="821"/>
      <c r="T5" s="824" t="s">
        <v>452</v>
      </c>
      <c r="U5" s="824" t="s">
        <v>451</v>
      </c>
      <c r="V5" s="822" t="s">
        <v>200</v>
      </c>
    </row>
    <row r="6" spans="1:24" s="68" customFormat="1" ht="127.5">
      <c r="A6" s="119"/>
      <c r="B6" s="181"/>
      <c r="C6" s="99" t="s">
        <v>201</v>
      </c>
      <c r="D6" s="98" t="s">
        <v>202</v>
      </c>
      <c r="E6" s="95" t="s">
        <v>203</v>
      </c>
      <c r="F6" s="318" t="s">
        <v>446</v>
      </c>
      <c r="G6" s="98" t="s">
        <v>204</v>
      </c>
      <c r="H6" s="98" t="s">
        <v>205</v>
      </c>
      <c r="I6" s="98" t="s">
        <v>206</v>
      </c>
      <c r="J6" s="98" t="s">
        <v>244</v>
      </c>
      <c r="K6" s="98" t="s">
        <v>207</v>
      </c>
      <c r="L6" s="100" t="s">
        <v>208</v>
      </c>
      <c r="M6" s="99" t="s">
        <v>209</v>
      </c>
      <c r="N6" s="98" t="s">
        <v>210</v>
      </c>
      <c r="O6" s="98" t="s">
        <v>211</v>
      </c>
      <c r="P6" s="98" t="s">
        <v>212</v>
      </c>
      <c r="Q6" s="98" t="s">
        <v>213</v>
      </c>
      <c r="R6" s="98" t="s">
        <v>214</v>
      </c>
      <c r="S6" s="100" t="s">
        <v>215</v>
      </c>
      <c r="T6" s="825"/>
      <c r="U6" s="825"/>
      <c r="V6" s="823"/>
    </row>
    <row r="7" spans="1:24" s="161" customFormat="1">
      <c r="A7" s="162">
        <v>1</v>
      </c>
      <c r="B7" s="160" t="s">
        <v>216</v>
      </c>
      <c r="C7" s="292"/>
      <c r="D7" s="290">
        <v>0</v>
      </c>
      <c r="E7" s="290"/>
      <c r="F7" s="290"/>
      <c r="G7" s="290"/>
      <c r="H7" s="290"/>
      <c r="I7" s="290"/>
      <c r="J7" s="290"/>
      <c r="K7" s="290"/>
      <c r="L7" s="293"/>
      <c r="M7" s="292"/>
      <c r="N7" s="290"/>
      <c r="O7" s="290"/>
      <c r="P7" s="290"/>
      <c r="Q7" s="290"/>
      <c r="R7" s="290"/>
      <c r="S7" s="293"/>
      <c r="T7" s="312">
        <v>0</v>
      </c>
      <c r="U7" s="311"/>
      <c r="V7" s="294">
        <f>SUM(C7:S7)</f>
        <v>0</v>
      </c>
      <c r="X7" s="720"/>
    </row>
    <row r="8" spans="1:24" s="161" customFormat="1">
      <c r="A8" s="162">
        <v>2</v>
      </c>
      <c r="B8" s="160" t="s">
        <v>217</v>
      </c>
      <c r="C8" s="292"/>
      <c r="D8" s="290">
        <v>0</v>
      </c>
      <c r="E8" s="290"/>
      <c r="F8" s="290"/>
      <c r="G8" s="290"/>
      <c r="H8" s="290"/>
      <c r="I8" s="290"/>
      <c r="J8" s="290"/>
      <c r="K8" s="290"/>
      <c r="L8" s="293"/>
      <c r="M8" s="292"/>
      <c r="N8" s="290"/>
      <c r="O8" s="290"/>
      <c r="P8" s="290"/>
      <c r="Q8" s="290"/>
      <c r="R8" s="290"/>
      <c r="S8" s="293"/>
      <c r="T8" s="311">
        <v>0</v>
      </c>
      <c r="U8" s="311"/>
      <c r="V8" s="294">
        <f t="shared" ref="V8:V20" si="0">SUM(C8:S8)</f>
        <v>0</v>
      </c>
      <c r="X8" s="720"/>
    </row>
    <row r="9" spans="1:24" s="161" customFormat="1">
      <c r="A9" s="162">
        <v>3</v>
      </c>
      <c r="B9" s="160" t="s">
        <v>218</v>
      </c>
      <c r="C9" s="292"/>
      <c r="D9" s="290">
        <v>20.02</v>
      </c>
      <c r="E9" s="290"/>
      <c r="F9" s="290"/>
      <c r="G9" s="290"/>
      <c r="H9" s="290"/>
      <c r="I9" s="290"/>
      <c r="J9" s="290"/>
      <c r="K9" s="290"/>
      <c r="L9" s="293"/>
      <c r="M9" s="292"/>
      <c r="N9" s="290"/>
      <c r="O9" s="290"/>
      <c r="P9" s="290"/>
      <c r="Q9" s="290"/>
      <c r="R9" s="290"/>
      <c r="S9" s="293"/>
      <c r="T9" s="311">
        <v>20.02</v>
      </c>
      <c r="U9" s="311"/>
      <c r="V9" s="294">
        <f>SUM(C9:S9)</f>
        <v>20.02</v>
      </c>
      <c r="X9" s="720"/>
    </row>
    <row r="10" spans="1:24" s="161" customFormat="1">
      <c r="A10" s="162">
        <v>4</v>
      </c>
      <c r="B10" s="160" t="s">
        <v>219</v>
      </c>
      <c r="C10" s="292"/>
      <c r="D10" s="290">
        <v>0</v>
      </c>
      <c r="E10" s="290"/>
      <c r="F10" s="290"/>
      <c r="G10" s="290"/>
      <c r="H10" s="290"/>
      <c r="I10" s="290"/>
      <c r="J10" s="290"/>
      <c r="K10" s="290"/>
      <c r="L10" s="293"/>
      <c r="M10" s="292"/>
      <c r="N10" s="290"/>
      <c r="O10" s="290"/>
      <c r="P10" s="290"/>
      <c r="Q10" s="290"/>
      <c r="R10" s="290"/>
      <c r="S10" s="293"/>
      <c r="T10" s="311">
        <v>0</v>
      </c>
      <c r="U10" s="311"/>
      <c r="V10" s="294">
        <f t="shared" si="0"/>
        <v>0</v>
      </c>
      <c r="X10" s="720"/>
    </row>
    <row r="11" spans="1:24" s="161" customFormat="1">
      <c r="A11" s="162">
        <v>5</v>
      </c>
      <c r="B11" s="160" t="s">
        <v>220</v>
      </c>
      <c r="C11" s="292"/>
      <c r="D11" s="290">
        <v>0</v>
      </c>
      <c r="E11" s="290"/>
      <c r="F11" s="290"/>
      <c r="G11" s="290"/>
      <c r="H11" s="290"/>
      <c r="I11" s="290"/>
      <c r="J11" s="290"/>
      <c r="K11" s="290"/>
      <c r="L11" s="293"/>
      <c r="M11" s="292"/>
      <c r="N11" s="290"/>
      <c r="O11" s="290"/>
      <c r="P11" s="290"/>
      <c r="Q11" s="290"/>
      <c r="R11" s="290"/>
      <c r="S11" s="293"/>
      <c r="T11" s="311">
        <v>0</v>
      </c>
      <c r="U11" s="311"/>
      <c r="V11" s="294">
        <f t="shared" si="0"/>
        <v>0</v>
      </c>
      <c r="X11" s="720"/>
    </row>
    <row r="12" spans="1:24" s="161" customFormat="1">
      <c r="A12" s="162">
        <v>6</v>
      </c>
      <c r="B12" s="160" t="s">
        <v>221</v>
      </c>
      <c r="C12" s="292"/>
      <c r="D12" s="290">
        <v>0</v>
      </c>
      <c r="E12" s="290"/>
      <c r="F12" s="290"/>
      <c r="G12" s="290"/>
      <c r="H12" s="290"/>
      <c r="I12" s="290"/>
      <c r="J12" s="290"/>
      <c r="K12" s="290"/>
      <c r="L12" s="293"/>
      <c r="M12" s="292"/>
      <c r="N12" s="290"/>
      <c r="O12" s="290"/>
      <c r="P12" s="290"/>
      <c r="Q12" s="290"/>
      <c r="R12" s="290"/>
      <c r="S12" s="293"/>
      <c r="T12" s="311">
        <v>0</v>
      </c>
      <c r="U12" s="311"/>
      <c r="V12" s="294">
        <f t="shared" si="0"/>
        <v>0</v>
      </c>
      <c r="X12" s="720"/>
    </row>
    <row r="13" spans="1:24" s="161" customFormat="1">
      <c r="A13" s="162">
        <v>7</v>
      </c>
      <c r="B13" s="160" t="s">
        <v>73</v>
      </c>
      <c r="C13" s="292"/>
      <c r="D13" s="290">
        <v>33540310.296518251</v>
      </c>
      <c r="E13" s="290"/>
      <c r="F13" s="290"/>
      <c r="G13" s="290"/>
      <c r="H13" s="290"/>
      <c r="I13" s="290"/>
      <c r="J13" s="290"/>
      <c r="K13" s="290"/>
      <c r="L13" s="293"/>
      <c r="M13" s="292"/>
      <c r="N13" s="290"/>
      <c r="O13" s="290"/>
      <c r="P13" s="290"/>
      <c r="Q13" s="290"/>
      <c r="R13" s="290"/>
      <c r="S13" s="293"/>
      <c r="T13" s="311">
        <v>22399412.215247899</v>
      </c>
      <c r="U13" s="311">
        <v>11140898.08127035</v>
      </c>
      <c r="V13" s="294">
        <f t="shared" si="0"/>
        <v>33540310.296518251</v>
      </c>
      <c r="X13" s="720"/>
    </row>
    <row r="14" spans="1:24" s="161" customFormat="1">
      <c r="A14" s="162">
        <v>8</v>
      </c>
      <c r="B14" s="160" t="s">
        <v>74</v>
      </c>
      <c r="C14" s="292"/>
      <c r="D14" s="290">
        <v>1148884.3121589001</v>
      </c>
      <c r="E14" s="290"/>
      <c r="F14" s="290"/>
      <c r="G14" s="290"/>
      <c r="H14" s="290"/>
      <c r="I14" s="290"/>
      <c r="J14" s="290"/>
      <c r="K14" s="290"/>
      <c r="L14" s="293"/>
      <c r="M14" s="292"/>
      <c r="N14" s="290"/>
      <c r="O14" s="290"/>
      <c r="P14" s="290"/>
      <c r="Q14" s="290"/>
      <c r="R14" s="290"/>
      <c r="S14" s="293"/>
      <c r="T14" s="311">
        <v>1084873.3121589001</v>
      </c>
      <c r="U14" s="311">
        <v>64011</v>
      </c>
      <c r="V14" s="294">
        <f t="shared" si="0"/>
        <v>1148884.3121589001</v>
      </c>
      <c r="X14" s="720"/>
    </row>
    <row r="15" spans="1:24" s="161" customFormat="1">
      <c r="A15" s="162">
        <v>9</v>
      </c>
      <c r="B15" s="160" t="s">
        <v>75</v>
      </c>
      <c r="C15" s="292"/>
      <c r="D15" s="290">
        <v>0</v>
      </c>
      <c r="E15" s="290"/>
      <c r="F15" s="290"/>
      <c r="G15" s="290"/>
      <c r="H15" s="290"/>
      <c r="I15" s="290"/>
      <c r="J15" s="290"/>
      <c r="K15" s="290"/>
      <c r="L15" s="293"/>
      <c r="M15" s="292"/>
      <c r="N15" s="290"/>
      <c r="O15" s="290"/>
      <c r="P15" s="290"/>
      <c r="Q15" s="290"/>
      <c r="R15" s="290"/>
      <c r="S15" s="293"/>
      <c r="T15" s="311">
        <v>0</v>
      </c>
      <c r="U15" s="311">
        <v>0</v>
      </c>
      <c r="V15" s="294">
        <f t="shared" si="0"/>
        <v>0</v>
      </c>
      <c r="X15" s="720"/>
    </row>
    <row r="16" spans="1:24" s="161" customFormat="1">
      <c r="A16" s="162">
        <v>10</v>
      </c>
      <c r="B16" s="160" t="s">
        <v>69</v>
      </c>
      <c r="C16" s="292"/>
      <c r="D16" s="290">
        <v>0</v>
      </c>
      <c r="E16" s="290"/>
      <c r="F16" s="290"/>
      <c r="G16" s="290"/>
      <c r="H16" s="290"/>
      <c r="I16" s="290"/>
      <c r="J16" s="290"/>
      <c r="K16" s="290"/>
      <c r="L16" s="293"/>
      <c r="M16" s="292"/>
      <c r="N16" s="290"/>
      <c r="O16" s="290"/>
      <c r="P16" s="290"/>
      <c r="Q16" s="290"/>
      <c r="R16" s="290"/>
      <c r="S16" s="293"/>
      <c r="T16" s="311">
        <v>0</v>
      </c>
      <c r="U16" s="311"/>
      <c r="V16" s="294">
        <f t="shared" si="0"/>
        <v>0</v>
      </c>
      <c r="X16" s="720"/>
    </row>
    <row r="17" spans="1:24" s="161" customFormat="1">
      <c r="A17" s="162">
        <v>11</v>
      </c>
      <c r="B17" s="160" t="s">
        <v>70</v>
      </c>
      <c r="C17" s="292"/>
      <c r="D17" s="290">
        <v>19479414.0932496</v>
      </c>
      <c r="E17" s="290"/>
      <c r="F17" s="290"/>
      <c r="G17" s="290"/>
      <c r="H17" s="290"/>
      <c r="I17" s="290"/>
      <c r="J17" s="290"/>
      <c r="K17" s="290"/>
      <c r="L17" s="293"/>
      <c r="M17" s="292"/>
      <c r="N17" s="290"/>
      <c r="O17" s="290"/>
      <c r="P17" s="290"/>
      <c r="Q17" s="290"/>
      <c r="R17" s="290"/>
      <c r="S17" s="293"/>
      <c r="T17" s="311">
        <v>19479414.0932496</v>
      </c>
      <c r="U17" s="311">
        <v>0</v>
      </c>
      <c r="V17" s="294">
        <f t="shared" si="0"/>
        <v>19479414.0932496</v>
      </c>
      <c r="X17" s="720"/>
    </row>
    <row r="18" spans="1:24" s="161" customFormat="1">
      <c r="A18" s="162">
        <v>12</v>
      </c>
      <c r="B18" s="160" t="s">
        <v>71</v>
      </c>
      <c r="C18" s="292"/>
      <c r="D18" s="290">
        <v>1332733.1558860003</v>
      </c>
      <c r="E18" s="290"/>
      <c r="F18" s="290"/>
      <c r="G18" s="290"/>
      <c r="H18" s="290"/>
      <c r="I18" s="290"/>
      <c r="J18" s="290"/>
      <c r="K18" s="290"/>
      <c r="L18" s="293"/>
      <c r="M18" s="292"/>
      <c r="N18" s="290"/>
      <c r="O18" s="290"/>
      <c r="P18" s="290"/>
      <c r="Q18" s="290"/>
      <c r="R18" s="290"/>
      <c r="S18" s="293"/>
      <c r="T18" s="311">
        <v>551.32050249999998</v>
      </c>
      <c r="U18" s="311">
        <v>1332181.8353835002</v>
      </c>
      <c r="V18" s="294">
        <f t="shared" si="0"/>
        <v>1332733.1558860003</v>
      </c>
      <c r="X18" s="720"/>
    </row>
    <row r="19" spans="1:24" s="161" customFormat="1">
      <c r="A19" s="162">
        <v>13</v>
      </c>
      <c r="B19" s="160" t="s">
        <v>72</v>
      </c>
      <c r="C19" s="292"/>
      <c r="D19" s="290">
        <v>0</v>
      </c>
      <c r="E19" s="290"/>
      <c r="F19" s="290"/>
      <c r="G19" s="290"/>
      <c r="H19" s="290"/>
      <c r="I19" s="290"/>
      <c r="J19" s="290"/>
      <c r="K19" s="290"/>
      <c r="L19" s="293"/>
      <c r="M19" s="292"/>
      <c r="N19" s="290"/>
      <c r="O19" s="290"/>
      <c r="P19" s="290"/>
      <c r="Q19" s="290"/>
      <c r="R19" s="290"/>
      <c r="S19" s="293"/>
      <c r="T19" s="311">
        <v>0</v>
      </c>
      <c r="U19" s="311"/>
      <c r="V19" s="294">
        <f t="shared" si="0"/>
        <v>0</v>
      </c>
      <c r="X19" s="720"/>
    </row>
    <row r="20" spans="1:24" s="161" customFormat="1">
      <c r="A20" s="162">
        <v>14</v>
      </c>
      <c r="B20" s="160" t="s">
        <v>245</v>
      </c>
      <c r="C20" s="292"/>
      <c r="D20" s="290">
        <v>1140101.9209194998</v>
      </c>
      <c r="E20" s="290"/>
      <c r="F20" s="290"/>
      <c r="G20" s="290"/>
      <c r="H20" s="290"/>
      <c r="I20" s="290"/>
      <c r="J20" s="290"/>
      <c r="K20" s="290"/>
      <c r="L20" s="293"/>
      <c r="M20" s="292"/>
      <c r="N20" s="290"/>
      <c r="O20" s="290"/>
      <c r="P20" s="290"/>
      <c r="Q20" s="290"/>
      <c r="R20" s="290"/>
      <c r="S20" s="293"/>
      <c r="T20" s="311">
        <v>602168.3066909</v>
      </c>
      <c r="U20" s="311">
        <v>537933.61422859994</v>
      </c>
      <c r="V20" s="294">
        <f t="shared" si="0"/>
        <v>1140101.9209194998</v>
      </c>
      <c r="X20" s="720"/>
    </row>
    <row r="21" spans="1:24" ht="13.5" thickBot="1">
      <c r="A21" s="103"/>
      <c r="B21" s="104" t="s">
        <v>68</v>
      </c>
      <c r="C21" s="295">
        <f>SUM(C7:C20)</f>
        <v>0</v>
      </c>
      <c r="D21" s="291">
        <f t="shared" ref="D21:V21" si="1">SUM(D7:D20)</f>
        <v>56641463.798732251</v>
      </c>
      <c r="E21" s="291">
        <f t="shared" si="1"/>
        <v>0</v>
      </c>
      <c r="F21" s="291">
        <f t="shared" si="1"/>
        <v>0</v>
      </c>
      <c r="G21" s="291">
        <f t="shared" si="1"/>
        <v>0</v>
      </c>
      <c r="H21" s="291">
        <f t="shared" si="1"/>
        <v>0</v>
      </c>
      <c r="I21" s="291">
        <f t="shared" si="1"/>
        <v>0</v>
      </c>
      <c r="J21" s="291">
        <f t="shared" si="1"/>
        <v>0</v>
      </c>
      <c r="K21" s="291">
        <f t="shared" si="1"/>
        <v>0</v>
      </c>
      <c r="L21" s="296">
        <f t="shared" si="1"/>
        <v>0</v>
      </c>
      <c r="M21" s="295">
        <f t="shared" si="1"/>
        <v>0</v>
      </c>
      <c r="N21" s="291">
        <f t="shared" si="1"/>
        <v>0</v>
      </c>
      <c r="O21" s="291">
        <f t="shared" si="1"/>
        <v>0</v>
      </c>
      <c r="P21" s="291">
        <f t="shared" si="1"/>
        <v>0</v>
      </c>
      <c r="Q21" s="291">
        <f t="shared" si="1"/>
        <v>0</v>
      </c>
      <c r="R21" s="291">
        <f t="shared" si="1"/>
        <v>0</v>
      </c>
      <c r="S21" s="296">
        <f t="shared" si="1"/>
        <v>0</v>
      </c>
      <c r="T21" s="296">
        <f>SUM(T7:T20)</f>
        <v>43566439.267849796</v>
      </c>
      <c r="U21" s="296">
        <f t="shared" si="1"/>
        <v>13075024.530882452</v>
      </c>
      <c r="V21" s="297">
        <f t="shared" si="1"/>
        <v>56641463.798732251</v>
      </c>
      <c r="X21" s="720"/>
    </row>
    <row r="23" spans="1:24">
      <c r="C23" s="719"/>
      <c r="D23" s="719"/>
      <c r="E23" s="719"/>
      <c r="F23" s="719"/>
      <c r="G23" s="719"/>
      <c r="H23" s="719"/>
      <c r="I23" s="719"/>
      <c r="J23" s="719"/>
      <c r="K23" s="719"/>
      <c r="L23" s="719"/>
      <c r="M23" s="719"/>
      <c r="N23" s="719"/>
      <c r="O23" s="719"/>
      <c r="P23" s="719"/>
      <c r="Q23" s="719"/>
      <c r="R23" s="719"/>
      <c r="S23" s="719"/>
      <c r="T23" s="719"/>
      <c r="U23" s="719"/>
      <c r="V23" s="719"/>
    </row>
    <row r="24" spans="1:24">
      <c r="A24" s="19"/>
      <c r="B24" s="19"/>
      <c r="C24" s="72"/>
      <c r="D24" s="72"/>
      <c r="E24" s="72"/>
    </row>
    <row r="25" spans="1:24">
      <c r="A25" s="96"/>
      <c r="B25" s="96"/>
      <c r="C25" s="19"/>
      <c r="D25" s="72"/>
      <c r="E25" s="72"/>
    </row>
    <row r="26" spans="1:24">
      <c r="A26" s="96"/>
      <c r="B26" s="97"/>
      <c r="C26" s="19"/>
      <c r="D26" s="72"/>
      <c r="E26" s="72"/>
    </row>
    <row r="27" spans="1:24">
      <c r="A27" s="96"/>
      <c r="B27" s="96"/>
      <c r="C27" s="19"/>
      <c r="D27" s="72"/>
      <c r="E27" s="72"/>
    </row>
    <row r="28" spans="1:24">
      <c r="A28" s="96"/>
      <c r="B28" s="97"/>
      <c r="C28" s="19"/>
      <c r="D28" s="72"/>
      <c r="E28" s="7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J28"/>
  <sheetViews>
    <sheetView workbookViewId="0">
      <pane xSplit="1" ySplit="7" topLeftCell="B8" activePane="bottomRight" state="frozen"/>
      <selection activeCell="L18" sqref="L18"/>
      <selection pane="topRight" activeCell="L18" sqref="L18"/>
      <selection pane="bottomLeft" activeCell="L18" sqref="L18"/>
      <selection pane="bottomRight" activeCell="F31" sqref="F31"/>
    </sheetView>
  </sheetViews>
  <sheetFormatPr defaultColWidth="9.140625" defaultRowHeight="12.75"/>
  <cols>
    <col min="1" max="1" width="10.42578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10">
      <c r="A1" s="2" t="s">
        <v>188</v>
      </c>
      <c r="B1" s="345" t="str">
        <f>Info!C2</f>
        <v>სს "ბაზისბანკი"</v>
      </c>
    </row>
    <row r="2" spans="1:10">
      <c r="A2" s="2" t="s">
        <v>189</v>
      </c>
      <c r="B2" s="479">
        <f>'1. key ratios'!B2</f>
        <v>44926</v>
      </c>
    </row>
    <row r="4" spans="1:10" ht="13.5" thickBot="1">
      <c r="A4" s="2" t="s">
        <v>413</v>
      </c>
      <c r="B4" s="314" t="s">
        <v>455</v>
      </c>
    </row>
    <row r="5" spans="1:10">
      <c r="A5" s="101"/>
      <c r="B5" s="158"/>
      <c r="C5" s="164" t="s">
        <v>0</v>
      </c>
      <c r="D5" s="164" t="s">
        <v>1</v>
      </c>
      <c r="E5" s="164" t="s">
        <v>2</v>
      </c>
      <c r="F5" s="164" t="s">
        <v>3</v>
      </c>
      <c r="G5" s="309" t="s">
        <v>4</v>
      </c>
      <c r="H5" s="165" t="s">
        <v>5</v>
      </c>
      <c r="I5" s="25"/>
    </row>
    <row r="6" spans="1:10" ht="15" customHeight="1">
      <c r="A6" s="157"/>
      <c r="B6" s="23"/>
      <c r="C6" s="826" t="s">
        <v>447</v>
      </c>
      <c r="D6" s="830" t="s">
        <v>468</v>
      </c>
      <c r="E6" s="831"/>
      <c r="F6" s="826" t="s">
        <v>474</v>
      </c>
      <c r="G6" s="826" t="s">
        <v>475</v>
      </c>
      <c r="H6" s="828" t="s">
        <v>449</v>
      </c>
      <c r="I6" s="25"/>
    </row>
    <row r="7" spans="1:10" ht="63.75">
      <c r="A7" s="157"/>
      <c r="B7" s="23"/>
      <c r="C7" s="827"/>
      <c r="D7" s="313" t="s">
        <v>450</v>
      </c>
      <c r="E7" s="313" t="s">
        <v>448</v>
      </c>
      <c r="F7" s="827"/>
      <c r="G7" s="827"/>
      <c r="H7" s="829"/>
      <c r="I7" s="25"/>
    </row>
    <row r="8" spans="1:10">
      <c r="A8" s="92">
        <v>1</v>
      </c>
      <c r="B8" s="74" t="s">
        <v>216</v>
      </c>
      <c r="C8" s="298">
        <v>688057487.97959995</v>
      </c>
      <c r="D8" s="299"/>
      <c r="E8" s="298"/>
      <c r="F8" s="298">
        <v>302858744.04960001</v>
      </c>
      <c r="G8" s="310">
        <v>302858744.04960001</v>
      </c>
      <c r="H8" s="319">
        <f>G8/(C8+E8)</f>
        <v>0.44016488351708688</v>
      </c>
      <c r="J8" s="721"/>
    </row>
    <row r="9" spans="1:10" ht="15" customHeight="1">
      <c r="A9" s="92">
        <v>2</v>
      </c>
      <c r="B9" s="74" t="s">
        <v>217</v>
      </c>
      <c r="C9" s="298">
        <v>0</v>
      </c>
      <c r="D9" s="299"/>
      <c r="E9" s="298"/>
      <c r="F9" s="298">
        <v>0</v>
      </c>
      <c r="G9" s="310">
        <v>0</v>
      </c>
      <c r="H9" s="319"/>
      <c r="J9" s="721"/>
    </row>
    <row r="10" spans="1:10">
      <c r="A10" s="92">
        <v>3</v>
      </c>
      <c r="B10" s="74" t="s">
        <v>218</v>
      </c>
      <c r="C10" s="298">
        <v>38238300.690099999</v>
      </c>
      <c r="D10" s="299">
        <v>0</v>
      </c>
      <c r="E10" s="298">
        <v>0</v>
      </c>
      <c r="F10" s="298">
        <v>38238300.690099999</v>
      </c>
      <c r="G10" s="310">
        <v>38238280.670099996</v>
      </c>
      <c r="H10" s="319">
        <f t="shared" ref="H10:H21" si="0">G10/(C10+E10)</f>
        <v>0.99999947644116916</v>
      </c>
      <c r="J10" s="721"/>
    </row>
    <row r="11" spans="1:10">
      <c r="A11" s="92">
        <v>4</v>
      </c>
      <c r="B11" s="74" t="s">
        <v>219</v>
      </c>
      <c r="C11" s="298">
        <v>0</v>
      </c>
      <c r="D11" s="299"/>
      <c r="E11" s="298"/>
      <c r="F11" s="298">
        <v>0</v>
      </c>
      <c r="G11" s="310">
        <v>0</v>
      </c>
      <c r="H11" s="319"/>
      <c r="J11" s="721"/>
    </row>
    <row r="12" spans="1:10">
      <c r="A12" s="92">
        <v>5</v>
      </c>
      <c r="B12" s="74" t="s">
        <v>220</v>
      </c>
      <c r="C12" s="298">
        <v>0</v>
      </c>
      <c r="D12" s="299"/>
      <c r="E12" s="298"/>
      <c r="F12" s="298">
        <v>0</v>
      </c>
      <c r="G12" s="310">
        <v>0</v>
      </c>
      <c r="H12" s="319"/>
      <c r="J12" s="721"/>
    </row>
    <row r="13" spans="1:10">
      <c r="A13" s="92">
        <v>6</v>
      </c>
      <c r="B13" s="74" t="s">
        <v>221</v>
      </c>
      <c r="C13" s="298">
        <v>94892326.818200007</v>
      </c>
      <c r="D13" s="299"/>
      <c r="E13" s="298"/>
      <c r="F13" s="298">
        <v>34736103.734600008</v>
      </c>
      <c r="G13" s="310">
        <v>34736103.734600008</v>
      </c>
      <c r="H13" s="319">
        <f t="shared" si="0"/>
        <v>0.36605808814393775</v>
      </c>
      <c r="J13" s="721"/>
    </row>
    <row r="14" spans="1:10">
      <c r="A14" s="92">
        <v>7</v>
      </c>
      <c r="B14" s="74" t="s">
        <v>73</v>
      </c>
      <c r="C14" s="298">
        <v>1079074352.691855</v>
      </c>
      <c r="D14" s="299">
        <v>291464898.20790273</v>
      </c>
      <c r="E14" s="298">
        <v>174778213.21548149</v>
      </c>
      <c r="F14" s="299">
        <v>1252669757.3825865</v>
      </c>
      <c r="G14" s="357">
        <v>1219129447.0860682</v>
      </c>
      <c r="H14" s="319">
        <f>G14/(C14+E14)</f>
        <v>0.9723068566708708</v>
      </c>
      <c r="J14" s="721"/>
    </row>
    <row r="15" spans="1:10">
      <c r="A15" s="92">
        <v>8</v>
      </c>
      <c r="B15" s="74" t="s">
        <v>74</v>
      </c>
      <c r="C15" s="298">
        <v>331975248.93385631</v>
      </c>
      <c r="D15" s="299">
        <v>994858.20479999878</v>
      </c>
      <c r="E15" s="298">
        <v>573626.52391999937</v>
      </c>
      <c r="F15" s="299">
        <v>249483991.20958224</v>
      </c>
      <c r="G15" s="357">
        <v>248335106.89742333</v>
      </c>
      <c r="H15" s="319">
        <f t="shared" si="0"/>
        <v>0.74676273241210944</v>
      </c>
      <c r="J15" s="721"/>
    </row>
    <row r="16" spans="1:10">
      <c r="A16" s="92">
        <v>9</v>
      </c>
      <c r="B16" s="74" t="s">
        <v>75</v>
      </c>
      <c r="C16" s="298">
        <v>310116741.83267802</v>
      </c>
      <c r="D16" s="299">
        <v>0</v>
      </c>
      <c r="E16" s="298">
        <v>0</v>
      </c>
      <c r="F16" s="299">
        <v>108540859.64143731</v>
      </c>
      <c r="G16" s="357">
        <v>108540859.64143731</v>
      </c>
      <c r="H16" s="319">
        <f t="shared" si="0"/>
        <v>0.35</v>
      </c>
      <c r="J16" s="721"/>
    </row>
    <row r="17" spans="1:10">
      <c r="A17" s="92">
        <v>10</v>
      </c>
      <c r="B17" s="74" t="s">
        <v>69</v>
      </c>
      <c r="C17" s="298">
        <v>28310937.398696497</v>
      </c>
      <c r="D17" s="299">
        <v>0</v>
      </c>
      <c r="E17" s="298">
        <v>0</v>
      </c>
      <c r="F17" s="299">
        <v>31714229.707731549</v>
      </c>
      <c r="G17" s="357">
        <v>31714229.707731549</v>
      </c>
      <c r="H17" s="319">
        <f t="shared" si="0"/>
        <v>1.1202112194699616</v>
      </c>
      <c r="J17" s="721"/>
    </row>
    <row r="18" spans="1:10">
      <c r="A18" s="92">
        <v>11</v>
      </c>
      <c r="B18" s="74" t="s">
        <v>70</v>
      </c>
      <c r="C18" s="298">
        <v>114639591.0062791</v>
      </c>
      <c r="D18" s="299">
        <v>8280744.1299999971</v>
      </c>
      <c r="E18" s="298">
        <v>3808703.3969999985</v>
      </c>
      <c r="F18" s="299">
        <v>139424235.7730684</v>
      </c>
      <c r="G18" s="357">
        <v>119944821.67981878</v>
      </c>
      <c r="H18" s="319">
        <f t="shared" si="0"/>
        <v>1.0126344350003427</v>
      </c>
      <c r="J18" s="721"/>
    </row>
    <row r="19" spans="1:10">
      <c r="A19" s="92">
        <v>12</v>
      </c>
      <c r="B19" s="74" t="s">
        <v>71</v>
      </c>
      <c r="C19" s="298">
        <v>1708769.8832</v>
      </c>
      <c r="D19" s="299">
        <v>75804856.823100001</v>
      </c>
      <c r="E19" s="298">
        <v>45037156.612809993</v>
      </c>
      <c r="F19" s="299">
        <v>46653511.143509984</v>
      </c>
      <c r="G19" s="357">
        <v>45320777.98762399</v>
      </c>
      <c r="H19" s="319">
        <f t="shared" si="0"/>
        <v>0.9695128834700143</v>
      </c>
      <c r="J19" s="721"/>
    </row>
    <row r="20" spans="1:10">
      <c r="A20" s="92">
        <v>13</v>
      </c>
      <c r="B20" s="74" t="s">
        <v>72</v>
      </c>
      <c r="C20" s="298">
        <v>0</v>
      </c>
      <c r="D20" s="299"/>
      <c r="E20" s="298"/>
      <c r="F20" s="299">
        <v>0</v>
      </c>
      <c r="G20" s="357">
        <v>0</v>
      </c>
      <c r="H20" s="319"/>
      <c r="J20" s="721"/>
    </row>
    <row r="21" spans="1:10">
      <c r="A21" s="92">
        <v>14</v>
      </c>
      <c r="B21" s="74" t="s">
        <v>245</v>
      </c>
      <c r="C21" s="298">
        <v>420073613.08815527</v>
      </c>
      <c r="D21" s="299">
        <v>24962975.321700178</v>
      </c>
      <c r="E21" s="298">
        <v>17556887.49336005</v>
      </c>
      <c r="F21" s="299">
        <v>384422919.46793777</v>
      </c>
      <c r="G21" s="357">
        <v>383282817.54701829</v>
      </c>
      <c r="H21" s="319">
        <f t="shared" si="0"/>
        <v>0.87581376763666874</v>
      </c>
      <c r="J21" s="721"/>
    </row>
    <row r="22" spans="1:10" ht="13.5" thickBot="1">
      <c r="A22" s="159"/>
      <c r="B22" s="166" t="s">
        <v>68</v>
      </c>
      <c r="C22" s="291">
        <f>SUM(C8:C21)</f>
        <v>3107087370.3226199</v>
      </c>
      <c r="D22" s="291">
        <f>SUM(D8:D21)</f>
        <v>401508332.68750292</v>
      </c>
      <c r="E22" s="291">
        <f>SUM(E8:E21)</f>
        <v>241754587.2425715</v>
      </c>
      <c r="F22" s="291">
        <f>SUM(F8:F21)</f>
        <v>2588742652.8001537</v>
      </c>
      <c r="G22" s="291">
        <f>SUM(G8:G21)</f>
        <v>2532101189.001421</v>
      </c>
      <c r="H22" s="320">
        <f>G22/(C22+E22)</f>
        <v>0.75611247741365806</v>
      </c>
    </row>
    <row r="25" spans="1:10">
      <c r="C25" s="719"/>
      <c r="D25" s="719"/>
      <c r="E25" s="719"/>
      <c r="F25" s="719"/>
      <c r="G25" s="719"/>
      <c r="H25" s="719"/>
    </row>
    <row r="28" spans="1:10" ht="10.5" customHeight="1"/>
  </sheetData>
  <mergeCells count="5">
    <mergeCell ref="C6:C7"/>
    <mergeCell ref="F6:F7"/>
    <mergeCell ref="G6:G7"/>
    <mergeCell ref="H6:H7"/>
    <mergeCell ref="D6:E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O40" sqref="O40"/>
    </sheetView>
  </sheetViews>
  <sheetFormatPr defaultColWidth="9.140625" defaultRowHeight="12.75"/>
  <cols>
    <col min="1" max="1" width="10.42578125" style="345" bestFit="1" customWidth="1"/>
    <col min="2" max="2" width="104.140625" style="345" customWidth="1"/>
    <col min="3" max="5" width="13.5703125" style="345" bestFit="1" customWidth="1"/>
    <col min="6" max="11" width="12.7109375" style="345" customWidth="1"/>
    <col min="12" max="16384" width="9.140625" style="345"/>
  </cols>
  <sheetData>
    <row r="1" spans="1:11">
      <c r="A1" s="345" t="s">
        <v>188</v>
      </c>
      <c r="B1" s="345" t="str">
        <f>Info!C2</f>
        <v>სს "ბაზისბანკი"</v>
      </c>
    </row>
    <row r="2" spans="1:11">
      <c r="A2" s="345" t="s">
        <v>189</v>
      </c>
      <c r="B2" s="479">
        <f>'1. key ratios'!B2</f>
        <v>44926</v>
      </c>
      <c r="C2" s="346"/>
      <c r="D2" s="346"/>
    </row>
    <row r="3" spans="1:11">
      <c r="B3" s="346"/>
      <c r="C3" s="346"/>
      <c r="D3" s="346"/>
    </row>
    <row r="4" spans="1:11" ht="13.5" thickBot="1">
      <c r="A4" s="345" t="s">
        <v>516</v>
      </c>
      <c r="B4" s="314" t="s">
        <v>515</v>
      </c>
      <c r="C4" s="346"/>
      <c r="D4" s="346"/>
    </row>
    <row r="5" spans="1:11" ht="30" customHeight="1">
      <c r="A5" s="835"/>
      <c r="B5" s="836"/>
      <c r="C5" s="833" t="s">
        <v>548</v>
      </c>
      <c r="D5" s="833"/>
      <c r="E5" s="833"/>
      <c r="F5" s="833" t="s">
        <v>549</v>
      </c>
      <c r="G5" s="833"/>
      <c r="H5" s="833"/>
      <c r="I5" s="833" t="s">
        <v>550</v>
      </c>
      <c r="J5" s="833"/>
      <c r="K5" s="834"/>
    </row>
    <row r="6" spans="1:11">
      <c r="A6" s="343"/>
      <c r="B6" s="344"/>
      <c r="C6" s="347" t="s">
        <v>27</v>
      </c>
      <c r="D6" s="347" t="s">
        <v>96</v>
      </c>
      <c r="E6" s="347" t="s">
        <v>68</v>
      </c>
      <c r="F6" s="347" t="s">
        <v>27</v>
      </c>
      <c r="G6" s="347" t="s">
        <v>96</v>
      </c>
      <c r="H6" s="347" t="s">
        <v>68</v>
      </c>
      <c r="I6" s="347" t="s">
        <v>27</v>
      </c>
      <c r="J6" s="347" t="s">
        <v>96</v>
      </c>
      <c r="K6" s="349" t="s">
        <v>68</v>
      </c>
    </row>
    <row r="7" spans="1:11">
      <c r="A7" s="350" t="s">
        <v>486</v>
      </c>
      <c r="B7" s="342"/>
      <c r="C7" s="342"/>
      <c r="D7" s="342"/>
      <c r="E7" s="342"/>
      <c r="F7" s="342"/>
      <c r="G7" s="342"/>
      <c r="H7" s="342"/>
      <c r="I7" s="342"/>
      <c r="J7" s="342"/>
      <c r="K7" s="351"/>
    </row>
    <row r="8" spans="1:11">
      <c r="A8" s="341">
        <v>1</v>
      </c>
      <c r="B8" s="326" t="s">
        <v>486</v>
      </c>
      <c r="C8" s="324"/>
      <c r="D8" s="324"/>
      <c r="E8" s="324"/>
      <c r="F8" s="725">
        <v>270879299.03108692</v>
      </c>
      <c r="G8" s="725">
        <v>455423002.65533233</v>
      </c>
      <c r="H8" s="725">
        <v>726302301.68641913</v>
      </c>
      <c r="I8" s="725">
        <v>265942924.22184792</v>
      </c>
      <c r="J8" s="725">
        <v>285187461.50189143</v>
      </c>
      <c r="K8" s="726">
        <v>551130385.72373939</v>
      </c>
    </row>
    <row r="9" spans="1:11">
      <c r="A9" s="350" t="s">
        <v>487</v>
      </c>
      <c r="B9" s="342"/>
      <c r="C9" s="342"/>
      <c r="D9" s="342"/>
      <c r="E9" s="342"/>
      <c r="F9" s="727"/>
      <c r="G9" s="727"/>
      <c r="H9" s="727"/>
      <c r="I9" s="727"/>
      <c r="J9" s="727"/>
      <c r="K9" s="728"/>
    </row>
    <row r="10" spans="1:11">
      <c r="A10" s="352">
        <v>2</v>
      </c>
      <c r="B10" s="327" t="s">
        <v>488</v>
      </c>
      <c r="C10" s="506">
        <v>233097980.91281971</v>
      </c>
      <c r="D10" s="729">
        <v>621952870.59411967</v>
      </c>
      <c r="E10" s="729">
        <v>855050851.50693941</v>
      </c>
      <c r="F10" s="729">
        <v>31527536.705646135</v>
      </c>
      <c r="G10" s="729">
        <v>103580751.9921279</v>
      </c>
      <c r="H10" s="729">
        <v>135108288.69777402</v>
      </c>
      <c r="I10" s="729">
        <v>4597815.6177331209</v>
      </c>
      <c r="J10" s="729">
        <v>16169376.784972927</v>
      </c>
      <c r="K10" s="730">
        <v>20767192.402706049</v>
      </c>
    </row>
    <row r="11" spans="1:11">
      <c r="A11" s="352">
        <v>3</v>
      </c>
      <c r="B11" s="327" t="s">
        <v>489</v>
      </c>
      <c r="C11" s="506">
        <v>661970167.1457535</v>
      </c>
      <c r="D11" s="729">
        <v>737578121.60999954</v>
      </c>
      <c r="E11" s="729">
        <v>1399548288.755753</v>
      </c>
      <c r="F11" s="729">
        <v>194854678.11957327</v>
      </c>
      <c r="G11" s="729">
        <v>177544482.38207781</v>
      </c>
      <c r="H11" s="729">
        <v>372399160.50165105</v>
      </c>
      <c r="I11" s="729">
        <v>151488072.5901753</v>
      </c>
      <c r="J11" s="729">
        <v>142254092.31816372</v>
      </c>
      <c r="K11" s="730">
        <v>293742164.90833902</v>
      </c>
    </row>
    <row r="12" spans="1:11">
      <c r="A12" s="352">
        <v>4</v>
      </c>
      <c r="B12" s="327" t="s">
        <v>490</v>
      </c>
      <c r="C12" s="506">
        <v>253130538.0434781</v>
      </c>
      <c r="D12" s="729">
        <v>0</v>
      </c>
      <c r="E12" s="729">
        <v>253130538.0434781</v>
      </c>
      <c r="F12" s="729">
        <v>0</v>
      </c>
      <c r="G12" s="729">
        <v>0</v>
      </c>
      <c r="H12" s="729">
        <v>0</v>
      </c>
      <c r="I12" s="729">
        <v>0</v>
      </c>
      <c r="J12" s="729">
        <v>0</v>
      </c>
      <c r="K12" s="730">
        <v>0</v>
      </c>
    </row>
    <row r="13" spans="1:11">
      <c r="A13" s="352">
        <v>5</v>
      </c>
      <c r="B13" s="327" t="s">
        <v>491</v>
      </c>
      <c r="C13" s="506">
        <v>218137490.11012191</v>
      </c>
      <c r="D13" s="729">
        <v>170869271.459077</v>
      </c>
      <c r="E13" s="729">
        <v>389006761.56919891</v>
      </c>
      <c r="F13" s="729">
        <v>46403273.157089725</v>
      </c>
      <c r="G13" s="729">
        <v>38004108.092674099</v>
      </c>
      <c r="H13" s="729">
        <v>84407381.249763817</v>
      </c>
      <c r="I13" s="729">
        <v>17429951.202288296</v>
      </c>
      <c r="J13" s="729">
        <v>14614488.494946539</v>
      </c>
      <c r="K13" s="730">
        <v>32044439.697234835</v>
      </c>
    </row>
    <row r="14" spans="1:11">
      <c r="A14" s="352">
        <v>6</v>
      </c>
      <c r="B14" s="327" t="s">
        <v>506</v>
      </c>
      <c r="C14" s="506"/>
      <c r="D14" s="729"/>
      <c r="E14" s="729"/>
      <c r="F14" s="729"/>
      <c r="G14" s="729"/>
      <c r="H14" s="729"/>
      <c r="I14" s="729"/>
      <c r="J14" s="729"/>
      <c r="K14" s="730"/>
    </row>
    <row r="15" spans="1:11">
      <c r="A15" s="352">
        <v>7</v>
      </c>
      <c r="B15" s="327" t="s">
        <v>493</v>
      </c>
      <c r="C15" s="506">
        <v>25678655.675433699</v>
      </c>
      <c r="D15" s="729">
        <v>24644893.455429703</v>
      </c>
      <c r="E15" s="729">
        <v>50323549.130863398</v>
      </c>
      <c r="F15" s="729">
        <v>6000927.9858694999</v>
      </c>
      <c r="G15" s="729">
        <v>0</v>
      </c>
      <c r="H15" s="729">
        <v>6000927.9858694999</v>
      </c>
      <c r="I15" s="729">
        <v>6000927.9858694999</v>
      </c>
      <c r="J15" s="729">
        <v>0</v>
      </c>
      <c r="K15" s="730">
        <v>6000927.9858694999</v>
      </c>
    </row>
    <row r="16" spans="1:11">
      <c r="A16" s="352">
        <v>8</v>
      </c>
      <c r="B16" s="328" t="s">
        <v>494</v>
      </c>
      <c r="C16" s="506">
        <v>1392014831.8876069</v>
      </c>
      <c r="D16" s="729">
        <v>1555045157.1186259</v>
      </c>
      <c r="E16" s="729">
        <v>2947059989.0062327</v>
      </c>
      <c r="F16" s="729">
        <v>278786415.96817863</v>
      </c>
      <c r="G16" s="729">
        <v>319129342.46687979</v>
      </c>
      <c r="H16" s="729">
        <v>597915758.43505836</v>
      </c>
      <c r="I16" s="729">
        <v>179516767.39606622</v>
      </c>
      <c r="J16" s="729">
        <v>173037957.5980832</v>
      </c>
      <c r="K16" s="730">
        <v>352554724.99414939</v>
      </c>
    </row>
    <row r="17" spans="1:11">
      <c r="A17" s="350" t="s">
        <v>495</v>
      </c>
      <c r="B17" s="342"/>
      <c r="C17" s="727"/>
      <c r="D17" s="727"/>
      <c r="E17" s="727"/>
      <c r="F17" s="727"/>
      <c r="G17" s="727"/>
      <c r="H17" s="727"/>
      <c r="I17" s="727"/>
      <c r="J17" s="727"/>
      <c r="K17" s="728"/>
    </row>
    <row r="18" spans="1:11">
      <c r="A18" s="352">
        <v>9</v>
      </c>
      <c r="B18" s="327" t="s">
        <v>496</v>
      </c>
      <c r="C18" s="506">
        <v>4502730.4347823001</v>
      </c>
      <c r="D18" s="729">
        <v>0</v>
      </c>
      <c r="E18" s="729">
        <v>4502730.4347823001</v>
      </c>
      <c r="F18" s="729"/>
      <c r="G18" s="729"/>
      <c r="H18" s="729"/>
      <c r="I18" s="729">
        <v>0</v>
      </c>
      <c r="J18" s="729">
        <v>0</v>
      </c>
      <c r="K18" s="730">
        <v>0</v>
      </c>
    </row>
    <row r="19" spans="1:11">
      <c r="A19" s="352">
        <v>10</v>
      </c>
      <c r="B19" s="327" t="s">
        <v>497</v>
      </c>
      <c r="C19" s="506">
        <v>892831201.17043221</v>
      </c>
      <c r="D19" s="729">
        <v>999749330.65602982</v>
      </c>
      <c r="E19" s="729">
        <v>1892580531.826462</v>
      </c>
      <c r="F19" s="729">
        <v>18484607.119156998</v>
      </c>
      <c r="G19" s="729">
        <v>7863683.8570769504</v>
      </c>
      <c r="H19" s="729">
        <v>26348290.976233948</v>
      </c>
      <c r="I19" s="729">
        <v>23420981.928395998</v>
      </c>
      <c r="J19" s="729">
        <v>178716883.17599922</v>
      </c>
      <c r="K19" s="730">
        <v>202137865.10439521</v>
      </c>
    </row>
    <row r="20" spans="1:11">
      <c r="A20" s="352">
        <v>11</v>
      </c>
      <c r="B20" s="327" t="s">
        <v>498</v>
      </c>
      <c r="C20" s="506">
        <v>30370380.317341402</v>
      </c>
      <c r="D20" s="729">
        <v>1881694.8952858001</v>
      </c>
      <c r="E20" s="729">
        <v>32252075.212627202</v>
      </c>
      <c r="F20" s="729">
        <v>1806215.7414813</v>
      </c>
      <c r="G20" s="729">
        <v>0</v>
      </c>
      <c r="H20" s="729">
        <v>1806215.7414813</v>
      </c>
      <c r="I20" s="729">
        <v>1806215.7414813</v>
      </c>
      <c r="J20" s="729">
        <v>0</v>
      </c>
      <c r="K20" s="730">
        <v>1806215.7414813</v>
      </c>
    </row>
    <row r="21" spans="1:11" ht="13.5" thickBot="1">
      <c r="A21" s="225">
        <v>12</v>
      </c>
      <c r="B21" s="353" t="s">
        <v>499</v>
      </c>
      <c r="C21" s="733">
        <v>927704311.92255592</v>
      </c>
      <c r="D21" s="731">
        <v>1001631025.5513157</v>
      </c>
      <c r="E21" s="733">
        <v>1929335337.4738715</v>
      </c>
      <c r="F21" s="731">
        <v>20290822.860638298</v>
      </c>
      <c r="G21" s="731">
        <v>7863683.8570769504</v>
      </c>
      <c r="H21" s="731">
        <v>28154506.717715248</v>
      </c>
      <c r="I21" s="731">
        <v>25227197.669877298</v>
      </c>
      <c r="J21" s="731">
        <v>178716883.17599922</v>
      </c>
      <c r="K21" s="732">
        <v>203944080.84587651</v>
      </c>
    </row>
    <row r="22" spans="1:11" ht="38.25" customHeight="1" thickBot="1">
      <c r="A22" s="339"/>
      <c r="B22" s="340"/>
      <c r="C22" s="340"/>
      <c r="D22" s="340"/>
      <c r="E22" s="340"/>
      <c r="F22" s="832" t="s">
        <v>500</v>
      </c>
      <c r="G22" s="833"/>
      <c r="H22" s="833"/>
      <c r="I22" s="832" t="s">
        <v>501</v>
      </c>
      <c r="J22" s="833"/>
      <c r="K22" s="834"/>
    </row>
    <row r="23" spans="1:11">
      <c r="A23" s="332">
        <v>13</v>
      </c>
      <c r="B23" s="329" t="s">
        <v>486</v>
      </c>
      <c r="C23" s="338"/>
      <c r="D23" s="338"/>
      <c r="E23" s="338"/>
      <c r="F23" s="734">
        <v>270879299.03108692</v>
      </c>
      <c r="G23" s="734">
        <v>455423002.65533233</v>
      </c>
      <c r="H23" s="734">
        <v>726302301.68641913</v>
      </c>
      <c r="I23" s="734">
        <v>265942924.22184792</v>
      </c>
      <c r="J23" s="734">
        <v>285187461.50189143</v>
      </c>
      <c r="K23" s="735">
        <v>551130385.72373927</v>
      </c>
    </row>
    <row r="24" spans="1:11" ht="13.5" thickBot="1">
      <c r="A24" s="333">
        <v>14</v>
      </c>
      <c r="B24" s="330" t="s">
        <v>502</v>
      </c>
      <c r="C24" s="354"/>
      <c r="D24" s="336"/>
      <c r="E24" s="337"/>
      <c r="F24" s="736">
        <v>258495593.10754034</v>
      </c>
      <c r="G24" s="736">
        <v>311265658.6098029</v>
      </c>
      <c r="H24" s="736">
        <v>569761251.71734321</v>
      </c>
      <c r="I24" s="736">
        <v>154289569.72618893</v>
      </c>
      <c r="J24" s="736">
        <v>43259489.3995208</v>
      </c>
      <c r="K24" s="737">
        <v>148610644.14827293</v>
      </c>
    </row>
    <row r="25" spans="1:11" ht="13.5" thickBot="1">
      <c r="A25" s="334">
        <v>15</v>
      </c>
      <c r="B25" s="331" t="s">
        <v>503</v>
      </c>
      <c r="C25" s="335"/>
      <c r="D25" s="335"/>
      <c r="E25" s="335"/>
      <c r="F25" s="738">
        <v>1.0479068357594579</v>
      </c>
      <c r="G25" s="738">
        <v>1.4631328257970229</v>
      </c>
      <c r="H25" s="738">
        <v>1.2747485012314166</v>
      </c>
      <c r="I25" s="738">
        <v>1.7236610659670994</v>
      </c>
      <c r="J25" s="738">
        <v>6.5924833015955695</v>
      </c>
      <c r="K25" s="739">
        <v>3.7085525662203667</v>
      </c>
    </row>
    <row r="28" spans="1:11" ht="38.25">
      <c r="B28" s="24" t="s">
        <v>547</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N22"/>
  <sheetViews>
    <sheetView workbookViewId="0">
      <pane xSplit="1" ySplit="5" topLeftCell="B6" activePane="bottomRight" state="frozen"/>
      <selection pane="topRight" activeCell="B1" sqref="B1"/>
      <selection pane="bottomLeft" activeCell="A5" sqref="A5"/>
      <selection pane="bottomRight" activeCell="J33" sqref="J33"/>
    </sheetView>
  </sheetViews>
  <sheetFormatPr defaultColWidth="9.140625" defaultRowHeight="15"/>
  <cols>
    <col min="1" max="1" width="10.42578125" style="69" bestFit="1" customWidth="1"/>
    <col min="2" max="2" width="95" style="69" customWidth="1"/>
    <col min="3" max="3" width="12.42578125" style="69" bestFit="1" customWidth="1"/>
    <col min="4" max="4" width="10" style="69" bestFit="1" customWidth="1"/>
    <col min="5" max="5" width="18.28515625" style="69" bestFit="1" customWidth="1"/>
    <col min="6" max="13" width="10.7109375" style="69" customWidth="1"/>
    <col min="14" max="14" width="31" style="69" bestFit="1" customWidth="1"/>
    <col min="15" max="16384" width="9.140625" style="13"/>
  </cols>
  <sheetData>
    <row r="1" spans="1:14">
      <c r="A1" s="5" t="s">
        <v>188</v>
      </c>
      <c r="B1" s="69" t="str">
        <f>Info!C2</f>
        <v>სს "ბაზისბანკი"</v>
      </c>
    </row>
    <row r="2" spans="1:14" ht="14.25" customHeight="1">
      <c r="A2" s="69" t="s">
        <v>189</v>
      </c>
      <c r="B2" s="479">
        <f>'1. key ratios'!B2</f>
        <v>44926</v>
      </c>
    </row>
    <row r="3" spans="1:14" ht="14.25" customHeight="1"/>
    <row r="4" spans="1:14" ht="15.75" thickBot="1">
      <c r="A4" s="2" t="s">
        <v>414</v>
      </c>
      <c r="B4" s="94" t="s">
        <v>77</v>
      </c>
    </row>
    <row r="5" spans="1:14" s="26" customFormat="1" ht="12.75">
      <c r="A5" s="175"/>
      <c r="B5" s="176"/>
      <c r="C5" s="177" t="s">
        <v>0</v>
      </c>
      <c r="D5" s="177" t="s">
        <v>1</v>
      </c>
      <c r="E5" s="177" t="s">
        <v>2</v>
      </c>
      <c r="F5" s="177" t="s">
        <v>3</v>
      </c>
      <c r="G5" s="177" t="s">
        <v>4</v>
      </c>
      <c r="H5" s="177" t="s">
        <v>5</v>
      </c>
      <c r="I5" s="177" t="s">
        <v>235</v>
      </c>
      <c r="J5" s="177" t="s">
        <v>236</v>
      </c>
      <c r="K5" s="177" t="s">
        <v>237</v>
      </c>
      <c r="L5" s="177" t="s">
        <v>238</v>
      </c>
      <c r="M5" s="177" t="s">
        <v>239</v>
      </c>
      <c r="N5" s="178" t="s">
        <v>240</v>
      </c>
    </row>
    <row r="6" spans="1:14" ht="60">
      <c r="A6" s="167"/>
      <c r="B6" s="106"/>
      <c r="C6" s="107" t="s">
        <v>87</v>
      </c>
      <c r="D6" s="108" t="s">
        <v>76</v>
      </c>
      <c r="E6" s="109" t="s">
        <v>86</v>
      </c>
      <c r="F6" s="110">
        <v>0</v>
      </c>
      <c r="G6" s="110">
        <v>0.2</v>
      </c>
      <c r="H6" s="110">
        <v>0.35</v>
      </c>
      <c r="I6" s="110">
        <v>0.5</v>
      </c>
      <c r="J6" s="110">
        <v>0.75</v>
      </c>
      <c r="K6" s="110">
        <v>1</v>
      </c>
      <c r="L6" s="110">
        <v>1.5</v>
      </c>
      <c r="M6" s="110">
        <v>2.5</v>
      </c>
      <c r="N6" s="168" t="s">
        <v>77</v>
      </c>
    </row>
    <row r="7" spans="1:14">
      <c r="A7" s="169">
        <v>1</v>
      </c>
      <c r="B7" s="111" t="s">
        <v>78</v>
      </c>
      <c r="C7" s="300">
        <f>SUM(C8:C13)</f>
        <v>70857000</v>
      </c>
      <c r="D7" s="106"/>
      <c r="E7" s="303">
        <f t="shared" ref="E7:M7" si="0">SUM(E8:E13)</f>
        <v>1417140</v>
      </c>
      <c r="F7" s="300">
        <f>SUM(F8:F13)</f>
        <v>0</v>
      </c>
      <c r="G7" s="300">
        <f t="shared" si="0"/>
        <v>0</v>
      </c>
      <c r="H7" s="300">
        <f t="shared" si="0"/>
        <v>0</v>
      </c>
      <c r="I7" s="300">
        <f t="shared" si="0"/>
        <v>0</v>
      </c>
      <c r="J7" s="300">
        <f t="shared" si="0"/>
        <v>0</v>
      </c>
      <c r="K7" s="300">
        <f t="shared" si="0"/>
        <v>1417140</v>
      </c>
      <c r="L7" s="300">
        <f t="shared" si="0"/>
        <v>0</v>
      </c>
      <c r="M7" s="300">
        <f t="shared" si="0"/>
        <v>0</v>
      </c>
      <c r="N7" s="170">
        <f>SUM(N8:N13)</f>
        <v>1417140</v>
      </c>
    </row>
    <row r="8" spans="1:14">
      <c r="A8" s="169">
        <v>1.1000000000000001</v>
      </c>
      <c r="B8" s="112" t="s">
        <v>79</v>
      </c>
      <c r="C8" s="301">
        <v>70857000</v>
      </c>
      <c r="D8" s="113">
        <v>0.02</v>
      </c>
      <c r="E8" s="303">
        <f>C8*D8</f>
        <v>1417140</v>
      </c>
      <c r="F8" s="301"/>
      <c r="G8" s="301"/>
      <c r="H8" s="301"/>
      <c r="I8" s="301"/>
      <c r="J8" s="301"/>
      <c r="K8" s="301">
        <v>1417140</v>
      </c>
      <c r="L8" s="301"/>
      <c r="M8" s="301"/>
      <c r="N8" s="170">
        <f>SUMPRODUCT($F$6:$M$6,F8:M8)</f>
        <v>1417140</v>
      </c>
    </row>
    <row r="9" spans="1:14">
      <c r="A9" s="169">
        <v>1.2</v>
      </c>
      <c r="B9" s="112" t="s">
        <v>80</v>
      </c>
      <c r="C9" s="301">
        <v>0</v>
      </c>
      <c r="D9" s="113">
        <v>0.05</v>
      </c>
      <c r="E9" s="303">
        <f>C9*D9</f>
        <v>0</v>
      </c>
      <c r="F9" s="301"/>
      <c r="G9" s="301"/>
      <c r="H9" s="301"/>
      <c r="I9" s="301"/>
      <c r="J9" s="301"/>
      <c r="K9" s="301"/>
      <c r="L9" s="301"/>
      <c r="M9" s="301"/>
      <c r="N9" s="170">
        <f t="shared" ref="N9:N12" si="1">SUMPRODUCT($F$6:$M$6,F9:M9)</f>
        <v>0</v>
      </c>
    </row>
    <row r="10" spans="1:14">
      <c r="A10" s="169">
        <v>1.3</v>
      </c>
      <c r="B10" s="112" t="s">
        <v>81</v>
      </c>
      <c r="C10" s="301">
        <v>0</v>
      </c>
      <c r="D10" s="113">
        <v>0.08</v>
      </c>
      <c r="E10" s="303">
        <f>C10*D10</f>
        <v>0</v>
      </c>
      <c r="F10" s="301"/>
      <c r="G10" s="301"/>
      <c r="H10" s="301"/>
      <c r="I10" s="301"/>
      <c r="J10" s="301"/>
      <c r="K10" s="301"/>
      <c r="L10" s="301"/>
      <c r="M10" s="301"/>
      <c r="N10" s="170">
        <f>SUMPRODUCT($F$6:$M$6,F10:M10)</f>
        <v>0</v>
      </c>
    </row>
    <row r="11" spans="1:14">
      <c r="A11" s="169">
        <v>1.4</v>
      </c>
      <c r="B11" s="112" t="s">
        <v>82</v>
      </c>
      <c r="C11" s="301">
        <v>0</v>
      </c>
      <c r="D11" s="113">
        <v>0.11</v>
      </c>
      <c r="E11" s="303">
        <f>C11*D11</f>
        <v>0</v>
      </c>
      <c r="F11" s="301"/>
      <c r="G11" s="301"/>
      <c r="H11" s="301"/>
      <c r="I11" s="301"/>
      <c r="J11" s="301"/>
      <c r="K11" s="301"/>
      <c r="L11" s="301"/>
      <c r="M11" s="301"/>
      <c r="N11" s="170">
        <f t="shared" si="1"/>
        <v>0</v>
      </c>
    </row>
    <row r="12" spans="1:14">
      <c r="A12" s="169">
        <v>1.5</v>
      </c>
      <c r="B12" s="112" t="s">
        <v>83</v>
      </c>
      <c r="C12" s="301">
        <v>0</v>
      </c>
      <c r="D12" s="113">
        <v>0.14000000000000001</v>
      </c>
      <c r="E12" s="303">
        <f>C12*D12</f>
        <v>0</v>
      </c>
      <c r="F12" s="301"/>
      <c r="G12" s="301"/>
      <c r="H12" s="301"/>
      <c r="I12" s="301"/>
      <c r="J12" s="301"/>
      <c r="K12" s="301"/>
      <c r="L12" s="301"/>
      <c r="M12" s="301"/>
      <c r="N12" s="170">
        <f t="shared" si="1"/>
        <v>0</v>
      </c>
    </row>
    <row r="13" spans="1:14">
      <c r="A13" s="169">
        <v>1.6</v>
      </c>
      <c r="B13" s="114" t="s">
        <v>84</v>
      </c>
      <c r="C13" s="301">
        <v>0</v>
      </c>
      <c r="D13" s="115"/>
      <c r="E13" s="301"/>
      <c r="F13" s="301"/>
      <c r="G13" s="301"/>
      <c r="H13" s="301"/>
      <c r="I13" s="301"/>
      <c r="J13" s="301"/>
      <c r="K13" s="301"/>
      <c r="L13" s="301"/>
      <c r="M13" s="301"/>
      <c r="N13" s="170">
        <f>SUMPRODUCT($F$6:$M$6,F13:M13)</f>
        <v>0</v>
      </c>
    </row>
    <row r="14" spans="1:14">
      <c r="A14" s="169">
        <v>2</v>
      </c>
      <c r="B14" s="116" t="s">
        <v>85</v>
      </c>
      <c r="C14" s="300">
        <f>SUM(C15:C20)</f>
        <v>0</v>
      </c>
      <c r="D14" s="106"/>
      <c r="E14" s="303">
        <f t="shared" ref="E14:M14" si="2">SUM(E15:E20)</f>
        <v>0</v>
      </c>
      <c r="F14" s="301">
        <f t="shared" si="2"/>
        <v>0</v>
      </c>
      <c r="G14" s="301">
        <f t="shared" si="2"/>
        <v>0</v>
      </c>
      <c r="H14" s="301">
        <f t="shared" si="2"/>
        <v>0</v>
      </c>
      <c r="I14" s="301">
        <f t="shared" si="2"/>
        <v>0</v>
      </c>
      <c r="J14" s="301">
        <f t="shared" si="2"/>
        <v>0</v>
      </c>
      <c r="K14" s="301">
        <f t="shared" si="2"/>
        <v>0</v>
      </c>
      <c r="L14" s="301">
        <f t="shared" si="2"/>
        <v>0</v>
      </c>
      <c r="M14" s="301">
        <f t="shared" si="2"/>
        <v>0</v>
      </c>
      <c r="N14" s="170">
        <f>SUM(N15:N20)</f>
        <v>0</v>
      </c>
    </row>
    <row r="15" spans="1:14">
      <c r="A15" s="169">
        <v>2.1</v>
      </c>
      <c r="B15" s="114" t="s">
        <v>79</v>
      </c>
      <c r="C15" s="301"/>
      <c r="D15" s="113">
        <v>5.0000000000000001E-3</v>
      </c>
      <c r="E15" s="303">
        <f>C15*D15</f>
        <v>0</v>
      </c>
      <c r="F15" s="301"/>
      <c r="G15" s="301"/>
      <c r="H15" s="301"/>
      <c r="I15" s="301"/>
      <c r="J15" s="301"/>
      <c r="K15" s="301"/>
      <c r="L15" s="301"/>
      <c r="M15" s="301"/>
      <c r="N15" s="170">
        <f>SUMPRODUCT($F$6:$M$6,F15:M15)</f>
        <v>0</v>
      </c>
    </row>
    <row r="16" spans="1:14">
      <c r="A16" s="169">
        <v>2.2000000000000002</v>
      </c>
      <c r="B16" s="114" t="s">
        <v>80</v>
      </c>
      <c r="C16" s="301"/>
      <c r="D16" s="113">
        <v>0.01</v>
      </c>
      <c r="E16" s="303">
        <f>C16*D16</f>
        <v>0</v>
      </c>
      <c r="F16" s="301"/>
      <c r="G16" s="301"/>
      <c r="H16" s="301"/>
      <c r="I16" s="301"/>
      <c r="J16" s="301"/>
      <c r="K16" s="301"/>
      <c r="L16" s="301"/>
      <c r="M16" s="301"/>
      <c r="N16" s="170">
        <f t="shared" ref="N16:N20" si="3">SUMPRODUCT($F$6:$M$6,F16:M16)</f>
        <v>0</v>
      </c>
    </row>
    <row r="17" spans="1:14">
      <c r="A17" s="169">
        <v>2.2999999999999998</v>
      </c>
      <c r="B17" s="114" t="s">
        <v>81</v>
      </c>
      <c r="C17" s="301"/>
      <c r="D17" s="113">
        <v>0.02</v>
      </c>
      <c r="E17" s="303">
        <f>C17*D17</f>
        <v>0</v>
      </c>
      <c r="F17" s="301"/>
      <c r="G17" s="301"/>
      <c r="H17" s="301"/>
      <c r="I17" s="301"/>
      <c r="J17" s="301"/>
      <c r="K17" s="301"/>
      <c r="L17" s="301"/>
      <c r="M17" s="301"/>
      <c r="N17" s="170">
        <f t="shared" si="3"/>
        <v>0</v>
      </c>
    </row>
    <row r="18" spans="1:14">
      <c r="A18" s="169">
        <v>2.4</v>
      </c>
      <c r="B18" s="114" t="s">
        <v>82</v>
      </c>
      <c r="C18" s="301"/>
      <c r="D18" s="113">
        <v>0.03</v>
      </c>
      <c r="E18" s="303">
        <f>C18*D18</f>
        <v>0</v>
      </c>
      <c r="F18" s="301"/>
      <c r="G18" s="301"/>
      <c r="H18" s="301"/>
      <c r="I18" s="301"/>
      <c r="J18" s="301"/>
      <c r="K18" s="301"/>
      <c r="L18" s="301"/>
      <c r="M18" s="301"/>
      <c r="N18" s="170">
        <f t="shared" si="3"/>
        <v>0</v>
      </c>
    </row>
    <row r="19" spans="1:14">
      <c r="A19" s="169">
        <v>2.5</v>
      </c>
      <c r="B19" s="114" t="s">
        <v>83</v>
      </c>
      <c r="C19" s="301"/>
      <c r="D19" s="113">
        <v>0.04</v>
      </c>
      <c r="E19" s="303">
        <f>C19*D19</f>
        <v>0</v>
      </c>
      <c r="F19" s="301"/>
      <c r="G19" s="301"/>
      <c r="H19" s="301"/>
      <c r="I19" s="301"/>
      <c r="J19" s="301"/>
      <c r="K19" s="301"/>
      <c r="L19" s="301"/>
      <c r="M19" s="301"/>
      <c r="N19" s="170">
        <f t="shared" si="3"/>
        <v>0</v>
      </c>
    </row>
    <row r="20" spans="1:14">
      <c r="A20" s="169">
        <v>2.6</v>
      </c>
      <c r="B20" s="114" t="s">
        <v>84</v>
      </c>
      <c r="C20" s="301"/>
      <c r="D20" s="115"/>
      <c r="E20" s="304"/>
      <c r="F20" s="301"/>
      <c r="G20" s="301"/>
      <c r="H20" s="301"/>
      <c r="I20" s="301"/>
      <c r="J20" s="301"/>
      <c r="K20" s="301"/>
      <c r="L20" s="301"/>
      <c r="M20" s="301"/>
      <c r="N20" s="170">
        <f t="shared" si="3"/>
        <v>0</v>
      </c>
    </row>
    <row r="21" spans="1:14" ht="15.75" thickBot="1">
      <c r="A21" s="171">
        <v>3</v>
      </c>
      <c r="B21" s="172" t="s">
        <v>68</v>
      </c>
      <c r="C21" s="302">
        <f>C14+C7</f>
        <v>70857000</v>
      </c>
      <c r="D21" s="173"/>
      <c r="E21" s="305">
        <f>E14+E7</f>
        <v>1417140</v>
      </c>
      <c r="F21" s="306">
        <f>F7+F14</f>
        <v>0</v>
      </c>
      <c r="G21" s="306">
        <f t="shared" ref="G21:L21" si="4">G7+G14</f>
        <v>0</v>
      </c>
      <c r="H21" s="306">
        <f t="shared" si="4"/>
        <v>0</v>
      </c>
      <c r="I21" s="306">
        <f t="shared" si="4"/>
        <v>0</v>
      </c>
      <c r="J21" s="306">
        <f t="shared" si="4"/>
        <v>0</v>
      </c>
      <c r="K21" s="306">
        <f t="shared" si="4"/>
        <v>1417140</v>
      </c>
      <c r="L21" s="306">
        <f t="shared" si="4"/>
        <v>0</v>
      </c>
      <c r="M21" s="306">
        <f>M7+M14</f>
        <v>0</v>
      </c>
      <c r="N21" s="174">
        <f>N14+N7</f>
        <v>1417140</v>
      </c>
    </row>
    <row r="22" spans="1:14">
      <c r="E22" s="307"/>
      <c r="F22" s="307"/>
      <c r="G22" s="307"/>
      <c r="H22" s="307"/>
      <c r="I22" s="307"/>
      <c r="J22" s="307"/>
      <c r="K22" s="307"/>
      <c r="L22" s="307"/>
      <c r="M22" s="307"/>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F43"/>
  <sheetViews>
    <sheetView workbookViewId="0">
      <selection activeCell="C35" sqref="C35"/>
    </sheetView>
  </sheetViews>
  <sheetFormatPr defaultRowHeight="15"/>
  <cols>
    <col min="1" max="1" width="11.42578125" customWidth="1"/>
    <col min="2" max="2" width="76.85546875" style="4" customWidth="1"/>
    <col min="3" max="3" width="22.85546875" customWidth="1"/>
  </cols>
  <sheetData>
    <row r="1" spans="1:6">
      <c r="A1" s="345" t="s">
        <v>188</v>
      </c>
      <c r="B1" t="str">
        <f>Info!C2</f>
        <v>სს "ბაზისბანკი"</v>
      </c>
    </row>
    <row r="2" spans="1:6">
      <c r="A2" s="345" t="s">
        <v>189</v>
      </c>
      <c r="B2" s="479">
        <f>'1. key ratios'!B2</f>
        <v>44926</v>
      </c>
    </row>
    <row r="3" spans="1:6">
      <c r="A3" s="345"/>
      <c r="B3"/>
    </row>
    <row r="4" spans="1:6">
      <c r="A4" s="345" t="s">
        <v>592</v>
      </c>
      <c r="B4" t="s">
        <v>551</v>
      </c>
    </row>
    <row r="5" spans="1:6">
      <c r="A5" s="407"/>
      <c r="B5" s="407" t="s">
        <v>552</v>
      </c>
      <c r="C5" s="419"/>
    </row>
    <row r="6" spans="1:6">
      <c r="A6" s="408">
        <v>1</v>
      </c>
      <c r="B6" s="420" t="s">
        <v>604</v>
      </c>
      <c r="C6" s="421">
        <v>3129533445.5126204</v>
      </c>
      <c r="F6" s="723"/>
    </row>
    <row r="7" spans="1:6">
      <c r="A7" s="408">
        <v>2</v>
      </c>
      <c r="B7" s="420" t="s">
        <v>553</v>
      </c>
      <c r="C7" s="421">
        <v>-22446075.190000001</v>
      </c>
      <c r="F7" s="723"/>
    </row>
    <row r="8" spans="1:6">
      <c r="A8" s="409">
        <v>3</v>
      </c>
      <c r="B8" s="422" t="s">
        <v>554</v>
      </c>
      <c r="C8" s="423">
        <f>C6+C7</f>
        <v>3107087370.3226204</v>
      </c>
      <c r="F8" s="723"/>
    </row>
    <row r="9" spans="1:6">
      <c r="A9" s="410"/>
      <c r="B9" s="410" t="s">
        <v>555</v>
      </c>
      <c r="C9" s="424"/>
      <c r="F9" s="723"/>
    </row>
    <row r="10" spans="1:6">
      <c r="A10" s="411">
        <v>4</v>
      </c>
      <c r="B10" s="425" t="s">
        <v>556</v>
      </c>
      <c r="C10" s="421"/>
      <c r="F10" s="723"/>
    </row>
    <row r="11" spans="1:6">
      <c r="A11" s="411">
        <v>5</v>
      </c>
      <c r="B11" s="426" t="s">
        <v>557</v>
      </c>
      <c r="C11" s="421"/>
      <c r="F11" s="723"/>
    </row>
    <row r="12" spans="1:6">
      <c r="A12" s="411" t="s">
        <v>558</v>
      </c>
      <c r="B12" s="420" t="s">
        <v>559</v>
      </c>
      <c r="C12" s="423">
        <f>'15. CCR'!E21</f>
        <v>1417140</v>
      </c>
      <c r="F12" s="723"/>
    </row>
    <row r="13" spans="1:6">
      <c r="A13" s="412">
        <v>6</v>
      </c>
      <c r="B13" s="427" t="s">
        <v>560</v>
      </c>
      <c r="C13" s="421"/>
      <c r="F13" s="723"/>
    </row>
    <row r="14" spans="1:6">
      <c r="A14" s="412">
        <v>7</v>
      </c>
      <c r="B14" s="428" t="s">
        <v>561</v>
      </c>
      <c r="C14" s="421"/>
      <c r="F14" s="723"/>
    </row>
    <row r="15" spans="1:6">
      <c r="A15" s="413">
        <v>8</v>
      </c>
      <c r="B15" s="420" t="s">
        <v>562</v>
      </c>
      <c r="C15" s="421"/>
      <c r="F15" s="723"/>
    </row>
    <row r="16" spans="1:6" ht="24">
      <c r="A16" s="412">
        <v>9</v>
      </c>
      <c r="B16" s="428" t="s">
        <v>563</v>
      </c>
      <c r="C16" s="421"/>
      <c r="F16" s="723"/>
    </row>
    <row r="17" spans="1:6">
      <c r="A17" s="412">
        <v>10</v>
      </c>
      <c r="B17" s="428" t="s">
        <v>564</v>
      </c>
      <c r="C17" s="421"/>
      <c r="F17" s="723"/>
    </row>
    <row r="18" spans="1:6">
      <c r="A18" s="414">
        <v>11</v>
      </c>
      <c r="B18" s="429" t="s">
        <v>565</v>
      </c>
      <c r="C18" s="423">
        <f>SUM(C10:C17)</f>
        <v>1417140</v>
      </c>
      <c r="F18" s="723"/>
    </row>
    <row r="19" spans="1:6">
      <c r="A19" s="410"/>
      <c r="B19" s="410" t="s">
        <v>566</v>
      </c>
      <c r="C19" s="430"/>
      <c r="F19" s="723"/>
    </row>
    <row r="20" spans="1:6">
      <c r="A20" s="412">
        <v>12</v>
      </c>
      <c r="B20" s="425" t="s">
        <v>567</v>
      </c>
      <c r="C20" s="421"/>
      <c r="F20" s="723"/>
    </row>
    <row r="21" spans="1:6">
      <c r="A21" s="412">
        <v>13</v>
      </c>
      <c r="B21" s="425" t="s">
        <v>568</v>
      </c>
      <c r="C21" s="421"/>
      <c r="F21" s="723"/>
    </row>
    <row r="22" spans="1:6">
      <c r="A22" s="412">
        <v>14</v>
      </c>
      <c r="B22" s="425" t="s">
        <v>569</v>
      </c>
      <c r="C22" s="421"/>
      <c r="F22" s="723"/>
    </row>
    <row r="23" spans="1:6" ht="24">
      <c r="A23" s="412" t="s">
        <v>570</v>
      </c>
      <c r="B23" s="425" t="s">
        <v>571</v>
      </c>
      <c r="C23" s="421"/>
      <c r="F23" s="723"/>
    </row>
    <row r="24" spans="1:6">
      <c r="A24" s="412">
        <v>15</v>
      </c>
      <c r="B24" s="425" t="s">
        <v>572</v>
      </c>
      <c r="C24" s="421"/>
      <c r="F24" s="723"/>
    </row>
    <row r="25" spans="1:6">
      <c r="A25" s="412" t="s">
        <v>573</v>
      </c>
      <c r="B25" s="420" t="s">
        <v>574</v>
      </c>
      <c r="C25" s="421"/>
      <c r="F25" s="723"/>
    </row>
    <row r="26" spans="1:6">
      <c r="A26" s="414">
        <v>16</v>
      </c>
      <c r="B26" s="429" t="s">
        <v>575</v>
      </c>
      <c r="C26" s="423">
        <f>SUM(C20:C25)</f>
        <v>0</v>
      </c>
      <c r="F26" s="723"/>
    </row>
    <row r="27" spans="1:6">
      <c r="A27" s="410"/>
      <c r="B27" s="410" t="s">
        <v>576</v>
      </c>
      <c r="C27" s="424"/>
      <c r="F27" s="723"/>
    </row>
    <row r="28" spans="1:6">
      <c r="A28" s="411">
        <v>17</v>
      </c>
      <c r="B28" s="420" t="s">
        <v>577</v>
      </c>
      <c r="C28" s="421">
        <v>401508332.68750268</v>
      </c>
      <c r="F28" s="723"/>
    </row>
    <row r="29" spans="1:6">
      <c r="A29" s="411">
        <v>18</v>
      </c>
      <c r="B29" s="420" t="s">
        <v>578</v>
      </c>
      <c r="C29" s="421">
        <v>-159753745.44493136</v>
      </c>
      <c r="F29" s="723"/>
    </row>
    <row r="30" spans="1:6">
      <c r="A30" s="414">
        <v>19</v>
      </c>
      <c r="B30" s="429" t="s">
        <v>579</v>
      </c>
      <c r="C30" s="423">
        <f>C28+C29</f>
        <v>241754587.24257132</v>
      </c>
      <c r="F30" s="723"/>
    </row>
    <row r="31" spans="1:6">
      <c r="A31" s="415"/>
      <c r="B31" s="410" t="s">
        <v>580</v>
      </c>
      <c r="C31" s="424"/>
      <c r="F31" s="723"/>
    </row>
    <row r="32" spans="1:6">
      <c r="A32" s="411" t="s">
        <v>581</v>
      </c>
      <c r="B32" s="425" t="s">
        <v>582</v>
      </c>
      <c r="C32" s="431"/>
      <c r="F32" s="723"/>
    </row>
    <row r="33" spans="1:6">
      <c r="A33" s="411" t="s">
        <v>583</v>
      </c>
      <c r="B33" s="426" t="s">
        <v>584</v>
      </c>
      <c r="C33" s="431"/>
      <c r="F33" s="723"/>
    </row>
    <row r="34" spans="1:6">
      <c r="A34" s="410"/>
      <c r="B34" s="410" t="s">
        <v>585</v>
      </c>
      <c r="C34" s="424"/>
      <c r="F34" s="723"/>
    </row>
    <row r="35" spans="1:6">
      <c r="A35" s="414">
        <v>20</v>
      </c>
      <c r="B35" s="429" t="s">
        <v>89</v>
      </c>
      <c r="C35" s="423">
        <f>'1. key ratios'!C9</f>
        <v>353868369.53200006</v>
      </c>
      <c r="F35" s="723"/>
    </row>
    <row r="36" spans="1:6">
      <c r="A36" s="414">
        <v>21</v>
      </c>
      <c r="B36" s="429" t="s">
        <v>586</v>
      </c>
      <c r="C36" s="423">
        <f>C8+C18+C26+C30</f>
        <v>3350259097.5651917</v>
      </c>
      <c r="F36" s="723"/>
    </row>
    <row r="37" spans="1:6">
      <c r="A37" s="416"/>
      <c r="B37" s="416" t="s">
        <v>551</v>
      </c>
      <c r="C37" s="424"/>
      <c r="F37" s="723"/>
    </row>
    <row r="38" spans="1:6">
      <c r="A38" s="414">
        <v>22</v>
      </c>
      <c r="B38" s="429" t="s">
        <v>551</v>
      </c>
      <c r="C38" s="722">
        <f>IFERROR(C35/C36,0)</f>
        <v>0.10562417986990161</v>
      </c>
      <c r="F38" s="723"/>
    </row>
    <row r="39" spans="1:6">
      <c r="A39" s="416"/>
      <c r="B39" s="416" t="s">
        <v>587</v>
      </c>
      <c r="C39" s="424"/>
    </row>
    <row r="40" spans="1:6">
      <c r="A40" s="417" t="s">
        <v>588</v>
      </c>
      <c r="B40" s="425" t="s">
        <v>589</v>
      </c>
      <c r="C40" s="431"/>
    </row>
    <row r="41" spans="1:6">
      <c r="A41" s="418" t="s">
        <v>590</v>
      </c>
      <c r="B41" s="426" t="s">
        <v>591</v>
      </c>
      <c r="C41" s="431"/>
    </row>
    <row r="43" spans="1:6">
      <c r="B43" s="440" t="s">
        <v>605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T42"/>
  <sheetViews>
    <sheetView zoomScale="90" zoomScaleNormal="90" workbookViewId="0">
      <pane xSplit="2" ySplit="6" topLeftCell="C22" activePane="bottomRight" state="frozen"/>
      <selection pane="topRight" activeCell="C1" sqref="C1"/>
      <selection pane="bottomLeft" activeCell="A7" sqref="A7"/>
      <selection pane="bottomRight" activeCell="G39" sqref="G39"/>
    </sheetView>
  </sheetViews>
  <sheetFormatPr defaultRowHeight="15"/>
  <cols>
    <col min="1" max="1" width="9.85546875" style="345" bestFit="1" customWidth="1"/>
    <col min="2" max="2" width="82.5703125" style="24" customWidth="1"/>
    <col min="3" max="7" width="17.42578125" style="345" customWidth="1"/>
    <col min="8" max="8" width="16.85546875" bestFit="1" customWidth="1"/>
    <col min="19" max="19" width="12.140625" bestFit="1" customWidth="1"/>
  </cols>
  <sheetData>
    <row r="1" spans="1:20">
      <c r="A1" s="345" t="s">
        <v>188</v>
      </c>
      <c r="B1" s="345" t="str">
        <f>Info!C2</f>
        <v>სს "ბაზისბანკი"</v>
      </c>
    </row>
    <row r="2" spans="1:20">
      <c r="A2" s="345" t="s">
        <v>189</v>
      </c>
      <c r="B2" s="479">
        <f>'1. key ratios'!B2</f>
        <v>44926</v>
      </c>
    </row>
    <row r="3" spans="1:20">
      <c r="B3" s="479"/>
    </row>
    <row r="4" spans="1:20" ht="15.75" thickBot="1">
      <c r="A4" s="345" t="s">
        <v>652</v>
      </c>
      <c r="B4" s="480" t="s">
        <v>617</v>
      </c>
    </row>
    <row r="5" spans="1:20">
      <c r="A5" s="481"/>
      <c r="B5" s="482"/>
      <c r="C5" s="837" t="s">
        <v>618</v>
      </c>
      <c r="D5" s="837"/>
      <c r="E5" s="837"/>
      <c r="F5" s="837"/>
      <c r="G5" s="838" t="s">
        <v>619</v>
      </c>
    </row>
    <row r="6" spans="1:20">
      <c r="A6" s="483"/>
      <c r="B6" s="484"/>
      <c r="C6" s="485" t="s">
        <v>620</v>
      </c>
      <c r="D6" s="486" t="s">
        <v>621</v>
      </c>
      <c r="E6" s="486" t="s">
        <v>622</v>
      </c>
      <c r="F6" s="486" t="s">
        <v>623</v>
      </c>
      <c r="G6" s="839"/>
    </row>
    <row r="7" spans="1:20">
      <c r="A7" s="487"/>
      <c r="B7" s="488" t="s">
        <v>624</v>
      </c>
      <c r="C7" s="489"/>
      <c r="D7" s="489"/>
      <c r="E7" s="489"/>
      <c r="F7" s="489"/>
      <c r="G7" s="490"/>
    </row>
    <row r="8" spans="1:20">
      <c r="A8" s="491">
        <v>1</v>
      </c>
      <c r="B8" s="492" t="s">
        <v>625</v>
      </c>
      <c r="C8" s="493">
        <f>SUM(C9:C10)</f>
        <v>353868367.73000002</v>
      </c>
      <c r="D8" s="493">
        <f>SUM(D9:D10)</f>
        <v>0</v>
      </c>
      <c r="E8" s="493">
        <f>SUM(E9:E10)</f>
        <v>0</v>
      </c>
      <c r="F8" s="493">
        <f>SUM(F9:F10)</f>
        <v>410311896.74879998</v>
      </c>
      <c r="G8" s="494">
        <f>SUM(G9:G10)</f>
        <v>764180264.47880006</v>
      </c>
      <c r="O8" s="723"/>
      <c r="P8" s="723"/>
      <c r="Q8" s="723"/>
      <c r="R8" s="723"/>
      <c r="S8" s="723"/>
      <c r="T8" s="723"/>
    </row>
    <row r="9" spans="1:20">
      <c r="A9" s="491">
        <v>2</v>
      </c>
      <c r="B9" s="495" t="s">
        <v>88</v>
      </c>
      <c r="C9" s="493">
        <f>354964244.73-1095877</f>
        <v>353868367.73000002</v>
      </c>
      <c r="D9" s="493"/>
      <c r="E9" s="493"/>
      <c r="F9" s="493">
        <v>51209880</v>
      </c>
      <c r="G9" s="494">
        <v>405078247.73000002</v>
      </c>
      <c r="O9" s="723"/>
      <c r="P9" s="723"/>
      <c r="Q9" s="723"/>
      <c r="R9" s="723"/>
      <c r="S9" s="723"/>
      <c r="T9" s="723"/>
    </row>
    <row r="10" spans="1:20">
      <c r="A10" s="491">
        <v>3</v>
      </c>
      <c r="B10" s="495" t="s">
        <v>626</v>
      </c>
      <c r="C10" s="496"/>
      <c r="D10" s="496"/>
      <c r="E10" s="496"/>
      <c r="F10" s="493">
        <v>359102016.74879998</v>
      </c>
      <c r="G10" s="494">
        <v>359102016.74879998</v>
      </c>
      <c r="O10" s="723"/>
      <c r="P10" s="723"/>
      <c r="Q10" s="723"/>
      <c r="R10" s="723"/>
      <c r="S10" s="723"/>
      <c r="T10" s="723"/>
    </row>
    <row r="11" spans="1:20" ht="26.25">
      <c r="A11" s="491">
        <v>4</v>
      </c>
      <c r="B11" s="492" t="s">
        <v>627</v>
      </c>
      <c r="C11" s="493">
        <f t="shared" ref="C11:F11" si="0">SUM(C12:C13)</f>
        <v>306954901.22509998</v>
      </c>
      <c r="D11" s="493">
        <f t="shared" si="0"/>
        <v>298767900.02899998</v>
      </c>
      <c r="E11" s="493">
        <f t="shared" si="0"/>
        <v>212168690.9014</v>
      </c>
      <c r="F11" s="493">
        <f t="shared" si="0"/>
        <v>1001205.48</v>
      </c>
      <c r="G11" s="494">
        <f>SUM(G12:G13)</f>
        <v>719799372.15011001</v>
      </c>
      <c r="O11" s="723"/>
      <c r="P11" s="723"/>
      <c r="Q11" s="723"/>
      <c r="R11" s="723"/>
      <c r="S11" s="723"/>
      <c r="T11" s="723"/>
    </row>
    <row r="12" spans="1:20">
      <c r="A12" s="491">
        <v>5</v>
      </c>
      <c r="B12" s="495" t="s">
        <v>628</v>
      </c>
      <c r="C12" s="493">
        <v>250833863.0722</v>
      </c>
      <c r="D12" s="497">
        <v>260821091.4689</v>
      </c>
      <c r="E12" s="493">
        <v>177017225.04710001</v>
      </c>
      <c r="F12" s="493">
        <v>1001205.48</v>
      </c>
      <c r="G12" s="494">
        <v>655189715.86645997</v>
      </c>
      <c r="O12" s="723"/>
      <c r="P12" s="723"/>
      <c r="Q12" s="723"/>
      <c r="R12" s="723"/>
      <c r="S12" s="723"/>
      <c r="T12" s="723"/>
    </row>
    <row r="13" spans="1:20">
      <c r="A13" s="491">
        <v>6</v>
      </c>
      <c r="B13" s="495" t="s">
        <v>629</v>
      </c>
      <c r="C13" s="493">
        <v>56121038.152900003</v>
      </c>
      <c r="D13" s="497">
        <v>37946808.560099997</v>
      </c>
      <c r="E13" s="493">
        <v>35151465.8543</v>
      </c>
      <c r="F13" s="493">
        <v>0</v>
      </c>
      <c r="G13" s="494">
        <v>64609656.283650003</v>
      </c>
      <c r="O13" s="723"/>
      <c r="P13" s="723"/>
      <c r="Q13" s="723"/>
      <c r="R13" s="723"/>
      <c r="S13" s="723"/>
      <c r="T13" s="723"/>
    </row>
    <row r="14" spans="1:20">
      <c r="A14" s="491">
        <v>7</v>
      </c>
      <c r="B14" s="492" t="s">
        <v>630</v>
      </c>
      <c r="C14" s="493">
        <f t="shared" ref="C14:F14" si="1">SUM(C15:C16)</f>
        <v>583304713.73759997</v>
      </c>
      <c r="D14" s="493">
        <f t="shared" si="1"/>
        <v>643469617.32240009</v>
      </c>
      <c r="E14" s="493">
        <f t="shared" si="1"/>
        <v>200521787.42219999</v>
      </c>
      <c r="F14" s="493">
        <f t="shared" si="1"/>
        <v>2291709.3722999999</v>
      </c>
      <c r="G14" s="494">
        <f>SUM(G15:G16)</f>
        <v>503373721.3222</v>
      </c>
      <c r="O14" s="723"/>
      <c r="P14" s="723"/>
      <c r="Q14" s="723"/>
      <c r="R14" s="723"/>
      <c r="S14" s="723"/>
      <c r="T14" s="723"/>
    </row>
    <row r="15" spans="1:20" ht="51.75">
      <c r="A15" s="491">
        <v>8</v>
      </c>
      <c r="B15" s="495" t="s">
        <v>631</v>
      </c>
      <c r="C15" s="493">
        <v>534806159.83490002</v>
      </c>
      <c r="D15" s="497">
        <v>269127786.01499999</v>
      </c>
      <c r="E15" s="493">
        <v>86674415.362499997</v>
      </c>
      <c r="F15" s="493">
        <v>2291709.3722999999</v>
      </c>
      <c r="G15" s="494">
        <v>446450035.29234999</v>
      </c>
      <c r="O15" s="723"/>
      <c r="P15" s="723"/>
      <c r="Q15" s="723"/>
      <c r="R15" s="723"/>
      <c r="S15" s="723"/>
      <c r="T15" s="723"/>
    </row>
    <row r="16" spans="1:20" ht="26.25">
      <c r="A16" s="491">
        <v>9</v>
      </c>
      <c r="B16" s="495" t="s">
        <v>632</v>
      </c>
      <c r="C16" s="493">
        <v>48498553.9027</v>
      </c>
      <c r="D16" s="497">
        <v>374341831.30740005</v>
      </c>
      <c r="E16" s="493">
        <v>113847372.0597</v>
      </c>
      <c r="F16" s="493">
        <v>0</v>
      </c>
      <c r="G16" s="494">
        <v>56923686.029849999</v>
      </c>
      <c r="H16" s="789"/>
      <c r="O16" s="723"/>
      <c r="P16" s="723"/>
      <c r="Q16" s="723"/>
      <c r="R16" s="723"/>
      <c r="S16" s="723"/>
      <c r="T16" s="723"/>
    </row>
    <row r="17" spans="1:20">
      <c r="A17" s="491">
        <v>10</v>
      </c>
      <c r="B17" s="492" t="s">
        <v>633</v>
      </c>
      <c r="C17" s="493"/>
      <c r="D17" s="497"/>
      <c r="E17" s="493"/>
      <c r="F17" s="493"/>
      <c r="G17" s="494"/>
      <c r="O17" s="723"/>
      <c r="P17" s="723"/>
      <c r="Q17" s="723"/>
      <c r="R17" s="723"/>
      <c r="S17" s="723"/>
      <c r="T17" s="723"/>
    </row>
    <row r="18" spans="1:20">
      <c r="A18" s="491">
        <v>11</v>
      </c>
      <c r="B18" s="492" t="s">
        <v>95</v>
      </c>
      <c r="C18" s="493">
        <f>SUM(C19:C20)</f>
        <v>83339516.990117803</v>
      </c>
      <c r="D18" s="497">
        <f t="shared" ref="D18:G18" si="2">SUM(D19:D20)</f>
        <v>0</v>
      </c>
      <c r="E18" s="493">
        <f t="shared" si="2"/>
        <v>571000</v>
      </c>
      <c r="F18" s="493">
        <f t="shared" si="2"/>
        <v>0</v>
      </c>
      <c r="G18" s="494">
        <f t="shared" si="2"/>
        <v>0</v>
      </c>
      <c r="O18" s="723"/>
      <c r="P18" s="723"/>
      <c r="Q18" s="723"/>
      <c r="R18" s="723"/>
      <c r="S18" s="723"/>
      <c r="T18" s="723"/>
    </row>
    <row r="19" spans="1:20">
      <c r="A19" s="491">
        <v>12</v>
      </c>
      <c r="B19" s="495" t="s">
        <v>634</v>
      </c>
      <c r="C19" s="496"/>
      <c r="D19" s="497"/>
      <c r="E19" s="493">
        <v>571000</v>
      </c>
      <c r="F19" s="493"/>
      <c r="G19" s="494"/>
      <c r="O19" s="723"/>
      <c r="P19" s="723"/>
      <c r="Q19" s="723"/>
      <c r="R19" s="723"/>
      <c r="S19" s="723"/>
      <c r="T19" s="723"/>
    </row>
    <row r="20" spans="1:20" ht="26.25">
      <c r="A20" s="491">
        <v>13</v>
      </c>
      <c r="B20" s="495" t="s">
        <v>635</v>
      </c>
      <c r="C20" s="493">
        <f>82243639.9901178+1095877</f>
        <v>83339516.990117803</v>
      </c>
      <c r="D20" s="493"/>
      <c r="E20" s="493"/>
      <c r="F20" s="493"/>
      <c r="G20" s="494"/>
      <c r="O20" s="723"/>
      <c r="P20" s="723"/>
      <c r="Q20" s="723"/>
      <c r="R20" s="723"/>
      <c r="S20" s="723"/>
      <c r="T20" s="723"/>
    </row>
    <row r="21" spans="1:20">
      <c r="A21" s="498">
        <v>14</v>
      </c>
      <c r="B21" s="499" t="s">
        <v>636</v>
      </c>
      <c r="C21" s="496"/>
      <c r="D21" s="496"/>
      <c r="E21" s="496"/>
      <c r="F21" s="496"/>
      <c r="G21" s="500">
        <f>SUM(G8,G11,G14,G17,G18)</f>
        <v>1987353357.9511101</v>
      </c>
      <c r="O21" s="723"/>
      <c r="P21" s="723"/>
      <c r="Q21" s="723"/>
      <c r="R21" s="723"/>
      <c r="S21" s="723"/>
      <c r="T21" s="723"/>
    </row>
    <row r="22" spans="1:20">
      <c r="A22" s="501"/>
      <c r="B22" s="520" t="s">
        <v>637</v>
      </c>
      <c r="C22" s="502"/>
      <c r="D22" s="503"/>
      <c r="E22" s="502"/>
      <c r="F22" s="502"/>
      <c r="G22" s="504"/>
      <c r="O22" s="723"/>
      <c r="P22" s="723"/>
      <c r="Q22" s="723"/>
      <c r="R22" s="723"/>
      <c r="S22" s="723"/>
      <c r="T22" s="723"/>
    </row>
    <row r="23" spans="1:20">
      <c r="A23" s="491">
        <v>15</v>
      </c>
      <c r="B23" s="492" t="s">
        <v>486</v>
      </c>
      <c r="C23" s="505">
        <v>683683492.66499996</v>
      </c>
      <c r="D23" s="506">
        <v>289467772.5</v>
      </c>
      <c r="E23" s="505"/>
      <c r="F23" s="505"/>
      <c r="G23" s="494">
        <v>28434556.052104998</v>
      </c>
      <c r="O23" s="723"/>
      <c r="P23" s="723"/>
      <c r="Q23" s="723"/>
      <c r="R23" s="723"/>
      <c r="S23" s="723"/>
      <c r="T23" s="723"/>
    </row>
    <row r="24" spans="1:20">
      <c r="A24" s="491">
        <v>16</v>
      </c>
      <c r="B24" s="492" t="s">
        <v>638</v>
      </c>
      <c r="C24" s="493">
        <f>SUM(C25:C27,C29,C31)</f>
        <v>1021457.0803000031</v>
      </c>
      <c r="D24" s="497">
        <f t="shared" ref="D24:G24" si="3">SUM(D25:D27,D29,D31)</f>
        <v>354219716.71089065</v>
      </c>
      <c r="E24" s="493">
        <f t="shared" si="3"/>
        <v>253968543.37241948</v>
      </c>
      <c r="F24" s="493">
        <f t="shared" si="3"/>
        <v>1156415057.0769272</v>
      </c>
      <c r="G24" s="494">
        <f t="shared" si="3"/>
        <v>1235202519.9631472</v>
      </c>
      <c r="O24" s="723"/>
      <c r="P24" s="723"/>
      <c r="Q24" s="723"/>
      <c r="R24" s="723"/>
      <c r="S24" s="723"/>
      <c r="T24" s="723"/>
    </row>
    <row r="25" spans="1:20" ht="26.25">
      <c r="A25" s="491">
        <v>17</v>
      </c>
      <c r="B25" s="495" t="s">
        <v>639</v>
      </c>
      <c r="C25" s="493"/>
      <c r="D25" s="497">
        <v>320000</v>
      </c>
      <c r="E25" s="493"/>
      <c r="F25" s="493"/>
      <c r="G25" s="494">
        <v>32000</v>
      </c>
      <c r="O25" s="723"/>
      <c r="P25" s="723"/>
      <c r="Q25" s="723"/>
      <c r="R25" s="723"/>
      <c r="S25" s="723"/>
      <c r="T25" s="723"/>
    </row>
    <row r="26" spans="1:20" ht="26.25">
      <c r="A26" s="491">
        <v>18</v>
      </c>
      <c r="B26" s="495" t="s">
        <v>640</v>
      </c>
      <c r="C26" s="493">
        <v>1021457.0803000031</v>
      </c>
      <c r="D26" s="497">
        <v>49308639.649999999</v>
      </c>
      <c r="E26" s="493">
        <v>4529844.5425000004</v>
      </c>
      <c r="F26" s="493">
        <v>26956142.361200001</v>
      </c>
      <c r="G26" s="494">
        <v>36770579.141994998</v>
      </c>
      <c r="O26" s="723"/>
      <c r="P26" s="723"/>
      <c r="Q26" s="723"/>
      <c r="R26" s="723"/>
      <c r="S26" s="723"/>
      <c r="T26" s="723"/>
    </row>
    <row r="27" spans="1:20">
      <c r="A27" s="491">
        <v>19</v>
      </c>
      <c r="B27" s="495" t="s">
        <v>641</v>
      </c>
      <c r="C27" s="493"/>
      <c r="D27" s="497">
        <v>278498233.52250779</v>
      </c>
      <c r="E27" s="493">
        <v>233150119.68775019</v>
      </c>
      <c r="F27" s="493">
        <v>918194127.03759599</v>
      </c>
      <c r="G27" s="494">
        <v>1036289184.587091</v>
      </c>
      <c r="O27" s="723"/>
      <c r="P27" s="723"/>
      <c r="Q27" s="723"/>
      <c r="R27" s="723"/>
      <c r="S27" s="723"/>
      <c r="T27" s="723"/>
    </row>
    <row r="28" spans="1:20">
      <c r="A28" s="491">
        <v>20</v>
      </c>
      <c r="B28" s="507" t="s">
        <v>642</v>
      </c>
      <c r="C28" s="493"/>
      <c r="D28" s="497">
        <v>0</v>
      </c>
      <c r="E28" s="493">
        <v>0</v>
      </c>
      <c r="F28" s="493">
        <v>0</v>
      </c>
      <c r="G28" s="494">
        <v>0</v>
      </c>
      <c r="O28" s="723"/>
      <c r="P28" s="723"/>
      <c r="Q28" s="723"/>
      <c r="R28" s="723"/>
      <c r="S28" s="723"/>
      <c r="T28" s="723"/>
    </row>
    <row r="29" spans="1:20">
      <c r="A29" s="491">
        <v>21</v>
      </c>
      <c r="B29" s="495" t="s">
        <v>643</v>
      </c>
      <c r="C29" s="493"/>
      <c r="D29" s="497">
        <v>14474148.2583829</v>
      </c>
      <c r="E29" s="493">
        <v>14553963.9221693</v>
      </c>
      <c r="F29" s="493">
        <v>193275123.16313121</v>
      </c>
      <c r="G29" s="494">
        <v>140142886.1463114</v>
      </c>
      <c r="O29" s="723"/>
      <c r="P29" s="723"/>
      <c r="Q29" s="723"/>
      <c r="R29" s="723"/>
      <c r="S29" s="723"/>
      <c r="T29" s="723"/>
    </row>
    <row r="30" spans="1:20">
      <c r="A30" s="491">
        <v>22</v>
      </c>
      <c r="B30" s="507" t="s">
        <v>642</v>
      </c>
      <c r="C30" s="493"/>
      <c r="D30" s="497">
        <v>14474148.2583829</v>
      </c>
      <c r="E30" s="493">
        <v>14553963.9221693</v>
      </c>
      <c r="F30" s="493">
        <v>193275123.16313121</v>
      </c>
      <c r="G30" s="494">
        <v>140142886.1463114</v>
      </c>
      <c r="O30" s="723"/>
      <c r="P30" s="723"/>
      <c r="Q30" s="723"/>
      <c r="R30" s="723"/>
      <c r="S30" s="723"/>
      <c r="T30" s="723"/>
    </row>
    <row r="31" spans="1:20" ht="26.25">
      <c r="A31" s="491">
        <v>23</v>
      </c>
      <c r="B31" s="495" t="s">
        <v>644</v>
      </c>
      <c r="C31" s="493"/>
      <c r="D31" s="497">
        <v>11618695.279999999</v>
      </c>
      <c r="E31" s="493">
        <v>1734615.22</v>
      </c>
      <c r="F31" s="493">
        <v>17989664.515000001</v>
      </c>
      <c r="G31" s="494">
        <v>21967870.087750003</v>
      </c>
      <c r="O31" s="723"/>
      <c r="P31" s="723"/>
      <c r="Q31" s="723"/>
      <c r="R31" s="723"/>
      <c r="S31" s="723"/>
      <c r="T31" s="723"/>
    </row>
    <row r="32" spans="1:20">
      <c r="A32" s="491">
        <v>24</v>
      </c>
      <c r="B32" s="492" t="s">
        <v>645</v>
      </c>
      <c r="C32" s="493"/>
      <c r="D32" s="497"/>
      <c r="E32" s="493"/>
      <c r="F32" s="493"/>
      <c r="G32" s="494"/>
      <c r="O32" s="723"/>
      <c r="P32" s="723"/>
      <c r="Q32" s="723"/>
      <c r="R32" s="723"/>
      <c r="S32" s="723"/>
      <c r="T32" s="723"/>
    </row>
    <row r="33" spans="1:20">
      <c r="A33" s="491">
        <v>25</v>
      </c>
      <c r="B33" s="492" t="s">
        <v>165</v>
      </c>
      <c r="C33" s="493">
        <f>SUM(C34:C35)</f>
        <v>172235622.9325</v>
      </c>
      <c r="D33" s="493">
        <f>SUM(D34:D35)</f>
        <v>34408812.527099997</v>
      </c>
      <c r="E33" s="493">
        <f>SUM(E34:E35)</f>
        <v>20348231.71012</v>
      </c>
      <c r="F33" s="493">
        <f>SUM(F34:F35)</f>
        <v>143715648.30684</v>
      </c>
      <c r="G33" s="494">
        <f>SUM(G34:G35)</f>
        <v>343262243.35795003</v>
      </c>
      <c r="O33" s="723"/>
      <c r="P33" s="723"/>
      <c r="Q33" s="723"/>
      <c r="R33" s="723"/>
      <c r="S33" s="723"/>
      <c r="T33" s="723"/>
    </row>
    <row r="34" spans="1:20">
      <c r="A34" s="491">
        <v>26</v>
      </c>
      <c r="B34" s="495" t="s">
        <v>646</v>
      </c>
      <c r="C34" s="496"/>
      <c r="D34" s="497"/>
      <c r="E34" s="493"/>
      <c r="F34" s="493"/>
      <c r="G34" s="494"/>
      <c r="O34" s="723"/>
      <c r="P34" s="723"/>
      <c r="Q34" s="723"/>
      <c r="R34" s="723"/>
      <c r="S34" s="723"/>
      <c r="T34" s="723"/>
    </row>
    <row r="35" spans="1:20">
      <c r="A35" s="491">
        <v>27</v>
      </c>
      <c r="B35" s="495" t="s">
        <v>647</v>
      </c>
      <c r="C35" s="493">
        <v>172235622.9325</v>
      </c>
      <c r="D35" s="497">
        <v>34408812.527099997</v>
      </c>
      <c r="E35" s="493">
        <v>20348231.71012</v>
      </c>
      <c r="F35" s="493">
        <v>143715648.30684</v>
      </c>
      <c r="G35" s="494">
        <v>343262243.35795003</v>
      </c>
      <c r="O35" s="723"/>
      <c r="P35" s="723"/>
      <c r="Q35" s="723"/>
      <c r="R35" s="723"/>
      <c r="S35" s="723"/>
      <c r="T35" s="723"/>
    </row>
    <row r="36" spans="1:20">
      <c r="A36" s="491">
        <v>28</v>
      </c>
      <c r="B36" s="492" t="s">
        <v>648</v>
      </c>
      <c r="C36" s="493">
        <v>259372271.3592</v>
      </c>
      <c r="D36" s="497">
        <v>45045142.8257</v>
      </c>
      <c r="E36" s="493">
        <v>43965531.285099998</v>
      </c>
      <c r="F36" s="493">
        <v>50631269.3517</v>
      </c>
      <c r="G36" s="494">
        <v>29464371.381795</v>
      </c>
      <c r="O36" s="723"/>
      <c r="P36" s="723"/>
      <c r="Q36" s="723"/>
      <c r="R36" s="723"/>
      <c r="S36" s="723"/>
      <c r="T36" s="723"/>
    </row>
    <row r="37" spans="1:20">
      <c r="A37" s="498">
        <v>29</v>
      </c>
      <c r="B37" s="499" t="s">
        <v>649</v>
      </c>
      <c r="C37" s="496"/>
      <c r="D37" s="496"/>
      <c r="E37" s="496"/>
      <c r="F37" s="496"/>
      <c r="G37" s="500">
        <f>SUM(G23:G24,G32:G33,G36)</f>
        <v>1636363690.754997</v>
      </c>
      <c r="J37" s="723"/>
      <c r="O37" s="723"/>
      <c r="P37" s="723"/>
      <c r="Q37" s="723"/>
      <c r="R37" s="723"/>
      <c r="S37" s="723"/>
      <c r="T37" s="723"/>
    </row>
    <row r="38" spans="1:20">
      <c r="A38" s="487"/>
      <c r="B38" s="508"/>
      <c r="C38" s="509"/>
      <c r="D38" s="509"/>
      <c r="E38" s="509"/>
      <c r="F38" s="509"/>
      <c r="G38" s="510"/>
      <c r="J38" s="723"/>
      <c r="O38" s="723"/>
      <c r="P38" s="723"/>
      <c r="Q38" s="723"/>
      <c r="R38" s="723"/>
      <c r="S38" s="723"/>
      <c r="T38" s="723"/>
    </row>
    <row r="39" spans="1:20" ht="15.75" thickBot="1">
      <c r="A39" s="511">
        <v>30</v>
      </c>
      <c r="B39" s="512" t="s">
        <v>617</v>
      </c>
      <c r="C39" s="354"/>
      <c r="D39" s="336"/>
      <c r="E39" s="336"/>
      <c r="F39" s="513"/>
      <c r="G39" s="514">
        <f>IFERROR(G21/G37,0)</f>
        <v>1.2144936783791451</v>
      </c>
      <c r="J39" s="723"/>
      <c r="O39" s="723"/>
      <c r="P39" s="723"/>
      <c r="Q39" s="723"/>
      <c r="R39" s="723"/>
      <c r="S39" s="723"/>
      <c r="T39" s="723"/>
    </row>
    <row r="42" spans="1:20" ht="39">
      <c r="B42" s="24" t="s">
        <v>650</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51"/>
  <sheetViews>
    <sheetView zoomScale="120" zoomScaleNormal="120" workbookViewId="0">
      <pane xSplit="1" ySplit="5" topLeftCell="B6" activePane="bottomRight" state="frozen"/>
      <selection activeCell="C35" sqref="C35"/>
      <selection pane="topRight" activeCell="C35" sqref="C35"/>
      <selection pane="bottomLeft" activeCell="C35" sqref="C35"/>
      <selection pane="bottomRight" activeCell="C46" sqref="C46:C48"/>
    </sheetView>
  </sheetViews>
  <sheetFormatPr defaultRowHeight="15.75"/>
  <cols>
    <col min="1" max="1" width="9.42578125" style="20" bestFit="1" customWidth="1"/>
    <col min="2" max="2" width="88.42578125" style="17" customWidth="1"/>
    <col min="3" max="3" width="13.5703125" style="17" bestFit="1" customWidth="1"/>
    <col min="4" max="7" width="12.7109375" style="2" customWidth="1"/>
    <col min="8" max="8" width="6.7109375" customWidth="1"/>
    <col min="9" max="9" width="12.140625" customWidth="1"/>
    <col min="10" max="13" width="6.7109375" customWidth="1"/>
  </cols>
  <sheetData>
    <row r="1" spans="1:8">
      <c r="A1" s="18" t="s">
        <v>188</v>
      </c>
      <c r="B1" s="439" t="str">
        <f>Info!C2</f>
        <v>სს "ბაზისბანკი"</v>
      </c>
    </row>
    <row r="2" spans="1:8">
      <c r="A2" s="18" t="s">
        <v>189</v>
      </c>
      <c r="B2" s="461">
        <v>44926</v>
      </c>
      <c r="C2" s="30"/>
      <c r="D2" s="19"/>
      <c r="E2" s="19"/>
      <c r="F2" s="19"/>
      <c r="G2" s="19"/>
      <c r="H2" s="1"/>
    </row>
    <row r="3" spans="1:8">
      <c r="A3" s="18"/>
      <c r="C3" s="30"/>
      <c r="D3" s="19"/>
      <c r="E3" s="19"/>
      <c r="F3" s="19"/>
      <c r="G3" s="19"/>
      <c r="H3" s="1"/>
    </row>
    <row r="4" spans="1:8" ht="16.5" thickBot="1">
      <c r="A4" s="70" t="s">
        <v>401</v>
      </c>
      <c r="B4" s="209" t="s">
        <v>223</v>
      </c>
      <c r="C4" s="210"/>
      <c r="D4" s="211"/>
      <c r="E4" s="211"/>
      <c r="F4" s="211"/>
      <c r="G4" s="211"/>
      <c r="H4" s="1"/>
    </row>
    <row r="5" spans="1:8" ht="15">
      <c r="A5" s="322" t="s">
        <v>26</v>
      </c>
      <c r="B5" s="323"/>
      <c r="C5" s="462" t="str">
        <f>INT((MONTH($B$2))/3)&amp;"Q"&amp;"-"&amp;YEAR($B$2)</f>
        <v>4Q-2022</v>
      </c>
      <c r="D5" s="462" t="str">
        <f>IF(INT(MONTH($B$2))=3,"4"&amp;"Q"&amp;"-"&amp;YEAR($B$2)-1,IF(INT(MONTH($B$2))=6,"1"&amp;"Q"&amp;"-"&amp;YEAR($B$2),IF(INT(MONTH($B$2))=9,"2"&amp;"Q"&amp;"-"&amp;YEAR($B$2),IF(INT(MONTH($B$2))=12,"3"&amp;"Q"&amp;"-"&amp;YEAR($B$2),0))))</f>
        <v>3Q-2022</v>
      </c>
      <c r="E5" s="462" t="str">
        <f>IF(INT(MONTH($B$2))=3,"3"&amp;"Q"&amp;"-"&amp;YEAR($B$2)-1,IF(INT(MONTH($B$2))=6,"4"&amp;"Q"&amp;"-"&amp;YEAR($B$2)-1,IF(INT(MONTH($B$2))=9,"1"&amp;"Q"&amp;"-"&amp;YEAR($B$2),IF(INT(MONTH($B$2))=12,"2"&amp;"Q"&amp;"-"&amp;YEAR($B$2),0))))</f>
        <v>2Q-2022</v>
      </c>
      <c r="F5" s="462" t="str">
        <f>IF(INT(MONTH($B$2))=3,"2"&amp;"Q"&amp;"-"&amp;YEAR($B$2)-1,IF(INT(MONTH($B$2))=6,"3"&amp;"Q"&amp;"-"&amp;YEAR($B$2)-1,IF(INT(MONTH($B$2))=9,"4"&amp;"Q"&amp;"-"&amp;YEAR($B$2)-1,IF(INT(MONTH($B$2))=12,"1"&amp;"Q"&amp;"-"&amp;YEAR($B$2),0))))</f>
        <v>1Q-2022</v>
      </c>
      <c r="G5" s="463" t="str">
        <f>IF(INT(MONTH($B$2))=3,"1"&amp;"Q"&amp;"-"&amp;YEAR($B$2)-1,IF(INT(MONTH($B$2))=6,"2"&amp;"Q"&amp;"-"&amp;YEAR($B$2)-1,IF(INT(MONTH($B$2))=9,"3"&amp;"Q"&amp;"-"&amp;YEAR($B$2)-1,IF(INT(MONTH($B$2))=12,"4"&amp;"Q"&amp;"-"&amp;YEAR($B$2)-1,0))))</f>
        <v>4Q-2021</v>
      </c>
    </row>
    <row r="6" spans="1:8" ht="15">
      <c r="A6" s="464"/>
      <c r="B6" s="465" t="s">
        <v>186</v>
      </c>
      <c r="C6" s="324"/>
      <c r="D6" s="324"/>
      <c r="E6" s="324"/>
      <c r="F6" s="324"/>
      <c r="G6" s="325"/>
    </row>
    <row r="7" spans="1:8" ht="15">
      <c r="A7" s="464"/>
      <c r="B7" s="466" t="s">
        <v>190</v>
      </c>
      <c r="C7" s="324"/>
      <c r="D7" s="324"/>
      <c r="E7" s="324"/>
      <c r="F7" s="324"/>
      <c r="G7" s="325"/>
    </row>
    <row r="8" spans="1:8" ht="15">
      <c r="A8" s="444">
        <v>1</v>
      </c>
      <c r="B8" s="445" t="s">
        <v>23</v>
      </c>
      <c r="C8" s="467">
        <v>353868369.53200006</v>
      </c>
      <c r="D8" s="468">
        <v>316354601.97999996</v>
      </c>
      <c r="E8" s="468">
        <v>306494984.5</v>
      </c>
      <c r="F8" s="468">
        <v>296046934.34000003</v>
      </c>
      <c r="G8" s="469">
        <v>275001902.05999994</v>
      </c>
    </row>
    <row r="9" spans="1:8" ht="15">
      <c r="A9" s="444">
        <v>2</v>
      </c>
      <c r="B9" s="445" t="s">
        <v>89</v>
      </c>
      <c r="C9" s="467">
        <v>353868369.53200006</v>
      </c>
      <c r="D9" s="468">
        <v>316354601.97999996</v>
      </c>
      <c r="E9" s="468">
        <v>306494984.5</v>
      </c>
      <c r="F9" s="468">
        <v>296046934.34000003</v>
      </c>
      <c r="G9" s="469">
        <v>275001902.05999994</v>
      </c>
    </row>
    <row r="10" spans="1:8" ht="15">
      <c r="A10" s="444">
        <v>3</v>
      </c>
      <c r="B10" s="445" t="s">
        <v>88</v>
      </c>
      <c r="C10" s="467">
        <v>436746681.14451784</v>
      </c>
      <c r="D10" s="468">
        <v>394867406.78324997</v>
      </c>
      <c r="E10" s="468">
        <v>345986513.88120693</v>
      </c>
      <c r="F10" s="468">
        <v>337250055.05093527</v>
      </c>
      <c r="G10" s="469">
        <v>306538687.10929382</v>
      </c>
    </row>
    <row r="11" spans="1:8" ht="15">
      <c r="A11" s="444">
        <v>4</v>
      </c>
      <c r="B11" s="445" t="s">
        <v>609</v>
      </c>
      <c r="C11" s="467">
        <v>248652141.11535713</v>
      </c>
      <c r="D11" s="468">
        <v>151621391.7680259</v>
      </c>
      <c r="E11" s="468">
        <v>147590002.15729398</v>
      </c>
      <c r="F11" s="468">
        <v>149534902.81236431</v>
      </c>
      <c r="G11" s="469">
        <v>155203230.88844451</v>
      </c>
    </row>
    <row r="12" spans="1:8" ht="15">
      <c r="A12" s="444">
        <v>5</v>
      </c>
      <c r="B12" s="445" t="s">
        <v>610</v>
      </c>
      <c r="C12" s="467">
        <v>309104892.09775269</v>
      </c>
      <c r="D12" s="468">
        <v>202206186.49453485</v>
      </c>
      <c r="E12" s="468">
        <v>196835184.43076673</v>
      </c>
      <c r="F12" s="468">
        <v>199431794.12795466</v>
      </c>
      <c r="G12" s="469">
        <v>192822970.13201964</v>
      </c>
    </row>
    <row r="13" spans="1:8" ht="15">
      <c r="A13" s="444">
        <v>6</v>
      </c>
      <c r="B13" s="445" t="s">
        <v>611</v>
      </c>
      <c r="C13" s="467">
        <v>405940588.30038774</v>
      </c>
      <c r="D13" s="468">
        <v>284789823.28058952</v>
      </c>
      <c r="E13" s="468">
        <v>276944583.18595755</v>
      </c>
      <c r="F13" s="468">
        <v>280338899.35373551</v>
      </c>
      <c r="G13" s="469">
        <v>270798654.07141119</v>
      </c>
    </row>
    <row r="14" spans="1:8" ht="15">
      <c r="A14" s="464"/>
      <c r="B14" s="465" t="s">
        <v>613</v>
      </c>
      <c r="C14" s="324"/>
      <c r="D14" s="324"/>
      <c r="E14" s="324"/>
      <c r="F14" s="324"/>
      <c r="G14" s="325"/>
    </row>
    <row r="15" spans="1:8" ht="15" customHeight="1">
      <c r="A15" s="444">
        <v>7</v>
      </c>
      <c r="B15" s="445" t="s">
        <v>612</v>
      </c>
      <c r="C15" s="470">
        <v>2707679752.2420011</v>
      </c>
      <c r="D15" s="468">
        <v>2444783862.8055005</v>
      </c>
      <c r="E15" s="468">
        <v>2373772047.693953</v>
      </c>
      <c r="F15" s="468">
        <v>2407657291.6342325</v>
      </c>
      <c r="G15" s="469">
        <v>1706474911.7904396</v>
      </c>
    </row>
    <row r="16" spans="1:8" ht="15">
      <c r="A16" s="464"/>
      <c r="B16" s="465" t="s">
        <v>616</v>
      </c>
      <c r="C16" s="324"/>
      <c r="D16" s="324"/>
      <c r="E16" s="324"/>
      <c r="F16" s="324"/>
      <c r="G16" s="325"/>
    </row>
    <row r="17" spans="1:9" s="3" customFormat="1" ht="15">
      <c r="A17" s="444"/>
      <c r="B17" s="466" t="s">
        <v>599</v>
      </c>
      <c r="C17" s="324"/>
      <c r="D17" s="324"/>
      <c r="E17" s="324"/>
      <c r="F17" s="324"/>
      <c r="G17" s="325"/>
    </row>
    <row r="18" spans="1:9" ht="15">
      <c r="A18" s="443">
        <v>8</v>
      </c>
      <c r="B18" s="471" t="s">
        <v>607</v>
      </c>
      <c r="C18" s="787">
        <v>0.13069062884522867</v>
      </c>
      <c r="D18" s="667">
        <v>0.12939982416971973</v>
      </c>
      <c r="E18" s="667">
        <v>0.12911727762476202</v>
      </c>
      <c r="F18" s="667">
        <v>0.12296057888664622</v>
      </c>
      <c r="G18" s="668">
        <v>0.16115203344622686</v>
      </c>
    </row>
    <row r="19" spans="1:9" ht="15" customHeight="1">
      <c r="A19" s="443">
        <v>9</v>
      </c>
      <c r="B19" s="471" t="s">
        <v>606</v>
      </c>
      <c r="C19" s="787">
        <v>0.13069062884522867</v>
      </c>
      <c r="D19" s="667">
        <v>0.12939982416971973</v>
      </c>
      <c r="E19" s="667">
        <v>0.12911727762476202</v>
      </c>
      <c r="F19" s="667">
        <v>0.12296057888664622</v>
      </c>
      <c r="G19" s="668">
        <v>0.16115203344622686</v>
      </c>
    </row>
    <row r="20" spans="1:9" ht="15">
      <c r="A20" s="443">
        <v>10</v>
      </c>
      <c r="B20" s="471" t="s">
        <v>608</v>
      </c>
      <c r="C20" s="787">
        <v>0.16129923813290134</v>
      </c>
      <c r="D20" s="667">
        <v>0.16151423968011705</v>
      </c>
      <c r="E20" s="667">
        <v>0.14575389166677663</v>
      </c>
      <c r="F20" s="667">
        <v>0.14007394500154208</v>
      </c>
      <c r="G20" s="668">
        <v>0.17963269485613026</v>
      </c>
    </row>
    <row r="21" spans="1:9" ht="15">
      <c r="A21" s="443">
        <v>11</v>
      </c>
      <c r="B21" s="445" t="s">
        <v>609</v>
      </c>
      <c r="C21" s="787">
        <v>9.1832182483718494E-2</v>
      </c>
      <c r="D21" s="667">
        <v>6.2018321568121551E-2</v>
      </c>
      <c r="E21" s="667">
        <v>6.2175305459794737E-2</v>
      </c>
      <c r="F21" s="667">
        <v>6.210805139583022E-2</v>
      </c>
      <c r="G21" s="668">
        <v>9.0949611867193955E-2</v>
      </c>
    </row>
    <row r="22" spans="1:9" ht="15">
      <c r="A22" s="443">
        <v>12</v>
      </c>
      <c r="B22" s="445" t="s">
        <v>610</v>
      </c>
      <c r="C22" s="787">
        <v>0.11415858608899705</v>
      </c>
      <c r="D22" s="667">
        <v>8.2709228235208515E-2</v>
      </c>
      <c r="E22" s="667">
        <v>8.2920845167920018E-2</v>
      </c>
      <c r="F22" s="667">
        <v>8.2832301266841601E-2</v>
      </c>
      <c r="G22" s="668">
        <v>0.1129949047593727</v>
      </c>
    </row>
    <row r="23" spans="1:9" ht="15">
      <c r="A23" s="443">
        <v>13</v>
      </c>
      <c r="B23" s="445" t="s">
        <v>611</v>
      </c>
      <c r="C23" s="787">
        <v>0.14992193517873101</v>
      </c>
      <c r="D23" s="667">
        <v>0.11648875289686356</v>
      </c>
      <c r="E23" s="667">
        <v>0.11666856699867231</v>
      </c>
      <c r="F23" s="667">
        <v>0.11643638001463713</v>
      </c>
      <c r="G23" s="668">
        <v>0.15868891608098024</v>
      </c>
    </row>
    <row r="24" spans="1:9" ht="15">
      <c r="A24" s="464"/>
      <c r="B24" s="465" t="s">
        <v>6</v>
      </c>
      <c r="C24" s="324"/>
      <c r="D24" s="669"/>
      <c r="E24" s="669"/>
      <c r="F24" s="669"/>
      <c r="G24" s="670"/>
    </row>
    <row r="25" spans="1:9" ht="15" customHeight="1">
      <c r="A25" s="472">
        <v>14</v>
      </c>
      <c r="B25" s="473" t="s">
        <v>7</v>
      </c>
      <c r="C25" s="673">
        <v>9.1266188127651721E-2</v>
      </c>
      <c r="D25" s="671">
        <v>9.0032106896328443E-2</v>
      </c>
      <c r="E25" s="671">
        <v>8.8056217277083321E-2</v>
      </c>
      <c r="F25" s="671">
        <v>8.3704475779426482E-2</v>
      </c>
      <c r="G25" s="672">
        <v>7.6189278026136675E-2</v>
      </c>
      <c r="I25" s="788"/>
    </row>
    <row r="26" spans="1:9" ht="15">
      <c r="A26" s="472">
        <v>15</v>
      </c>
      <c r="B26" s="473" t="s">
        <v>8</v>
      </c>
      <c r="C26" s="673">
        <v>4.937120260348446E-2</v>
      </c>
      <c r="D26" s="671">
        <v>4.7660633550750987E-2</v>
      </c>
      <c r="E26" s="671">
        <v>4.3494258137840316E-2</v>
      </c>
      <c r="F26" s="671">
        <v>3.9933658117004736E-2</v>
      </c>
      <c r="G26" s="672">
        <v>3.754214775056447E-2</v>
      </c>
      <c r="I26" s="788"/>
    </row>
    <row r="27" spans="1:9" ht="15">
      <c r="A27" s="472">
        <v>16</v>
      </c>
      <c r="B27" s="473" t="s">
        <v>9</v>
      </c>
      <c r="C27" s="673">
        <v>5.0387587857642226E-2</v>
      </c>
      <c r="D27" s="671">
        <v>6.1038987894862611E-2</v>
      </c>
      <c r="E27" s="671">
        <v>8.3699345553370066E-2</v>
      </c>
      <c r="F27" s="671">
        <v>0.15581335881937922</v>
      </c>
      <c r="G27" s="672">
        <v>2.3211712812904229E-2</v>
      </c>
      <c r="I27" s="788"/>
    </row>
    <row r="28" spans="1:9" ht="15">
      <c r="A28" s="472">
        <v>17</v>
      </c>
      <c r="B28" s="473" t="s">
        <v>224</v>
      </c>
      <c r="C28" s="673">
        <v>4.1894985524167254E-2</v>
      </c>
      <c r="D28" s="671">
        <v>4.2371473345577455E-2</v>
      </c>
      <c r="E28" s="671">
        <v>4.4561959139242997E-2</v>
      </c>
      <c r="F28" s="671">
        <v>4.3770817662421732E-2</v>
      </c>
      <c r="G28" s="672">
        <v>3.8647130275572213E-2</v>
      </c>
      <c r="I28" s="788"/>
    </row>
    <row r="29" spans="1:9" ht="15">
      <c r="A29" s="472">
        <v>18</v>
      </c>
      <c r="B29" s="473" t="s">
        <v>10</v>
      </c>
      <c r="C29" s="673">
        <v>1.9922541555318751E-2</v>
      </c>
      <c r="D29" s="671">
        <v>2.1937704471808369E-2</v>
      </c>
      <c r="E29" s="671">
        <v>2.6386317511118126E-2</v>
      </c>
      <c r="F29" s="671">
        <v>4.0402097990974724E-2</v>
      </c>
      <c r="G29" s="672">
        <v>2.5446839600579155E-2</v>
      </c>
      <c r="I29" s="788"/>
    </row>
    <row r="30" spans="1:9" ht="15">
      <c r="A30" s="472">
        <v>19</v>
      </c>
      <c r="B30" s="473" t="s">
        <v>11</v>
      </c>
      <c r="C30" s="673">
        <v>0.162431595069993</v>
      </c>
      <c r="D30" s="671">
        <v>0.17620953647877458</v>
      </c>
      <c r="E30" s="671">
        <v>0.20319432905627877</v>
      </c>
      <c r="F30" s="671">
        <v>0.27920628988328017</v>
      </c>
      <c r="G30" s="672">
        <v>0.16377662781573007</v>
      </c>
    </row>
    <row r="31" spans="1:9" ht="15">
      <c r="A31" s="464"/>
      <c r="B31" s="465" t="s">
        <v>12</v>
      </c>
      <c r="C31" s="669"/>
      <c r="D31" s="669"/>
      <c r="E31" s="669"/>
      <c r="F31" s="669"/>
      <c r="G31" s="670"/>
    </row>
    <row r="32" spans="1:9" ht="15">
      <c r="A32" s="472">
        <v>20</v>
      </c>
      <c r="B32" s="473" t="s">
        <v>13</v>
      </c>
      <c r="C32" s="673">
        <v>3.3318541790872701E-2</v>
      </c>
      <c r="D32" s="671">
        <v>3.4408094810469032E-2</v>
      </c>
      <c r="E32" s="671">
        <v>4.1053706722485393E-2</v>
      </c>
      <c r="F32" s="671">
        <v>4.6520291423571204E-2</v>
      </c>
      <c r="G32" s="672">
        <v>5.4010013148751305E-2</v>
      </c>
    </row>
    <row r="33" spans="1:10" ht="15" customHeight="1">
      <c r="A33" s="472">
        <v>21</v>
      </c>
      <c r="B33" s="473" t="s">
        <v>14</v>
      </c>
      <c r="C33" s="673">
        <v>3.6136499929468366E-2</v>
      </c>
      <c r="D33" s="671">
        <v>4.0076316774812194E-2</v>
      </c>
      <c r="E33" s="671">
        <v>3.9667870216590587E-2</v>
      </c>
      <c r="F33" s="671">
        <v>4.1958453871371051E-2</v>
      </c>
      <c r="G33" s="672">
        <v>4.1705364259597442E-2</v>
      </c>
    </row>
    <row r="34" spans="1:10" ht="15">
      <c r="A34" s="472">
        <v>22</v>
      </c>
      <c r="B34" s="473" t="s">
        <v>15</v>
      </c>
      <c r="C34" s="673">
        <v>0.46920009887067432</v>
      </c>
      <c r="D34" s="671">
        <v>0.46176729529744365</v>
      </c>
      <c r="E34" s="671">
        <v>0.4719544743155642</v>
      </c>
      <c r="F34" s="671">
        <v>0.48663233133346179</v>
      </c>
      <c r="G34" s="672">
        <v>0.52511176178429664</v>
      </c>
    </row>
    <row r="35" spans="1:10" ht="15" customHeight="1">
      <c r="A35" s="472">
        <v>23</v>
      </c>
      <c r="B35" s="473" t="s">
        <v>16</v>
      </c>
      <c r="C35" s="673">
        <v>0.44182227044422084</v>
      </c>
      <c r="D35" s="671">
        <v>0.45326248663052726</v>
      </c>
      <c r="E35" s="671">
        <v>0.44753034686570459</v>
      </c>
      <c r="F35" s="671">
        <v>0.49501379732614587</v>
      </c>
      <c r="G35" s="672">
        <v>0.50327127818364548</v>
      </c>
    </row>
    <row r="36" spans="1:10" ht="15">
      <c r="A36" s="472">
        <v>24</v>
      </c>
      <c r="B36" s="473" t="s">
        <v>17</v>
      </c>
      <c r="C36" s="673">
        <v>0.65486642979395582</v>
      </c>
      <c r="D36" s="671">
        <v>0.62830296566621124</v>
      </c>
      <c r="E36" s="671">
        <v>0.6162414123178217</v>
      </c>
      <c r="F36" s="671">
        <v>0.58607462941820787</v>
      </c>
      <c r="G36" s="672">
        <v>0.14889139965982348</v>
      </c>
    </row>
    <row r="37" spans="1:10" ht="15" customHeight="1">
      <c r="A37" s="464"/>
      <c r="B37" s="465" t="s">
        <v>18</v>
      </c>
      <c r="C37" s="669"/>
      <c r="D37" s="669"/>
      <c r="E37" s="669"/>
      <c r="F37" s="669"/>
      <c r="G37" s="670"/>
    </row>
    <row r="38" spans="1:10" ht="15" customHeight="1">
      <c r="A38" s="472">
        <v>25</v>
      </c>
      <c r="B38" s="473" t="s">
        <v>19</v>
      </c>
      <c r="C38" s="673">
        <v>0.21468270272784282</v>
      </c>
      <c r="D38" s="673">
        <v>0.19740426422181714</v>
      </c>
      <c r="E38" s="673">
        <v>0.18548974715919464</v>
      </c>
      <c r="F38" s="673">
        <v>0.20790932501700238</v>
      </c>
      <c r="G38" s="674">
        <v>0.23388627820836105</v>
      </c>
    </row>
    <row r="39" spans="1:10" ht="15" customHeight="1">
      <c r="A39" s="472">
        <v>26</v>
      </c>
      <c r="B39" s="473" t="s">
        <v>20</v>
      </c>
      <c r="C39" s="673">
        <v>0.53686488733228444</v>
      </c>
      <c r="D39" s="673">
        <v>0.5269244455682951</v>
      </c>
      <c r="E39" s="673">
        <v>0.52396262732415366</v>
      </c>
      <c r="F39" s="673">
        <v>0.58025416078822911</v>
      </c>
      <c r="G39" s="674">
        <v>0.59744413242866834</v>
      </c>
    </row>
    <row r="40" spans="1:10" ht="15" customHeight="1">
      <c r="A40" s="472">
        <v>27</v>
      </c>
      <c r="B40" s="474" t="s">
        <v>21</v>
      </c>
      <c r="C40" s="673">
        <v>0.2896285036871184</v>
      </c>
      <c r="D40" s="673">
        <v>0.28039570762150667</v>
      </c>
      <c r="E40" s="673">
        <v>0.26319120448363598</v>
      </c>
      <c r="F40" s="673">
        <v>0.24593787156163324</v>
      </c>
      <c r="G40" s="674">
        <v>0.2540370765606989</v>
      </c>
    </row>
    <row r="41" spans="1:10" ht="15" customHeight="1">
      <c r="A41" s="478"/>
      <c r="B41" s="465" t="s">
        <v>520</v>
      </c>
      <c r="C41" s="324"/>
      <c r="D41" s="324"/>
      <c r="E41" s="324"/>
      <c r="F41" s="324"/>
      <c r="G41" s="325"/>
    </row>
    <row r="42" spans="1:10" ht="15" customHeight="1">
      <c r="A42" s="472">
        <v>28</v>
      </c>
      <c r="B42" s="519" t="s">
        <v>504</v>
      </c>
      <c r="C42" s="743">
        <v>726302301.68641913</v>
      </c>
      <c r="D42" s="474">
        <v>624858923.05399466</v>
      </c>
      <c r="E42" s="474">
        <v>529888563.68082947</v>
      </c>
      <c r="F42" s="474">
        <v>472011268.89208972</v>
      </c>
      <c r="G42" s="477">
        <v>380826472.24000013</v>
      </c>
    </row>
    <row r="43" spans="1:10" ht="15">
      <c r="A43" s="472">
        <v>29</v>
      </c>
      <c r="B43" s="473" t="s">
        <v>505</v>
      </c>
      <c r="C43" s="743">
        <v>569761251.71734321</v>
      </c>
      <c r="D43" s="475">
        <v>524747107.20303136</v>
      </c>
      <c r="E43" s="475">
        <v>498192258.82987887</v>
      </c>
      <c r="F43" s="475">
        <v>330241150.64856493</v>
      </c>
      <c r="G43" s="476">
        <v>264903848.44921699</v>
      </c>
    </row>
    <row r="44" spans="1:10" ht="15">
      <c r="A44" s="515">
        <v>30</v>
      </c>
      <c r="B44" s="516" t="s">
        <v>503</v>
      </c>
      <c r="C44" s="744">
        <v>1.2747485012314166</v>
      </c>
      <c r="D44" s="673">
        <v>1.1907810723999452</v>
      </c>
      <c r="E44" s="673">
        <v>1.0636226362195929</v>
      </c>
      <c r="F44" s="673">
        <v>1.4292927091766141</v>
      </c>
      <c r="G44" s="674">
        <v>1.4376026413712366</v>
      </c>
    </row>
    <row r="45" spans="1:10" ht="15">
      <c r="A45" s="515"/>
      <c r="B45" s="465" t="s">
        <v>617</v>
      </c>
      <c r="C45" s="324"/>
      <c r="D45" s="324"/>
      <c r="E45" s="324"/>
      <c r="F45" s="324"/>
      <c r="G45" s="325"/>
    </row>
    <row r="46" spans="1:10" ht="15">
      <c r="A46" s="515">
        <v>31</v>
      </c>
      <c r="B46" s="516" t="s">
        <v>624</v>
      </c>
      <c r="C46" s="745">
        <v>1987353357.9511101</v>
      </c>
      <c r="D46" s="517">
        <v>1814557509.8984001</v>
      </c>
      <c r="E46" s="517">
        <v>1761057266.8453751</v>
      </c>
      <c r="F46" s="517">
        <v>1722825764.973485</v>
      </c>
      <c r="G46" s="518">
        <v>1167938709.1423299</v>
      </c>
      <c r="J46" s="723"/>
    </row>
    <row r="47" spans="1:10" ht="15">
      <c r="A47" s="515">
        <v>32</v>
      </c>
      <c r="B47" s="516" t="s">
        <v>637</v>
      </c>
      <c r="C47" s="745">
        <v>1636363690.754997</v>
      </c>
      <c r="D47" s="517">
        <v>1579426800.2240698</v>
      </c>
      <c r="E47" s="517">
        <v>1527342227.1122417</v>
      </c>
      <c r="F47" s="517">
        <v>1504074759.4362636</v>
      </c>
      <c r="G47" s="518">
        <v>958573986.13035393</v>
      </c>
      <c r="J47" s="723"/>
    </row>
    <row r="48" spans="1:10" thickBot="1">
      <c r="A48" s="122">
        <v>33</v>
      </c>
      <c r="B48" s="242" t="s">
        <v>651</v>
      </c>
      <c r="C48" s="746">
        <v>1.2144936783791451</v>
      </c>
      <c r="D48" s="675">
        <v>1.1488709129419437</v>
      </c>
      <c r="E48" s="675">
        <v>1.1530207412486855</v>
      </c>
      <c r="F48" s="675">
        <v>1.1454389179559203</v>
      </c>
      <c r="G48" s="676">
        <v>1.2184126901431529</v>
      </c>
    </row>
    <row r="49" spans="1:7">
      <c r="A49" s="21"/>
    </row>
    <row r="50" spans="1:7" ht="39.75">
      <c r="B50" s="24" t="s">
        <v>598</v>
      </c>
    </row>
    <row r="51" spans="1:7" ht="65.25">
      <c r="B51" s="372" t="s">
        <v>519</v>
      </c>
      <c r="D51" s="345"/>
      <c r="E51" s="345"/>
      <c r="F51" s="345"/>
      <c r="G51" s="34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topLeftCell="B1" zoomScaleNormal="100" workbookViewId="0">
      <selection activeCell="E32" sqref="E32"/>
    </sheetView>
  </sheetViews>
  <sheetFormatPr defaultColWidth="9.140625" defaultRowHeight="12.75"/>
  <cols>
    <col min="1" max="1" width="11.85546875" style="525" bestFit="1" customWidth="1"/>
    <col min="2" max="2" width="105.140625" style="525" bestFit="1" customWidth="1"/>
    <col min="3" max="7" width="16" style="525" customWidth="1"/>
    <col min="8" max="8" width="16.7109375" style="525" bestFit="1" customWidth="1"/>
    <col min="9" max="16384" width="9.140625" style="525"/>
  </cols>
  <sheetData>
    <row r="1" spans="1:9" ht="13.5">
      <c r="A1" s="524" t="s">
        <v>188</v>
      </c>
      <c r="B1" s="439" t="str">
        <f>Info!C2</f>
        <v>სს "ბაზისბანკი"</v>
      </c>
    </row>
    <row r="2" spans="1:9">
      <c r="A2" s="526" t="s">
        <v>189</v>
      </c>
      <c r="B2" s="528">
        <f>'1. key ratios'!B2</f>
        <v>44926</v>
      </c>
    </row>
    <row r="3" spans="1:9">
      <c r="A3" s="527" t="s">
        <v>657</v>
      </c>
    </row>
    <row r="5" spans="1:9">
      <c r="A5" s="840" t="s">
        <v>658</v>
      </c>
      <c r="B5" s="841"/>
      <c r="C5" s="846" t="s">
        <v>659</v>
      </c>
      <c r="D5" s="847"/>
      <c r="E5" s="847"/>
      <c r="F5" s="847"/>
      <c r="G5" s="847"/>
      <c r="H5" s="848"/>
    </row>
    <row r="6" spans="1:9">
      <c r="A6" s="842"/>
      <c r="B6" s="843"/>
      <c r="C6" s="849"/>
      <c r="D6" s="850"/>
      <c r="E6" s="850"/>
      <c r="F6" s="850"/>
      <c r="G6" s="850"/>
      <c r="H6" s="851"/>
    </row>
    <row r="7" spans="1:9" ht="38.25">
      <c r="A7" s="844"/>
      <c r="B7" s="845"/>
      <c r="C7" s="529" t="s">
        <v>660</v>
      </c>
      <c r="D7" s="529" t="s">
        <v>661</v>
      </c>
      <c r="E7" s="529" t="s">
        <v>662</v>
      </c>
      <c r="F7" s="529" t="s">
        <v>663</v>
      </c>
      <c r="G7" s="639" t="s">
        <v>934</v>
      </c>
      <c r="H7" s="529" t="s">
        <v>68</v>
      </c>
    </row>
    <row r="8" spans="1:9">
      <c r="A8" s="530">
        <v>1</v>
      </c>
      <c r="B8" s="531" t="s">
        <v>216</v>
      </c>
      <c r="C8" s="741">
        <v>326696783.30089998</v>
      </c>
      <c r="D8" s="741">
        <v>122800617.5</v>
      </c>
      <c r="E8" s="741">
        <v>223111452.84</v>
      </c>
      <c r="F8" s="741">
        <v>15448634.34</v>
      </c>
      <c r="G8" s="741"/>
      <c r="H8" s="740">
        <f>SUM(C8:G8)</f>
        <v>688057487.98090005</v>
      </c>
      <c r="I8" s="742"/>
    </row>
    <row r="9" spans="1:9">
      <c r="A9" s="530">
        <v>2</v>
      </c>
      <c r="B9" s="531" t="s">
        <v>217</v>
      </c>
      <c r="C9" s="741"/>
      <c r="D9" s="741"/>
      <c r="E9" s="741"/>
      <c r="F9" s="741"/>
      <c r="G9" s="741"/>
      <c r="H9" s="740">
        <f t="shared" ref="H9:H21" si="0">SUM(C9:G9)</f>
        <v>0</v>
      </c>
      <c r="I9" s="742"/>
    </row>
    <row r="10" spans="1:9">
      <c r="A10" s="530">
        <v>3</v>
      </c>
      <c r="B10" s="531" t="s">
        <v>218</v>
      </c>
      <c r="C10" s="741"/>
      <c r="D10" s="741">
        <v>36994837.590099998</v>
      </c>
      <c r="E10" s="741">
        <v>20.02</v>
      </c>
      <c r="F10" s="741">
        <v>1243443.08</v>
      </c>
      <c r="G10" s="741"/>
      <c r="H10" s="740">
        <f t="shared" si="0"/>
        <v>38238300.690099999</v>
      </c>
      <c r="I10" s="742"/>
    </row>
    <row r="11" spans="1:9">
      <c r="A11" s="530">
        <v>4</v>
      </c>
      <c r="B11" s="531" t="s">
        <v>219</v>
      </c>
      <c r="C11" s="741"/>
      <c r="D11" s="741"/>
      <c r="E11" s="741"/>
      <c r="F11" s="741"/>
      <c r="G11" s="741"/>
      <c r="H11" s="740">
        <f t="shared" si="0"/>
        <v>0</v>
      </c>
      <c r="I11" s="742"/>
    </row>
    <row r="12" spans="1:9">
      <c r="A12" s="530">
        <v>5</v>
      </c>
      <c r="B12" s="531" t="s">
        <v>220</v>
      </c>
      <c r="C12" s="741"/>
      <c r="D12" s="741"/>
      <c r="E12" s="741"/>
      <c r="F12" s="741"/>
      <c r="G12" s="741"/>
      <c r="H12" s="740">
        <f t="shared" si="0"/>
        <v>0</v>
      </c>
      <c r="I12" s="742"/>
    </row>
    <row r="13" spans="1:9">
      <c r="A13" s="530">
        <v>6</v>
      </c>
      <c r="B13" s="531" t="s">
        <v>221</v>
      </c>
      <c r="C13" s="741">
        <v>56346531.841499999</v>
      </c>
      <c r="D13" s="741">
        <v>38545794.7808</v>
      </c>
      <c r="E13" s="741"/>
      <c r="F13" s="741"/>
      <c r="G13" s="741"/>
      <c r="H13" s="740">
        <f t="shared" si="0"/>
        <v>94892326.622299999</v>
      </c>
      <c r="I13" s="742"/>
    </row>
    <row r="14" spans="1:9">
      <c r="A14" s="530">
        <v>7</v>
      </c>
      <c r="B14" s="531" t="s">
        <v>73</v>
      </c>
      <c r="C14" s="741"/>
      <c r="D14" s="741">
        <v>293164126.1918993</v>
      </c>
      <c r="E14" s="741">
        <v>368687422.68196601</v>
      </c>
      <c r="F14" s="741">
        <v>428634006.39734399</v>
      </c>
      <c r="G14" s="741">
        <v>-8.6300000000000002E-2</v>
      </c>
      <c r="H14" s="740">
        <f t="shared" si="0"/>
        <v>1090485555.1849093</v>
      </c>
      <c r="I14" s="742"/>
    </row>
    <row r="15" spans="1:9">
      <c r="A15" s="530">
        <v>8</v>
      </c>
      <c r="B15" s="533" t="s">
        <v>74</v>
      </c>
      <c r="C15" s="741"/>
      <c r="D15" s="741">
        <v>32934939.494972602</v>
      </c>
      <c r="E15" s="741">
        <v>139169219.44720501</v>
      </c>
      <c r="F15" s="741">
        <v>165141640.68072</v>
      </c>
      <c r="G15" s="741">
        <v>764003.62058879994</v>
      </c>
      <c r="H15" s="740">
        <f t="shared" si="0"/>
        <v>338009803.2434864</v>
      </c>
      <c r="I15" s="742"/>
    </row>
    <row r="16" spans="1:9">
      <c r="A16" s="530">
        <v>9</v>
      </c>
      <c r="B16" s="531" t="s">
        <v>75</v>
      </c>
      <c r="C16" s="741"/>
      <c r="D16" s="741">
        <v>4128208.6927445997</v>
      </c>
      <c r="E16" s="741">
        <v>70201408.80430831</v>
      </c>
      <c r="F16" s="741">
        <v>242478507.48851901</v>
      </c>
      <c r="G16" s="741">
        <v>157016.52345430001</v>
      </c>
      <c r="H16" s="740">
        <f t="shared" si="0"/>
        <v>316965141.50902623</v>
      </c>
      <c r="I16" s="742"/>
    </row>
    <row r="17" spans="1:9">
      <c r="A17" s="530">
        <v>10</v>
      </c>
      <c r="B17" s="643" t="s">
        <v>685</v>
      </c>
      <c r="C17" s="741"/>
      <c r="D17" s="741">
        <v>642006.35975229996</v>
      </c>
      <c r="E17" s="741">
        <v>4123540.7128523998</v>
      </c>
      <c r="F17" s="741">
        <v>22635990.576695502</v>
      </c>
      <c r="G17" s="741">
        <v>909399.74939629994</v>
      </c>
      <c r="H17" s="740">
        <f t="shared" si="0"/>
        <v>28310937.398696505</v>
      </c>
      <c r="I17" s="742"/>
    </row>
    <row r="18" spans="1:9">
      <c r="A18" s="530">
        <v>11</v>
      </c>
      <c r="B18" s="531" t="s">
        <v>70</v>
      </c>
      <c r="C18" s="741"/>
      <c r="D18" s="741">
        <v>22281231.0657809</v>
      </c>
      <c r="E18" s="741">
        <v>75681604.180244699</v>
      </c>
      <c r="F18" s="741">
        <v>18186923.8455774</v>
      </c>
      <c r="G18" s="741">
        <v>24925.705399999999</v>
      </c>
      <c r="H18" s="740">
        <f t="shared" si="0"/>
        <v>116174684.797003</v>
      </c>
      <c r="I18" s="742"/>
    </row>
    <row r="19" spans="1:9">
      <c r="A19" s="530">
        <v>12</v>
      </c>
      <c r="B19" s="531" t="s">
        <v>71</v>
      </c>
      <c r="C19" s="741"/>
      <c r="D19" s="741">
        <v>1708769.8827</v>
      </c>
      <c r="E19" s="741"/>
      <c r="F19" s="741"/>
      <c r="G19" s="741">
        <v>5.0000000000000001E-4</v>
      </c>
      <c r="H19" s="740">
        <f t="shared" si="0"/>
        <v>1708769.8832</v>
      </c>
      <c r="I19" s="742"/>
    </row>
    <row r="20" spans="1:9">
      <c r="A20" s="534">
        <v>13</v>
      </c>
      <c r="B20" s="533" t="s">
        <v>72</v>
      </c>
      <c r="C20" s="741"/>
      <c r="D20" s="741"/>
      <c r="E20" s="741"/>
      <c r="F20" s="741"/>
      <c r="G20" s="741"/>
      <c r="H20" s="740">
        <f t="shared" si="0"/>
        <v>0</v>
      </c>
      <c r="I20" s="742"/>
    </row>
    <row r="21" spans="1:9">
      <c r="A21" s="530">
        <v>14</v>
      </c>
      <c r="B21" s="531" t="s">
        <v>664</v>
      </c>
      <c r="C21" s="741">
        <v>77857551.740899995</v>
      </c>
      <c r="D21" s="741">
        <v>35694880.314245693</v>
      </c>
      <c r="E21" s="741">
        <v>55551567.789115801</v>
      </c>
      <c r="F21" s="741">
        <v>122176835.88728899</v>
      </c>
      <c r="G21" s="741">
        <v>131274464.485899</v>
      </c>
      <c r="H21" s="740">
        <f t="shared" si="0"/>
        <v>422555300.21744943</v>
      </c>
      <c r="I21" s="742"/>
    </row>
    <row r="22" spans="1:9">
      <c r="A22" s="535">
        <v>15</v>
      </c>
      <c r="B22" s="532" t="s">
        <v>68</v>
      </c>
      <c r="C22" s="740">
        <f>SUM(C18:C21)+SUM(C8:C16)</f>
        <v>460900866.88329995</v>
      </c>
      <c r="D22" s="740">
        <f t="shared" ref="D22:G22" si="1">SUM(D18:D21)+SUM(D8:D16)</f>
        <v>588253405.51324308</v>
      </c>
      <c r="E22" s="740">
        <f t="shared" si="1"/>
        <v>932402695.76283979</v>
      </c>
      <c r="F22" s="740">
        <f t="shared" si="1"/>
        <v>993309991.7194494</v>
      </c>
      <c r="G22" s="740">
        <f t="shared" si="1"/>
        <v>132220410.2495421</v>
      </c>
      <c r="H22" s="740">
        <f>SUM(H18:H21)+SUM(H8:H16)</f>
        <v>3107087370.1283741</v>
      </c>
      <c r="I22" s="742"/>
    </row>
    <row r="26" spans="1:9" ht="38.25">
      <c r="B26" s="642" t="s">
        <v>933</v>
      </c>
    </row>
    <row r="42" spans="3:8">
      <c r="C42" s="742"/>
      <c r="D42" s="742"/>
      <c r="E42" s="742"/>
      <c r="F42" s="742"/>
      <c r="G42" s="742"/>
      <c r="H42" s="742"/>
    </row>
    <row r="43" spans="3:8">
      <c r="C43" s="742"/>
      <c r="D43" s="742"/>
      <c r="E43" s="742"/>
      <c r="F43" s="742"/>
      <c r="G43" s="742"/>
      <c r="H43" s="742"/>
    </row>
    <row r="44" spans="3:8">
      <c r="C44" s="742"/>
      <c r="D44" s="742"/>
      <c r="E44" s="742"/>
      <c r="F44" s="742"/>
      <c r="G44" s="742"/>
      <c r="H44" s="742"/>
    </row>
    <row r="45" spans="3:8">
      <c r="C45" s="742"/>
      <c r="D45" s="742"/>
      <c r="E45" s="742"/>
      <c r="F45" s="742"/>
      <c r="G45" s="742"/>
      <c r="H45" s="742"/>
    </row>
    <row r="46" spans="3:8">
      <c r="C46" s="742"/>
      <c r="D46" s="742"/>
      <c r="E46" s="742"/>
      <c r="F46" s="742"/>
      <c r="G46" s="742"/>
      <c r="H46" s="742"/>
    </row>
    <row r="47" spans="3:8">
      <c r="C47" s="742"/>
      <c r="D47" s="742"/>
      <c r="E47" s="742"/>
      <c r="F47" s="742"/>
      <c r="G47" s="742"/>
      <c r="H47" s="742"/>
    </row>
    <row r="48" spans="3:8">
      <c r="C48" s="742"/>
      <c r="D48" s="742"/>
      <c r="E48" s="742"/>
      <c r="F48" s="742"/>
      <c r="G48" s="742"/>
      <c r="H48" s="742"/>
    </row>
    <row r="49" spans="3:8">
      <c r="C49" s="742"/>
      <c r="D49" s="742"/>
      <c r="E49" s="742"/>
      <c r="F49" s="742"/>
      <c r="G49" s="742"/>
      <c r="H49" s="742"/>
    </row>
    <row r="50" spans="3:8">
      <c r="C50" s="742"/>
      <c r="D50" s="742"/>
      <c r="E50" s="742"/>
      <c r="F50" s="742"/>
      <c r="G50" s="742"/>
      <c r="H50" s="742"/>
    </row>
    <row r="51" spans="3:8">
      <c r="C51" s="742"/>
      <c r="D51" s="742"/>
      <c r="E51" s="742"/>
      <c r="F51" s="742"/>
      <c r="G51" s="742"/>
      <c r="H51" s="742"/>
    </row>
    <row r="52" spans="3:8">
      <c r="C52" s="742"/>
      <c r="D52" s="742"/>
      <c r="E52" s="742"/>
      <c r="F52" s="742"/>
      <c r="G52" s="742"/>
      <c r="H52" s="742"/>
    </row>
    <row r="53" spans="3:8">
      <c r="C53" s="742"/>
      <c r="D53" s="742"/>
      <c r="E53" s="742"/>
      <c r="F53" s="742"/>
      <c r="G53" s="742"/>
      <c r="H53" s="742"/>
    </row>
    <row r="54" spans="3:8">
      <c r="C54" s="742"/>
      <c r="D54" s="742"/>
      <c r="E54" s="742"/>
      <c r="F54" s="742"/>
      <c r="G54" s="742"/>
      <c r="H54" s="742"/>
    </row>
    <row r="55" spans="3:8">
      <c r="C55" s="742"/>
      <c r="D55" s="742"/>
      <c r="E55" s="742"/>
      <c r="F55" s="742"/>
      <c r="G55" s="742"/>
      <c r="H55" s="742"/>
    </row>
    <row r="56" spans="3:8">
      <c r="C56" s="742"/>
      <c r="D56" s="742"/>
      <c r="E56" s="742"/>
      <c r="F56" s="742"/>
      <c r="G56" s="742"/>
      <c r="H56" s="742"/>
    </row>
    <row r="57" spans="3:8">
      <c r="C57" s="742"/>
      <c r="D57" s="742"/>
      <c r="E57" s="742"/>
      <c r="F57" s="742"/>
      <c r="G57" s="742"/>
      <c r="H57" s="742"/>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zoomScaleNormal="100" workbookViewId="0">
      <selection activeCell="B15" sqref="B15"/>
    </sheetView>
  </sheetViews>
  <sheetFormatPr defaultColWidth="9.140625" defaultRowHeight="12.75"/>
  <cols>
    <col min="1" max="1" width="11.85546875" style="536" bestFit="1" customWidth="1"/>
    <col min="2" max="2" width="80.42578125" style="525" customWidth="1"/>
    <col min="3" max="3" width="22.42578125" style="525" customWidth="1"/>
    <col min="4" max="4" width="23.42578125" style="525" customWidth="1"/>
    <col min="5" max="7" width="22.140625" style="548" customWidth="1"/>
    <col min="8" max="8" width="22.140625" style="525" customWidth="1"/>
    <col min="9" max="9" width="22.28515625" style="525" customWidth="1"/>
    <col min="10" max="16384" width="9.140625" style="525"/>
  </cols>
  <sheetData>
    <row r="1" spans="1:9" ht="13.5">
      <c r="A1" s="524" t="s">
        <v>188</v>
      </c>
      <c r="B1" s="439" t="str">
        <f>Info!C2</f>
        <v>სს "ბაზისბანკი"</v>
      </c>
      <c r="E1" s="525"/>
      <c r="F1" s="525"/>
      <c r="G1" s="525"/>
    </row>
    <row r="2" spans="1:9">
      <c r="A2" s="526" t="s">
        <v>189</v>
      </c>
      <c r="B2" s="782">
        <f>'1. key ratios'!B2</f>
        <v>44926</v>
      </c>
      <c r="E2" s="525"/>
      <c r="F2" s="525"/>
      <c r="G2" s="525"/>
    </row>
    <row r="3" spans="1:9">
      <c r="A3" s="527" t="s">
        <v>665</v>
      </c>
      <c r="E3" s="525"/>
      <c r="F3" s="525"/>
      <c r="G3" s="525"/>
    </row>
    <row r="4" spans="1:9">
      <c r="C4" s="537" t="s">
        <v>666</v>
      </c>
      <c r="D4" s="537" t="s">
        <v>667</v>
      </c>
      <c r="E4" s="537" t="s">
        <v>668</v>
      </c>
      <c r="F4" s="537" t="s">
        <v>669</v>
      </c>
      <c r="G4" s="537" t="s">
        <v>670</v>
      </c>
      <c r="H4" s="537" t="s">
        <v>671</v>
      </c>
      <c r="I4" s="537" t="s">
        <v>672</v>
      </c>
    </row>
    <row r="5" spans="1:9" ht="33.950000000000003" customHeight="1">
      <c r="A5" s="840" t="s">
        <v>675</v>
      </c>
      <c r="B5" s="841"/>
      <c r="C5" s="854" t="s">
        <v>676</v>
      </c>
      <c r="D5" s="854"/>
      <c r="E5" s="854" t="s">
        <v>677</v>
      </c>
      <c r="F5" s="854" t="s">
        <v>678</v>
      </c>
      <c r="G5" s="852" t="s">
        <v>679</v>
      </c>
      <c r="H5" s="852" t="s">
        <v>680</v>
      </c>
      <c r="I5" s="538" t="s">
        <v>681</v>
      </c>
    </row>
    <row r="6" spans="1:9" ht="38.25">
      <c r="A6" s="844"/>
      <c r="B6" s="845"/>
      <c r="C6" s="588" t="s">
        <v>682</v>
      </c>
      <c r="D6" s="588" t="s">
        <v>683</v>
      </c>
      <c r="E6" s="854"/>
      <c r="F6" s="854"/>
      <c r="G6" s="853"/>
      <c r="H6" s="853"/>
      <c r="I6" s="538" t="s">
        <v>684</v>
      </c>
    </row>
    <row r="7" spans="1:9">
      <c r="A7" s="539">
        <v>1</v>
      </c>
      <c r="B7" s="531" t="s">
        <v>216</v>
      </c>
      <c r="C7" s="754"/>
      <c r="D7" s="754">
        <v>688057488.10959995</v>
      </c>
      <c r="E7" s="755"/>
      <c r="F7" s="755"/>
      <c r="G7" s="755"/>
      <c r="H7" s="754"/>
      <c r="I7" s="542">
        <f t="shared" ref="I7:I23" si="0">C7+D7-E7-F7-G7</f>
        <v>688057488.10959995</v>
      </c>
    </row>
    <row r="8" spans="1:9" ht="24">
      <c r="A8" s="539">
        <v>2</v>
      </c>
      <c r="B8" s="531" t="s">
        <v>217</v>
      </c>
      <c r="C8" s="754"/>
      <c r="D8" s="754"/>
      <c r="E8" s="755"/>
      <c r="F8" s="755"/>
      <c r="G8" s="755"/>
      <c r="H8" s="754"/>
      <c r="I8" s="542">
        <f t="shared" si="0"/>
        <v>0</v>
      </c>
    </row>
    <row r="9" spans="1:9">
      <c r="A9" s="539">
        <v>3</v>
      </c>
      <c r="B9" s="531" t="s">
        <v>218</v>
      </c>
      <c r="C9" s="754"/>
      <c r="D9" s="754">
        <v>38238300.690099999</v>
      </c>
      <c r="E9" s="755"/>
      <c r="F9" s="755">
        <v>761666.69025630003</v>
      </c>
      <c r="G9" s="755"/>
      <c r="H9" s="754"/>
      <c r="I9" s="542">
        <f t="shared" si="0"/>
        <v>37476633.999843702</v>
      </c>
    </row>
    <row r="10" spans="1:9">
      <c r="A10" s="539">
        <v>4</v>
      </c>
      <c r="B10" s="531" t="s">
        <v>219</v>
      </c>
      <c r="C10" s="754"/>
      <c r="D10" s="754"/>
      <c r="E10" s="755"/>
      <c r="F10" s="755"/>
      <c r="G10" s="755"/>
      <c r="H10" s="754"/>
      <c r="I10" s="542">
        <f t="shared" si="0"/>
        <v>0</v>
      </c>
    </row>
    <row r="11" spans="1:9">
      <c r="A11" s="539">
        <v>5</v>
      </c>
      <c r="B11" s="531" t="s">
        <v>220</v>
      </c>
      <c r="C11" s="754"/>
      <c r="D11" s="754"/>
      <c r="E11" s="755"/>
      <c r="F11" s="755"/>
      <c r="G11" s="755"/>
      <c r="H11" s="754"/>
      <c r="I11" s="542">
        <f t="shared" si="0"/>
        <v>0</v>
      </c>
    </row>
    <row r="12" spans="1:9">
      <c r="A12" s="539">
        <v>6</v>
      </c>
      <c r="B12" s="531" t="s">
        <v>221</v>
      </c>
      <c r="C12" s="754"/>
      <c r="D12" s="754">
        <v>94892326.818200007</v>
      </c>
      <c r="E12" s="755"/>
      <c r="F12" s="755"/>
      <c r="G12" s="755"/>
      <c r="H12" s="754"/>
      <c r="I12" s="542">
        <f t="shared" si="0"/>
        <v>94892326.818200007</v>
      </c>
    </row>
    <row r="13" spans="1:9">
      <c r="A13" s="539">
        <v>7</v>
      </c>
      <c r="B13" s="531" t="s">
        <v>73</v>
      </c>
      <c r="C13" s="754">
        <v>18218380.4990118</v>
      </c>
      <c r="D13" s="754">
        <v>1087401190.4756861</v>
      </c>
      <c r="E13" s="755">
        <v>15134015.788788499</v>
      </c>
      <c r="F13" s="755">
        <v>19003827.964090303</v>
      </c>
      <c r="G13" s="755"/>
      <c r="H13" s="754"/>
      <c r="I13" s="542">
        <f t="shared" si="0"/>
        <v>1071481727.2218189</v>
      </c>
    </row>
    <row r="14" spans="1:9">
      <c r="A14" s="539">
        <v>8</v>
      </c>
      <c r="B14" s="533" t="s">
        <v>74</v>
      </c>
      <c r="C14" s="754">
        <v>20205025.6532146</v>
      </c>
      <c r="D14" s="754">
        <v>327414359.52585697</v>
      </c>
      <c r="E14" s="755">
        <v>9609581.935258301</v>
      </c>
      <c r="F14" s="755">
        <v>6091284.3224964002</v>
      </c>
      <c r="G14" s="755"/>
      <c r="H14" s="754">
        <v>7123099.4859109996</v>
      </c>
      <c r="I14" s="542">
        <f t="shared" si="0"/>
        <v>331918518.9213168</v>
      </c>
    </row>
    <row r="15" spans="1:9" ht="29.25" customHeight="1">
      <c r="A15" s="539">
        <v>9</v>
      </c>
      <c r="B15" s="531" t="s">
        <v>75</v>
      </c>
      <c r="C15" s="754">
        <v>19104465.259679802</v>
      </c>
      <c r="D15" s="754">
        <v>305948902.09960097</v>
      </c>
      <c r="E15" s="755">
        <v>8088225.8501670994</v>
      </c>
      <c r="F15" s="755">
        <v>5705373.1558800992</v>
      </c>
      <c r="G15" s="755"/>
      <c r="H15" s="754"/>
      <c r="I15" s="542">
        <f t="shared" si="0"/>
        <v>311259768.35323358</v>
      </c>
    </row>
    <row r="16" spans="1:9">
      <c r="A16" s="539">
        <v>10</v>
      </c>
      <c r="B16" s="643" t="s">
        <v>685</v>
      </c>
      <c r="C16" s="754">
        <v>23282582.219759699</v>
      </c>
      <c r="D16" s="754">
        <v>14931014.1087336</v>
      </c>
      <c r="E16" s="755">
        <v>9902658.9297968</v>
      </c>
      <c r="F16" s="755">
        <v>50253.034709599997</v>
      </c>
      <c r="G16" s="755"/>
      <c r="H16" s="754">
        <v>7160398.614800008</v>
      </c>
      <c r="I16" s="542">
        <f t="shared" si="0"/>
        <v>28260684.363986898</v>
      </c>
    </row>
    <row r="17" spans="1:9">
      <c r="A17" s="539">
        <v>11</v>
      </c>
      <c r="B17" s="531" t="s">
        <v>70</v>
      </c>
      <c r="C17" s="754">
        <v>10645298.4342501</v>
      </c>
      <c r="D17" s="754">
        <v>112301836.437002</v>
      </c>
      <c r="E17" s="755">
        <v>6772450.0741836</v>
      </c>
      <c r="F17" s="755">
        <v>1764228.1813920999</v>
      </c>
      <c r="G17" s="755"/>
      <c r="H17" s="754">
        <v>1103471.8500000001</v>
      </c>
      <c r="I17" s="542">
        <f t="shared" si="0"/>
        <v>114410456.6156764</v>
      </c>
    </row>
    <row r="18" spans="1:9">
      <c r="A18" s="539">
        <v>12</v>
      </c>
      <c r="B18" s="531" t="s">
        <v>71</v>
      </c>
      <c r="C18" s="754"/>
      <c r="D18" s="754">
        <v>1708769.8832</v>
      </c>
      <c r="E18" s="755"/>
      <c r="F18" s="755">
        <v>34158.629983400002</v>
      </c>
      <c r="G18" s="755"/>
      <c r="H18" s="754"/>
      <c r="I18" s="542">
        <f t="shared" si="0"/>
        <v>1674611.2532166</v>
      </c>
    </row>
    <row r="19" spans="1:9">
      <c r="A19" s="543">
        <v>13</v>
      </c>
      <c r="B19" s="533" t="s">
        <v>72</v>
      </c>
      <c r="C19" s="754"/>
      <c r="D19" s="754"/>
      <c r="E19" s="755"/>
      <c r="F19" s="755"/>
      <c r="G19" s="755"/>
      <c r="H19" s="754"/>
      <c r="I19" s="542">
        <f t="shared" si="0"/>
        <v>0</v>
      </c>
    </row>
    <row r="20" spans="1:9">
      <c r="A20" s="539">
        <v>14</v>
      </c>
      <c r="B20" s="531" t="s">
        <v>664</v>
      </c>
      <c r="C20" s="754">
        <v>36652945.464768</v>
      </c>
      <c r="D20" s="754">
        <v>435223039.322936</v>
      </c>
      <c r="E20" s="755">
        <v>26874609.940238498</v>
      </c>
      <c r="F20" s="755">
        <v>3781196.4270700002</v>
      </c>
      <c r="G20" s="755"/>
      <c r="H20" s="754"/>
      <c r="I20" s="542">
        <f t="shared" si="0"/>
        <v>441220178.42039549</v>
      </c>
    </row>
    <row r="21" spans="1:9" s="545" customFormat="1">
      <c r="A21" s="544">
        <v>15</v>
      </c>
      <c r="B21" s="532" t="s">
        <v>68</v>
      </c>
      <c r="C21" s="756">
        <f>SUM(C7:C15)+SUM(C17:C20)</f>
        <v>104826115.31092431</v>
      </c>
      <c r="D21" s="756">
        <f t="shared" ref="D21:H21" si="1">SUM(D7:D15)+SUM(D17:D20)</f>
        <v>3091186213.3621817</v>
      </c>
      <c r="E21" s="756">
        <f t="shared" si="1"/>
        <v>66478883.588635996</v>
      </c>
      <c r="F21" s="756">
        <f t="shared" si="1"/>
        <v>37141735.371168599</v>
      </c>
      <c r="G21" s="756">
        <f t="shared" si="1"/>
        <v>0</v>
      </c>
      <c r="H21" s="756">
        <f t="shared" si="1"/>
        <v>8226571.3359110001</v>
      </c>
      <c r="I21" s="542">
        <f t="shared" si="0"/>
        <v>3092391709.7133017</v>
      </c>
    </row>
    <row r="22" spans="1:9">
      <c r="A22" s="546">
        <v>16</v>
      </c>
      <c r="B22" s="547" t="s">
        <v>686</v>
      </c>
      <c r="C22" s="754">
        <v>69180458.21980001</v>
      </c>
      <c r="D22" s="754">
        <v>2024100479.7215996</v>
      </c>
      <c r="E22" s="755">
        <v>38939351.592649803</v>
      </c>
      <c r="F22" s="755">
        <v>36092132.946610801</v>
      </c>
      <c r="G22" s="755"/>
      <c r="H22" s="754">
        <v>8226571.3359110001</v>
      </c>
      <c r="I22" s="542">
        <f t="shared" si="0"/>
        <v>2018249453.4021392</v>
      </c>
    </row>
    <row r="23" spans="1:9">
      <c r="A23" s="546">
        <v>17</v>
      </c>
      <c r="B23" s="547" t="s">
        <v>687</v>
      </c>
      <c r="C23" s="754"/>
      <c r="D23" s="754">
        <v>394572188.88999999</v>
      </c>
      <c r="E23" s="755"/>
      <c r="F23" s="755">
        <v>659000</v>
      </c>
      <c r="G23" s="755"/>
      <c r="H23" s="754"/>
      <c r="I23" s="542">
        <f t="shared" si="0"/>
        <v>393913188.88999999</v>
      </c>
    </row>
    <row r="26" spans="1:9" ht="42.6" customHeight="1">
      <c r="B26" s="642" t="s">
        <v>933</v>
      </c>
    </row>
    <row r="46" spans="3:9">
      <c r="C46" s="757"/>
      <c r="D46" s="757"/>
      <c r="E46" s="757"/>
      <c r="F46" s="757"/>
      <c r="G46" s="757"/>
      <c r="H46" s="757"/>
      <c r="I46" s="757"/>
    </row>
    <row r="47" spans="3:9">
      <c r="C47" s="757"/>
      <c r="D47" s="757"/>
      <c r="E47" s="757"/>
      <c r="F47" s="757"/>
      <c r="G47" s="757"/>
      <c r="H47" s="757"/>
      <c r="I47" s="757"/>
    </row>
    <row r="48" spans="3:9">
      <c r="C48" s="757"/>
      <c r="D48" s="757"/>
      <c r="E48" s="757"/>
      <c r="F48" s="757"/>
      <c r="G48" s="757"/>
      <c r="H48" s="757"/>
      <c r="I48" s="757"/>
    </row>
    <row r="49" spans="3:9">
      <c r="C49" s="757"/>
      <c r="D49" s="757"/>
      <c r="E49" s="757"/>
      <c r="F49" s="757"/>
      <c r="G49" s="757"/>
      <c r="H49" s="757"/>
      <c r="I49" s="757"/>
    </row>
    <row r="50" spans="3:9">
      <c r="C50" s="757"/>
      <c r="D50" s="757"/>
      <c r="E50" s="757"/>
      <c r="F50" s="757"/>
      <c r="G50" s="757"/>
      <c r="H50" s="757"/>
      <c r="I50" s="757"/>
    </row>
    <row r="51" spans="3:9">
      <c r="C51" s="757"/>
      <c r="D51" s="757"/>
      <c r="E51" s="757"/>
      <c r="F51" s="757"/>
      <c r="G51" s="757"/>
      <c r="H51" s="757"/>
      <c r="I51" s="757"/>
    </row>
    <row r="52" spans="3:9">
      <c r="C52" s="757"/>
      <c r="D52" s="757"/>
      <c r="E52" s="757"/>
      <c r="F52" s="757"/>
      <c r="G52" s="757"/>
      <c r="H52" s="757"/>
      <c r="I52" s="757"/>
    </row>
    <row r="53" spans="3:9">
      <c r="C53" s="757"/>
      <c r="D53" s="757"/>
      <c r="E53" s="757"/>
      <c r="F53" s="757"/>
      <c r="G53" s="757"/>
      <c r="H53" s="757"/>
      <c r="I53" s="757"/>
    </row>
    <row r="54" spans="3:9">
      <c r="C54" s="757"/>
      <c r="D54" s="757"/>
      <c r="E54" s="757"/>
      <c r="F54" s="757"/>
      <c r="G54" s="757"/>
      <c r="H54" s="757"/>
      <c r="I54" s="757"/>
    </row>
    <row r="55" spans="3:9">
      <c r="C55" s="757"/>
      <c r="D55" s="757"/>
      <c r="E55" s="757"/>
      <c r="F55" s="757"/>
      <c r="G55" s="757"/>
      <c r="H55" s="757"/>
      <c r="I55" s="757"/>
    </row>
    <row r="56" spans="3:9">
      <c r="C56" s="757"/>
      <c r="D56" s="757"/>
      <c r="E56" s="757"/>
      <c r="F56" s="757"/>
      <c r="G56" s="757"/>
      <c r="H56" s="757"/>
      <c r="I56" s="757"/>
    </row>
    <row r="57" spans="3:9">
      <c r="C57" s="757"/>
      <c r="D57" s="757"/>
      <c r="E57" s="757"/>
      <c r="F57" s="757"/>
      <c r="G57" s="757"/>
      <c r="H57" s="757"/>
      <c r="I57" s="757"/>
    </row>
    <row r="58" spans="3:9">
      <c r="C58" s="757"/>
      <c r="D58" s="757"/>
      <c r="E58" s="757"/>
      <c r="F58" s="757"/>
      <c r="G58" s="757"/>
      <c r="H58" s="757"/>
      <c r="I58" s="757"/>
    </row>
    <row r="59" spans="3:9">
      <c r="C59" s="757"/>
      <c r="D59" s="757"/>
      <c r="E59" s="757"/>
      <c r="F59" s="757"/>
      <c r="G59" s="757"/>
      <c r="H59" s="757"/>
      <c r="I59" s="757"/>
    </row>
    <row r="60" spans="3:9">
      <c r="C60" s="757"/>
      <c r="D60" s="757"/>
      <c r="E60" s="757"/>
      <c r="F60" s="757"/>
      <c r="G60" s="757"/>
      <c r="H60" s="757"/>
      <c r="I60" s="757"/>
    </row>
    <row r="61" spans="3:9">
      <c r="C61" s="757"/>
      <c r="D61" s="757"/>
      <c r="E61" s="757"/>
      <c r="F61" s="757"/>
      <c r="G61" s="757"/>
      <c r="H61" s="757"/>
      <c r="I61" s="757"/>
    </row>
    <row r="62" spans="3:9">
      <c r="C62" s="757"/>
      <c r="D62" s="757"/>
      <c r="E62" s="757"/>
      <c r="F62" s="757"/>
      <c r="G62" s="757"/>
      <c r="H62" s="757"/>
      <c r="I62" s="757"/>
    </row>
    <row r="63" spans="3:9">
      <c r="C63" s="757"/>
      <c r="D63" s="757"/>
      <c r="E63" s="757"/>
      <c r="F63" s="757"/>
      <c r="G63" s="757"/>
      <c r="H63" s="757"/>
      <c r="I63" s="757"/>
    </row>
    <row r="64" spans="3:9">
      <c r="C64" s="757"/>
      <c r="D64" s="757"/>
      <c r="E64" s="757"/>
      <c r="F64" s="757"/>
      <c r="G64" s="757"/>
      <c r="H64" s="757"/>
      <c r="I64" s="757"/>
    </row>
    <row r="65" spans="3:9">
      <c r="C65" s="757"/>
      <c r="D65" s="757"/>
      <c r="E65" s="757"/>
      <c r="F65" s="757"/>
      <c r="G65" s="757"/>
      <c r="H65" s="757"/>
      <c r="I65" s="757"/>
    </row>
    <row r="66" spans="3:9">
      <c r="C66" s="757"/>
      <c r="D66" s="757"/>
      <c r="E66" s="757"/>
      <c r="F66" s="757"/>
      <c r="G66" s="757"/>
      <c r="H66" s="757"/>
      <c r="I66" s="757"/>
    </row>
    <row r="67" spans="3:9">
      <c r="C67" s="757"/>
      <c r="D67" s="757"/>
      <c r="E67" s="757"/>
      <c r="F67" s="757"/>
      <c r="G67" s="757"/>
      <c r="H67" s="757"/>
      <c r="I67" s="757"/>
    </row>
    <row r="68" spans="3:9">
      <c r="C68" s="757"/>
      <c r="D68" s="757"/>
      <c r="E68" s="757"/>
      <c r="F68" s="757"/>
      <c r="G68" s="757"/>
      <c r="H68" s="757"/>
      <c r="I68" s="757"/>
    </row>
    <row r="69" spans="3:9">
      <c r="C69" s="757"/>
      <c r="D69" s="757"/>
      <c r="E69" s="757"/>
      <c r="F69" s="757"/>
      <c r="G69" s="757"/>
      <c r="H69" s="757"/>
      <c r="I69" s="757"/>
    </row>
    <row r="70" spans="3:9">
      <c r="C70" s="757"/>
      <c r="D70" s="757"/>
      <c r="E70" s="757"/>
      <c r="F70" s="757"/>
      <c r="G70" s="757"/>
      <c r="H70" s="757"/>
      <c r="I70" s="757"/>
    </row>
    <row r="71" spans="3:9">
      <c r="C71" s="757"/>
      <c r="D71" s="757"/>
      <c r="E71" s="757"/>
      <c r="F71" s="757"/>
      <c r="G71" s="757"/>
      <c r="H71" s="757"/>
      <c r="I71" s="757"/>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Normal="100" workbookViewId="0">
      <selection activeCell="C7" sqref="C7:H33"/>
    </sheetView>
  </sheetViews>
  <sheetFormatPr defaultColWidth="9.140625" defaultRowHeight="12.75"/>
  <cols>
    <col min="1" max="1" width="11" style="525" bestFit="1" customWidth="1"/>
    <col min="2" max="2" width="65.7109375" style="525" customWidth="1"/>
    <col min="3" max="4" width="22" style="525" customWidth="1"/>
    <col min="5" max="7" width="18.7109375" style="525" customWidth="1"/>
    <col min="8" max="8" width="22" style="525" customWidth="1"/>
    <col min="9" max="9" width="42.28515625" style="525" bestFit="1" customWidth="1"/>
    <col min="10" max="16384" width="9.140625" style="525"/>
  </cols>
  <sheetData>
    <row r="1" spans="1:9" ht="13.5">
      <c r="A1" s="524" t="s">
        <v>188</v>
      </c>
      <c r="B1" s="439" t="str">
        <f>Info!C2</f>
        <v>სს "ბაზისბანკი"</v>
      </c>
    </row>
    <row r="2" spans="1:9">
      <c r="A2" s="526" t="s">
        <v>189</v>
      </c>
      <c r="B2" s="528">
        <f>'1. key ratios'!B2</f>
        <v>44926</v>
      </c>
    </row>
    <row r="3" spans="1:9">
      <c r="A3" s="527" t="s">
        <v>688</v>
      </c>
    </row>
    <row r="4" spans="1:9">
      <c r="C4" s="537" t="s">
        <v>666</v>
      </c>
      <c r="D4" s="537" t="s">
        <v>667</v>
      </c>
      <c r="E4" s="537" t="s">
        <v>668</v>
      </c>
      <c r="F4" s="537" t="s">
        <v>669</v>
      </c>
      <c r="G4" s="537" t="s">
        <v>670</v>
      </c>
      <c r="H4" s="537" t="s">
        <v>671</v>
      </c>
      <c r="I4" s="537" t="s">
        <v>672</v>
      </c>
    </row>
    <row r="5" spans="1:9" ht="41.45" customHeight="1">
      <c r="A5" s="840" t="s">
        <v>944</v>
      </c>
      <c r="B5" s="841"/>
      <c r="C5" s="854" t="s">
        <v>676</v>
      </c>
      <c r="D5" s="854"/>
      <c r="E5" s="854" t="s">
        <v>677</v>
      </c>
      <c r="F5" s="854" t="s">
        <v>678</v>
      </c>
      <c r="G5" s="852" t="s">
        <v>679</v>
      </c>
      <c r="H5" s="852" t="s">
        <v>680</v>
      </c>
      <c r="I5" s="538" t="s">
        <v>681</v>
      </c>
    </row>
    <row r="6" spans="1:9" ht="41.45" customHeight="1">
      <c r="A6" s="844"/>
      <c r="B6" s="845"/>
      <c r="C6" s="588" t="s">
        <v>682</v>
      </c>
      <c r="D6" s="588" t="s">
        <v>683</v>
      </c>
      <c r="E6" s="854"/>
      <c r="F6" s="854"/>
      <c r="G6" s="853"/>
      <c r="H6" s="853"/>
      <c r="I6" s="538" t="s">
        <v>684</v>
      </c>
    </row>
    <row r="7" spans="1:9">
      <c r="A7" s="540">
        <v>1</v>
      </c>
      <c r="B7" s="549" t="s">
        <v>689</v>
      </c>
      <c r="C7" s="741">
        <v>1969653.2768000001</v>
      </c>
      <c r="D7" s="741">
        <v>784771229.60150003</v>
      </c>
      <c r="E7" s="741">
        <v>946505.44839999999</v>
      </c>
      <c r="F7" s="741">
        <v>1885209.1451000001</v>
      </c>
      <c r="G7" s="741"/>
      <c r="H7" s="741">
        <v>497888.25</v>
      </c>
      <c r="I7" s="759">
        <f t="shared" ref="I7:I34" si="0">C7+D7-E7-F7-G7</f>
        <v>783909168.28480005</v>
      </c>
    </row>
    <row r="8" spans="1:9">
      <c r="A8" s="540">
        <v>2</v>
      </c>
      <c r="B8" s="549" t="s">
        <v>690</v>
      </c>
      <c r="C8" s="741">
        <v>1152851.1739000001</v>
      </c>
      <c r="D8" s="741">
        <v>250176882.50560001</v>
      </c>
      <c r="E8" s="741">
        <v>565073.21869999997</v>
      </c>
      <c r="F8" s="741">
        <v>2550567.2908000001</v>
      </c>
      <c r="G8" s="741"/>
      <c r="H8" s="741">
        <v>130513.87</v>
      </c>
      <c r="I8" s="759">
        <f t="shared" si="0"/>
        <v>248214093.17000002</v>
      </c>
    </row>
    <row r="9" spans="1:9">
      <c r="A9" s="540">
        <v>3</v>
      </c>
      <c r="B9" s="549" t="s">
        <v>691</v>
      </c>
      <c r="C9" s="741"/>
      <c r="D9" s="741">
        <v>131476.49</v>
      </c>
      <c r="E9" s="741"/>
      <c r="F9" s="741">
        <v>2624.11</v>
      </c>
      <c r="G9" s="741"/>
      <c r="H9" s="741"/>
      <c r="I9" s="759">
        <f t="shared" si="0"/>
        <v>128852.37999999999</v>
      </c>
    </row>
    <row r="10" spans="1:9">
      <c r="A10" s="540">
        <v>4</v>
      </c>
      <c r="B10" s="549" t="s">
        <v>692</v>
      </c>
      <c r="C10" s="741">
        <v>2510614.8306</v>
      </c>
      <c r="D10" s="741">
        <v>102293704.0689</v>
      </c>
      <c r="E10" s="741">
        <v>1084414.3718999999</v>
      </c>
      <c r="F10" s="741">
        <v>1907974.4423</v>
      </c>
      <c r="G10" s="741"/>
      <c r="H10" s="741">
        <v>29886.43</v>
      </c>
      <c r="I10" s="759">
        <f t="shared" si="0"/>
        <v>101811930.08529998</v>
      </c>
    </row>
    <row r="11" spans="1:9">
      <c r="A11" s="540">
        <v>5</v>
      </c>
      <c r="B11" s="549" t="s">
        <v>693</v>
      </c>
      <c r="C11" s="741">
        <v>1350198.9757999999</v>
      </c>
      <c r="D11" s="741">
        <v>193440633.60980001</v>
      </c>
      <c r="E11" s="741">
        <v>3028578.9671</v>
      </c>
      <c r="F11" s="741">
        <v>3303645.4298</v>
      </c>
      <c r="G11" s="741"/>
      <c r="H11" s="741">
        <v>3836.51</v>
      </c>
      <c r="I11" s="759">
        <f t="shared" si="0"/>
        <v>188458608.18870002</v>
      </c>
    </row>
    <row r="12" spans="1:9">
      <c r="A12" s="540">
        <v>6</v>
      </c>
      <c r="B12" s="549" t="s">
        <v>694</v>
      </c>
      <c r="C12" s="741">
        <v>4174070.0103000002</v>
      </c>
      <c r="D12" s="741">
        <v>93605548.024200007</v>
      </c>
      <c r="E12" s="741">
        <v>1665428.2481</v>
      </c>
      <c r="F12" s="741">
        <v>1728817.4578</v>
      </c>
      <c r="G12" s="741"/>
      <c r="H12" s="741">
        <v>78378.850000000006</v>
      </c>
      <c r="I12" s="759">
        <f t="shared" si="0"/>
        <v>94385372.328600004</v>
      </c>
    </row>
    <row r="13" spans="1:9">
      <c r="A13" s="540">
        <v>7</v>
      </c>
      <c r="B13" s="549" t="s">
        <v>695</v>
      </c>
      <c r="C13" s="741">
        <v>764014.25890000002</v>
      </c>
      <c r="D13" s="741">
        <v>65686110.399300002</v>
      </c>
      <c r="E13" s="741">
        <v>527559.87179999996</v>
      </c>
      <c r="F13" s="741">
        <v>1230607.2278</v>
      </c>
      <c r="G13" s="741"/>
      <c r="H13" s="741">
        <v>20596.43</v>
      </c>
      <c r="I13" s="759">
        <f t="shared" si="0"/>
        <v>64691957.558600008</v>
      </c>
    </row>
    <row r="14" spans="1:9">
      <c r="A14" s="540">
        <v>8</v>
      </c>
      <c r="B14" s="549" t="s">
        <v>696</v>
      </c>
      <c r="C14" s="741">
        <v>364233.96580000001</v>
      </c>
      <c r="D14" s="741">
        <v>87637300.604499996</v>
      </c>
      <c r="E14" s="741">
        <v>294031.79810000001</v>
      </c>
      <c r="F14" s="741">
        <v>1683087.1261</v>
      </c>
      <c r="G14" s="741"/>
      <c r="H14" s="741">
        <v>283794.39</v>
      </c>
      <c r="I14" s="759">
        <f t="shared" si="0"/>
        <v>86024415.6461</v>
      </c>
    </row>
    <row r="15" spans="1:9">
      <c r="A15" s="540">
        <v>9</v>
      </c>
      <c r="B15" s="549" t="s">
        <v>697</v>
      </c>
      <c r="C15" s="741">
        <v>16594.22</v>
      </c>
      <c r="D15" s="741">
        <v>70814902.075900003</v>
      </c>
      <c r="E15" s="741">
        <v>4239712.8243000004</v>
      </c>
      <c r="F15" s="741">
        <v>556223.56469999999</v>
      </c>
      <c r="G15" s="741"/>
      <c r="H15" s="741">
        <v>42741.599999999999</v>
      </c>
      <c r="I15" s="759">
        <f t="shared" si="0"/>
        <v>66035559.906900004</v>
      </c>
    </row>
    <row r="16" spans="1:9">
      <c r="A16" s="540">
        <v>10</v>
      </c>
      <c r="B16" s="549" t="s">
        <v>698</v>
      </c>
      <c r="C16" s="741">
        <v>186392.32430000001</v>
      </c>
      <c r="D16" s="741">
        <v>12248987.285</v>
      </c>
      <c r="E16" s="741">
        <v>71849.287200000006</v>
      </c>
      <c r="F16" s="741">
        <v>240594.22339999999</v>
      </c>
      <c r="G16" s="741"/>
      <c r="H16" s="741">
        <v>6713.43</v>
      </c>
      <c r="I16" s="759">
        <f t="shared" si="0"/>
        <v>12122936.0987</v>
      </c>
    </row>
    <row r="17" spans="1:10">
      <c r="A17" s="540">
        <v>11</v>
      </c>
      <c r="B17" s="549" t="s">
        <v>699</v>
      </c>
      <c r="C17" s="741">
        <v>20818.98</v>
      </c>
      <c r="D17" s="741">
        <v>1107122.1591</v>
      </c>
      <c r="E17" s="741">
        <v>6245.69</v>
      </c>
      <c r="F17" s="741">
        <v>22033.7035</v>
      </c>
      <c r="G17" s="741"/>
      <c r="H17" s="741"/>
      <c r="I17" s="759">
        <f t="shared" si="0"/>
        <v>1099661.7456</v>
      </c>
    </row>
    <row r="18" spans="1:10">
      <c r="A18" s="540">
        <v>12</v>
      </c>
      <c r="B18" s="549" t="s">
        <v>700</v>
      </c>
      <c r="C18" s="741">
        <v>819143.15760000004</v>
      </c>
      <c r="D18" s="741">
        <v>101410741.53640001</v>
      </c>
      <c r="E18" s="741">
        <v>360902.43099999998</v>
      </c>
      <c r="F18" s="741">
        <v>1905135.7922</v>
      </c>
      <c r="G18" s="741"/>
      <c r="H18" s="741">
        <v>198123.13</v>
      </c>
      <c r="I18" s="759">
        <f t="shared" si="0"/>
        <v>99963846.470800012</v>
      </c>
    </row>
    <row r="19" spans="1:10">
      <c r="A19" s="540">
        <v>13</v>
      </c>
      <c r="B19" s="549" t="s">
        <v>701</v>
      </c>
      <c r="C19" s="741">
        <v>4236424.3369000005</v>
      </c>
      <c r="D19" s="741">
        <v>24037606.226599999</v>
      </c>
      <c r="E19" s="741">
        <v>4028664.2242000001</v>
      </c>
      <c r="F19" s="741">
        <v>460454.86369999999</v>
      </c>
      <c r="G19" s="741"/>
      <c r="H19" s="741">
        <v>54593.81</v>
      </c>
      <c r="I19" s="759">
        <f t="shared" si="0"/>
        <v>23784911.4756</v>
      </c>
    </row>
    <row r="20" spans="1:10">
      <c r="A20" s="540">
        <v>14</v>
      </c>
      <c r="B20" s="549" t="s">
        <v>702</v>
      </c>
      <c r="C20" s="741">
        <v>16829978.919100001</v>
      </c>
      <c r="D20" s="741">
        <v>90104322.182699993</v>
      </c>
      <c r="E20" s="741">
        <v>5743943.8174999999</v>
      </c>
      <c r="F20" s="741">
        <v>1627238.7142</v>
      </c>
      <c r="G20" s="741"/>
      <c r="H20" s="741">
        <v>25820.23</v>
      </c>
      <c r="I20" s="759">
        <f t="shared" si="0"/>
        <v>99563118.570099995</v>
      </c>
    </row>
    <row r="21" spans="1:10">
      <c r="A21" s="540">
        <v>15</v>
      </c>
      <c r="B21" s="549" t="s">
        <v>703</v>
      </c>
      <c r="C21" s="741">
        <v>3262040.1236</v>
      </c>
      <c r="D21" s="741">
        <v>31590398.654800002</v>
      </c>
      <c r="E21" s="741">
        <v>3217309.8480000002</v>
      </c>
      <c r="F21" s="741">
        <v>171626.17509999999</v>
      </c>
      <c r="G21" s="741"/>
      <c r="H21" s="741">
        <v>31646.77</v>
      </c>
      <c r="I21" s="759">
        <f t="shared" si="0"/>
        <v>31463502.755300004</v>
      </c>
    </row>
    <row r="22" spans="1:10">
      <c r="A22" s="540">
        <v>16</v>
      </c>
      <c r="B22" s="549" t="s">
        <v>704</v>
      </c>
      <c r="C22" s="741">
        <v>142604.03279999999</v>
      </c>
      <c r="D22" s="741">
        <v>17990937.0579</v>
      </c>
      <c r="E22" s="741">
        <v>774209.30790000001</v>
      </c>
      <c r="F22" s="741">
        <v>211941.73749999999</v>
      </c>
      <c r="G22" s="741"/>
      <c r="H22" s="741">
        <v>103413.84</v>
      </c>
      <c r="I22" s="759">
        <f t="shared" si="0"/>
        <v>17147390.045299999</v>
      </c>
    </row>
    <row r="23" spans="1:10">
      <c r="A23" s="540">
        <v>17</v>
      </c>
      <c r="B23" s="549" t="s">
        <v>705</v>
      </c>
      <c r="C23" s="741">
        <v>290543.70929999999</v>
      </c>
      <c r="D23" s="741">
        <v>8718055.4030000009</v>
      </c>
      <c r="E23" s="741">
        <v>87163.088499999998</v>
      </c>
      <c r="F23" s="741">
        <v>174277.6667</v>
      </c>
      <c r="G23" s="741"/>
      <c r="H23" s="741"/>
      <c r="I23" s="759">
        <f t="shared" si="0"/>
        <v>8747158.3571000006</v>
      </c>
    </row>
    <row r="24" spans="1:10">
      <c r="A24" s="540">
        <v>18</v>
      </c>
      <c r="B24" s="549" t="s">
        <v>706</v>
      </c>
      <c r="C24" s="741">
        <v>659541.43689999997</v>
      </c>
      <c r="D24" s="741">
        <v>89869413.231099993</v>
      </c>
      <c r="E24" s="741">
        <v>280465.68689999997</v>
      </c>
      <c r="F24" s="741">
        <v>2158712.6793999998</v>
      </c>
      <c r="G24" s="741"/>
      <c r="H24" s="741">
        <v>117120.46</v>
      </c>
      <c r="I24" s="759">
        <f t="shared" si="0"/>
        <v>88089776.301699996</v>
      </c>
    </row>
    <row r="25" spans="1:10">
      <c r="A25" s="540">
        <v>19</v>
      </c>
      <c r="B25" s="549" t="s">
        <v>707</v>
      </c>
      <c r="C25" s="741">
        <v>3.52</v>
      </c>
      <c r="D25" s="741">
        <v>15284219.2739</v>
      </c>
      <c r="E25" s="741">
        <v>3.52</v>
      </c>
      <c r="F25" s="741">
        <v>304244.07260000001</v>
      </c>
      <c r="G25" s="741"/>
      <c r="H25" s="741">
        <v>10206.459999999999</v>
      </c>
      <c r="I25" s="759">
        <f t="shared" si="0"/>
        <v>14979975.201300001</v>
      </c>
    </row>
    <row r="26" spans="1:10">
      <c r="A26" s="540">
        <v>20</v>
      </c>
      <c r="B26" s="549" t="s">
        <v>708</v>
      </c>
      <c r="C26" s="741">
        <v>804921.62</v>
      </c>
      <c r="D26" s="741">
        <v>114887513.0579</v>
      </c>
      <c r="E26" s="741">
        <v>344793.31809999997</v>
      </c>
      <c r="F26" s="741">
        <v>2211698.6825999999</v>
      </c>
      <c r="G26" s="741"/>
      <c r="H26" s="741">
        <v>138481.56</v>
      </c>
      <c r="I26" s="759">
        <f t="shared" si="0"/>
        <v>113135942.67719999</v>
      </c>
      <c r="J26" s="550"/>
    </row>
    <row r="27" spans="1:10">
      <c r="A27" s="540">
        <v>21</v>
      </c>
      <c r="B27" s="549" t="s">
        <v>709</v>
      </c>
      <c r="C27" s="741">
        <v>124438.7</v>
      </c>
      <c r="D27" s="741">
        <v>29593035.206999999</v>
      </c>
      <c r="E27" s="741">
        <v>85051</v>
      </c>
      <c r="F27" s="741">
        <v>581469.73820000002</v>
      </c>
      <c r="G27" s="741"/>
      <c r="H27" s="741">
        <v>1134.17</v>
      </c>
      <c r="I27" s="759">
        <f t="shared" si="0"/>
        <v>29050953.168799996</v>
      </c>
      <c r="J27" s="550"/>
    </row>
    <row r="28" spans="1:10">
      <c r="A28" s="540">
        <v>22</v>
      </c>
      <c r="B28" s="549" t="s">
        <v>710</v>
      </c>
      <c r="C28" s="741">
        <v>246136.39</v>
      </c>
      <c r="D28" s="741">
        <v>5806949.5308999997</v>
      </c>
      <c r="E28" s="741">
        <v>118227.59</v>
      </c>
      <c r="F28" s="741">
        <v>108077.68799999999</v>
      </c>
      <c r="G28" s="741"/>
      <c r="H28" s="741">
        <v>75592.509999999995</v>
      </c>
      <c r="I28" s="759">
        <f t="shared" si="0"/>
        <v>5826780.6428999994</v>
      </c>
      <c r="J28" s="550"/>
    </row>
    <row r="29" spans="1:10">
      <c r="A29" s="540">
        <v>23</v>
      </c>
      <c r="B29" s="549" t="s">
        <v>711</v>
      </c>
      <c r="C29" s="741">
        <v>5516596.1846000003</v>
      </c>
      <c r="D29" s="741">
        <v>238066743.00780001</v>
      </c>
      <c r="E29" s="741">
        <v>2519755.0304</v>
      </c>
      <c r="F29" s="741">
        <v>4576386.6072000004</v>
      </c>
      <c r="G29" s="741"/>
      <c r="H29" s="741">
        <v>640283.62</v>
      </c>
      <c r="I29" s="759">
        <f t="shared" si="0"/>
        <v>236487197.5548</v>
      </c>
      <c r="J29" s="550"/>
    </row>
    <row r="30" spans="1:10">
      <c r="A30" s="540">
        <v>24</v>
      </c>
      <c r="B30" s="549" t="s">
        <v>712</v>
      </c>
      <c r="C30" s="741">
        <v>1746510.1576</v>
      </c>
      <c r="D30" s="741">
        <v>102451604.6426</v>
      </c>
      <c r="E30" s="741">
        <v>1081158.3644999999</v>
      </c>
      <c r="F30" s="741">
        <v>1850575.2197</v>
      </c>
      <c r="G30" s="741"/>
      <c r="H30" s="741">
        <v>13690</v>
      </c>
      <c r="I30" s="759">
        <f t="shared" si="0"/>
        <v>101266381.21600001</v>
      </c>
      <c r="J30" s="550"/>
    </row>
    <row r="31" spans="1:10">
      <c r="A31" s="540">
        <v>25</v>
      </c>
      <c r="B31" s="549" t="s">
        <v>713</v>
      </c>
      <c r="C31" s="741">
        <v>3949583.5632000002</v>
      </c>
      <c r="D31" s="741">
        <v>95257080.846100003</v>
      </c>
      <c r="E31" s="741">
        <v>2034970.8648999999</v>
      </c>
      <c r="F31" s="741">
        <v>1507845.7378</v>
      </c>
      <c r="G31" s="741"/>
      <c r="H31" s="741">
        <v>68078.7</v>
      </c>
      <c r="I31" s="759">
        <f t="shared" si="0"/>
        <v>95663847.806600004</v>
      </c>
      <c r="J31" s="550"/>
    </row>
    <row r="32" spans="1:10">
      <c r="A32" s="540">
        <v>26</v>
      </c>
      <c r="B32" s="549" t="s">
        <v>714</v>
      </c>
      <c r="C32" s="741">
        <v>21839930.614500001</v>
      </c>
      <c r="D32" s="741">
        <v>230505726.27399999</v>
      </c>
      <c r="E32" s="741">
        <v>9629984.1136000007</v>
      </c>
      <c r="F32" s="741">
        <v>4175474.0614</v>
      </c>
      <c r="G32" s="741"/>
      <c r="H32" s="741">
        <v>5653875.7747999998</v>
      </c>
      <c r="I32" s="759">
        <f t="shared" si="0"/>
        <v>238540198.71349996</v>
      </c>
      <c r="J32" s="550"/>
    </row>
    <row r="33" spans="1:10">
      <c r="A33" s="540">
        <v>27</v>
      </c>
      <c r="B33" s="541" t="s">
        <v>165</v>
      </c>
      <c r="C33" s="741">
        <v>31848278.248100001</v>
      </c>
      <c r="D33" s="741">
        <v>233697968.94479999</v>
      </c>
      <c r="E33" s="741">
        <v>23742881.956599999</v>
      </c>
      <c r="F33" s="741">
        <v>5192.1840000000002</v>
      </c>
      <c r="G33" s="741"/>
      <c r="H33" s="741"/>
      <c r="I33" s="759">
        <f t="shared" si="0"/>
        <v>241798173.05230001</v>
      </c>
      <c r="J33" s="550"/>
    </row>
    <row r="34" spans="1:10">
      <c r="A34" s="540">
        <v>28</v>
      </c>
      <c r="B34" s="551" t="s">
        <v>68</v>
      </c>
      <c r="C34" s="740">
        <f>SUM(C7:C33)</f>
        <v>104826116.7306</v>
      </c>
      <c r="D34" s="740">
        <f t="shared" ref="D34:H34" si="1">SUM(D7:D33)</f>
        <v>3091186211.9013004</v>
      </c>
      <c r="E34" s="740">
        <f t="shared" si="1"/>
        <v>66478883.887700006</v>
      </c>
      <c r="F34" s="740">
        <f t="shared" si="1"/>
        <v>37141735.341600008</v>
      </c>
      <c r="G34" s="740">
        <f t="shared" si="1"/>
        <v>0</v>
      </c>
      <c r="H34" s="740">
        <f t="shared" si="1"/>
        <v>8226410.7948000003</v>
      </c>
      <c r="I34" s="759">
        <f t="shared" si="0"/>
        <v>3092391709.4026003</v>
      </c>
      <c r="J34" s="550"/>
    </row>
    <row r="35" spans="1:10">
      <c r="A35" s="550"/>
      <c r="B35" s="550"/>
      <c r="C35" s="550"/>
      <c r="D35" s="550"/>
      <c r="E35" s="550"/>
      <c r="F35" s="550"/>
      <c r="G35" s="550"/>
      <c r="H35" s="550"/>
      <c r="I35" s="550"/>
      <c r="J35" s="550"/>
    </row>
    <row r="36" spans="1:10">
      <c r="A36" s="550"/>
      <c r="B36" s="552"/>
      <c r="C36" s="550"/>
      <c r="D36" s="550"/>
      <c r="E36" s="550"/>
      <c r="F36" s="550"/>
      <c r="G36" s="550"/>
      <c r="H36" s="550"/>
      <c r="I36" s="550"/>
      <c r="J36" s="550"/>
    </row>
    <row r="37" spans="1:10">
      <c r="A37" s="550"/>
      <c r="B37" s="550"/>
      <c r="C37" s="550"/>
      <c r="D37" s="550"/>
      <c r="E37" s="550"/>
      <c r="F37" s="550"/>
      <c r="G37" s="550"/>
      <c r="H37" s="550"/>
      <c r="I37" s="550"/>
      <c r="J37" s="550"/>
    </row>
    <row r="38" spans="1:10">
      <c r="A38" s="550"/>
      <c r="B38" s="550"/>
      <c r="C38" s="550"/>
      <c r="D38" s="550"/>
      <c r="E38" s="550"/>
      <c r="F38" s="550"/>
      <c r="G38" s="550"/>
      <c r="H38" s="550"/>
      <c r="I38" s="550"/>
      <c r="J38" s="550"/>
    </row>
    <row r="39" spans="1:10">
      <c r="A39" s="550"/>
      <c r="B39" s="550"/>
      <c r="C39" s="550"/>
      <c r="D39" s="550"/>
      <c r="E39" s="550"/>
      <c r="F39" s="550"/>
      <c r="G39" s="550"/>
      <c r="H39" s="550"/>
      <c r="I39" s="550"/>
      <c r="J39" s="550"/>
    </row>
    <row r="40" spans="1:10">
      <c r="A40" s="550"/>
      <c r="B40" s="550"/>
      <c r="C40" s="550"/>
      <c r="D40" s="550"/>
      <c r="E40" s="550"/>
      <c r="F40" s="550"/>
      <c r="G40" s="550"/>
      <c r="H40" s="550"/>
      <c r="I40" s="550"/>
      <c r="J40" s="550"/>
    </row>
    <row r="41" spans="1:10">
      <c r="A41" s="550"/>
      <c r="B41" s="550"/>
      <c r="C41" s="550"/>
      <c r="D41" s="550"/>
      <c r="E41" s="550"/>
      <c r="F41" s="550"/>
      <c r="G41" s="550"/>
      <c r="H41" s="550"/>
      <c r="I41" s="550"/>
      <c r="J41" s="550"/>
    </row>
    <row r="42" spans="1:10">
      <c r="A42" s="553"/>
      <c r="B42" s="553"/>
      <c r="C42" s="550"/>
      <c r="D42" s="550"/>
      <c r="E42" s="550"/>
      <c r="F42" s="550"/>
      <c r="G42" s="550"/>
      <c r="H42" s="550"/>
      <c r="I42" s="550"/>
      <c r="J42" s="550"/>
    </row>
    <row r="43" spans="1:10">
      <c r="A43" s="553"/>
      <c r="B43" s="553"/>
      <c r="C43" s="550"/>
      <c r="D43" s="550"/>
      <c r="E43" s="550"/>
      <c r="F43" s="550"/>
      <c r="G43" s="550"/>
      <c r="H43" s="550"/>
      <c r="I43" s="550"/>
      <c r="J43" s="550"/>
    </row>
    <row r="44" spans="1:10">
      <c r="A44" s="550"/>
      <c r="B44" s="554"/>
      <c r="C44" s="550"/>
      <c r="D44" s="550"/>
      <c r="E44" s="550"/>
      <c r="F44" s="550"/>
      <c r="G44" s="550"/>
      <c r="H44" s="550"/>
      <c r="I44" s="550"/>
      <c r="J44" s="550"/>
    </row>
    <row r="45" spans="1:10">
      <c r="A45" s="550"/>
      <c r="B45" s="554"/>
      <c r="C45" s="550"/>
      <c r="D45" s="550"/>
      <c r="E45" s="550"/>
      <c r="F45" s="550"/>
      <c r="G45" s="550"/>
      <c r="H45" s="550"/>
      <c r="I45" s="550"/>
      <c r="J45" s="550"/>
    </row>
    <row r="46" spans="1:10">
      <c r="A46" s="550"/>
      <c r="B46" s="554"/>
      <c r="C46" s="550"/>
      <c r="D46" s="550"/>
      <c r="E46" s="550"/>
      <c r="F46" s="550"/>
      <c r="G46" s="550"/>
      <c r="H46" s="550"/>
      <c r="I46" s="550"/>
      <c r="J46" s="550"/>
    </row>
    <row r="47" spans="1:10">
      <c r="A47" s="550"/>
      <c r="B47" s="550"/>
      <c r="C47" s="550"/>
      <c r="D47" s="550"/>
      <c r="E47" s="550"/>
      <c r="F47" s="550"/>
      <c r="G47" s="550"/>
      <c r="H47" s="550"/>
      <c r="I47" s="550"/>
      <c r="J47" s="550"/>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topLeftCell="B1" zoomScale="110" zoomScaleNormal="110" workbookViewId="0">
      <selection activeCell="C12" sqref="C12:D12"/>
    </sheetView>
  </sheetViews>
  <sheetFormatPr defaultColWidth="9.140625" defaultRowHeight="12.75"/>
  <cols>
    <col min="1" max="1" width="11.85546875" style="525" bestFit="1" customWidth="1"/>
    <col min="2" max="2" width="108" style="525" bestFit="1" customWidth="1"/>
    <col min="3" max="3" width="24.5703125" style="525" customWidth="1"/>
    <col min="4" max="4" width="30" style="548" customWidth="1"/>
    <col min="5" max="16384" width="9.140625" style="525"/>
  </cols>
  <sheetData>
    <row r="1" spans="1:4" ht="13.5">
      <c r="A1" s="524" t="s">
        <v>188</v>
      </c>
      <c r="B1" s="439" t="str">
        <f>Info!C2</f>
        <v>სს "ბაზისბანკი"</v>
      </c>
      <c r="D1" s="525"/>
    </row>
    <row r="2" spans="1:4">
      <c r="A2" s="526" t="s">
        <v>189</v>
      </c>
      <c r="B2" s="528">
        <f>'1. key ratios'!B2</f>
        <v>44926</v>
      </c>
      <c r="D2" s="525"/>
    </row>
    <row r="3" spans="1:4">
      <c r="A3" s="527" t="s">
        <v>715</v>
      </c>
      <c r="D3" s="525"/>
    </row>
    <row r="5" spans="1:4" ht="87.75" customHeight="1">
      <c r="A5" s="855" t="s">
        <v>716</v>
      </c>
      <c r="B5" s="855"/>
      <c r="C5" s="555" t="s">
        <v>717</v>
      </c>
      <c r="D5" s="639" t="s">
        <v>718</v>
      </c>
    </row>
    <row r="6" spans="1:4">
      <c r="A6" s="556">
        <v>1</v>
      </c>
      <c r="B6" s="557" t="s">
        <v>719</v>
      </c>
      <c r="C6" s="740">
        <v>81876172.039800003</v>
      </c>
      <c r="D6" s="740">
        <v>84000</v>
      </c>
    </row>
    <row r="7" spans="1:4">
      <c r="A7" s="558">
        <v>2</v>
      </c>
      <c r="B7" s="557" t="s">
        <v>720</v>
      </c>
      <c r="C7" s="740">
        <f>SUM(C8:C11)</f>
        <v>21499921.16</v>
      </c>
      <c r="D7" s="740">
        <f>SUM(D8:D11)</f>
        <v>615000</v>
      </c>
    </row>
    <row r="8" spans="1:4">
      <c r="A8" s="559">
        <v>2.1</v>
      </c>
      <c r="B8" s="560" t="s">
        <v>721</v>
      </c>
      <c r="C8" s="741">
        <v>9622070.8079000004</v>
      </c>
      <c r="D8" s="741">
        <v>615000</v>
      </c>
    </row>
    <row r="9" spans="1:4">
      <c r="A9" s="559">
        <v>2.2000000000000002</v>
      </c>
      <c r="B9" s="560" t="s">
        <v>722</v>
      </c>
      <c r="C9" s="741">
        <v>11579817.8156</v>
      </c>
      <c r="D9" s="741"/>
    </row>
    <row r="10" spans="1:4">
      <c r="A10" s="559">
        <v>2.2999999999999998</v>
      </c>
      <c r="B10" s="560" t="s">
        <v>723</v>
      </c>
      <c r="C10" s="741">
        <v>298032.53649999999</v>
      </c>
      <c r="D10" s="741"/>
    </row>
    <row r="11" spans="1:4">
      <c r="A11" s="559">
        <v>2.4</v>
      </c>
      <c r="B11" s="560" t="s">
        <v>724</v>
      </c>
      <c r="C11" s="741"/>
      <c r="D11" s="741"/>
    </row>
    <row r="12" spans="1:4">
      <c r="A12" s="556">
        <v>3</v>
      </c>
      <c r="B12" s="557" t="s">
        <v>725</v>
      </c>
      <c r="C12" s="740">
        <f>SUM(C13:C18)</f>
        <v>28344609.145699997</v>
      </c>
      <c r="D12" s="740">
        <f>SUM(D13:D18)</f>
        <v>40000</v>
      </c>
    </row>
    <row r="13" spans="1:4">
      <c r="A13" s="559">
        <v>3.1</v>
      </c>
      <c r="B13" s="560" t="s">
        <v>726</v>
      </c>
      <c r="C13" s="741">
        <v>8226572.1947999997</v>
      </c>
      <c r="D13" s="741"/>
    </row>
    <row r="14" spans="1:4">
      <c r="A14" s="559">
        <v>3.2</v>
      </c>
      <c r="B14" s="560" t="s">
        <v>727</v>
      </c>
      <c r="C14" s="741">
        <v>6621354.0960999997</v>
      </c>
      <c r="D14" s="741">
        <v>40000</v>
      </c>
    </row>
    <row r="15" spans="1:4">
      <c r="A15" s="559">
        <v>3.3</v>
      </c>
      <c r="B15" s="560" t="s">
        <v>728</v>
      </c>
      <c r="C15" s="741">
        <v>7676119.6239999998</v>
      </c>
      <c r="D15" s="741"/>
    </row>
    <row r="16" spans="1:4">
      <c r="A16" s="559">
        <v>3.4</v>
      </c>
      <c r="B16" s="560" t="s">
        <v>729</v>
      </c>
      <c r="C16" s="741">
        <v>4421690.9985999996</v>
      </c>
      <c r="D16" s="741"/>
    </row>
    <row r="17" spans="1:7">
      <c r="A17" s="558">
        <v>3.5</v>
      </c>
      <c r="B17" s="560" t="s">
        <v>730</v>
      </c>
      <c r="C17" s="741">
        <v>1398872.2322</v>
      </c>
      <c r="D17" s="741"/>
    </row>
    <row r="18" spans="1:7">
      <c r="A18" s="559">
        <v>3.6</v>
      </c>
      <c r="B18" s="560" t="s">
        <v>731</v>
      </c>
      <c r="C18" s="741"/>
      <c r="D18" s="741"/>
    </row>
    <row r="19" spans="1:7">
      <c r="A19" s="561">
        <v>4</v>
      </c>
      <c r="B19" s="557" t="s">
        <v>732</v>
      </c>
      <c r="C19" s="740">
        <f>C6+C7-C12</f>
        <v>75031484.054100007</v>
      </c>
      <c r="D19" s="740">
        <f>D6+D7-D12</f>
        <v>659000</v>
      </c>
    </row>
    <row r="23" spans="1:7">
      <c r="F23" s="742"/>
      <c r="G23" s="742"/>
    </row>
    <row r="24" spans="1:7">
      <c r="F24" s="742"/>
      <c r="G24" s="742"/>
    </row>
    <row r="25" spans="1:7">
      <c r="F25" s="742"/>
      <c r="G25" s="742"/>
    </row>
    <row r="26" spans="1:7">
      <c r="F26" s="742"/>
      <c r="G26" s="742"/>
    </row>
    <row r="27" spans="1:7">
      <c r="F27" s="742"/>
      <c r="G27" s="742"/>
    </row>
    <row r="28" spans="1:7">
      <c r="F28" s="742"/>
      <c r="G28" s="742"/>
    </row>
    <row r="29" spans="1:7">
      <c r="F29" s="742"/>
      <c r="G29" s="742"/>
    </row>
    <row r="30" spans="1:7">
      <c r="F30" s="742"/>
      <c r="G30" s="742"/>
    </row>
    <row r="31" spans="1:7">
      <c r="F31" s="742"/>
      <c r="G31" s="742"/>
    </row>
    <row r="32" spans="1:7">
      <c r="F32" s="742"/>
      <c r="G32" s="742"/>
    </row>
    <row r="33" spans="6:7">
      <c r="F33" s="742"/>
      <c r="G33" s="742"/>
    </row>
    <row r="34" spans="6:7">
      <c r="F34" s="742"/>
      <c r="G34" s="742"/>
    </row>
    <row r="35" spans="6:7">
      <c r="F35" s="742"/>
      <c r="G35" s="742"/>
    </row>
    <row r="36" spans="6:7">
      <c r="F36" s="742"/>
      <c r="G36" s="742"/>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zoomScaleNormal="100" workbookViewId="0">
      <selection activeCell="B39" sqref="B39"/>
    </sheetView>
  </sheetViews>
  <sheetFormatPr defaultColWidth="9.140625" defaultRowHeight="12.75"/>
  <cols>
    <col min="1" max="1" width="11.85546875" style="525" bestFit="1" customWidth="1"/>
    <col min="2" max="2" width="124.7109375" style="525" customWidth="1"/>
    <col min="3" max="3" width="21.42578125" style="525" customWidth="1"/>
    <col min="4" max="4" width="49.140625" style="548" customWidth="1"/>
    <col min="5" max="16384" width="9.140625" style="525"/>
  </cols>
  <sheetData>
    <row r="1" spans="1:4" ht="13.5">
      <c r="A1" s="524" t="s">
        <v>188</v>
      </c>
      <c r="B1" s="439" t="str">
        <f>Info!C2</f>
        <v>სს "ბაზისბანკი"</v>
      </c>
      <c r="D1" s="525"/>
    </row>
    <row r="2" spans="1:4">
      <c r="A2" s="526" t="s">
        <v>189</v>
      </c>
      <c r="B2" s="528">
        <f>'1. key ratios'!B2</f>
        <v>44926</v>
      </c>
      <c r="D2" s="525"/>
    </row>
    <row r="3" spans="1:4">
      <c r="A3" s="527" t="s">
        <v>733</v>
      </c>
      <c r="D3" s="525"/>
    </row>
    <row r="4" spans="1:4">
      <c r="A4" s="527"/>
      <c r="D4" s="525"/>
    </row>
    <row r="5" spans="1:4" ht="15" customHeight="1">
      <c r="A5" s="856" t="s">
        <v>734</v>
      </c>
      <c r="B5" s="857"/>
      <c r="C5" s="846" t="s">
        <v>735</v>
      </c>
      <c r="D5" s="860" t="s">
        <v>736</v>
      </c>
    </row>
    <row r="6" spans="1:4">
      <c r="A6" s="858"/>
      <c r="B6" s="859"/>
      <c r="C6" s="849"/>
      <c r="D6" s="860"/>
    </row>
    <row r="7" spans="1:4">
      <c r="A7" s="551">
        <v>1</v>
      </c>
      <c r="B7" s="532" t="s">
        <v>737</v>
      </c>
      <c r="C7" s="741">
        <v>70295956.127499998</v>
      </c>
      <c r="D7" s="562"/>
    </row>
    <row r="8" spans="1:4">
      <c r="A8" s="541">
        <v>2</v>
      </c>
      <c r="B8" s="541" t="s">
        <v>738</v>
      </c>
      <c r="C8" s="741">
        <v>26115693.382399999</v>
      </c>
      <c r="D8" s="562"/>
    </row>
    <row r="9" spans="1:4">
      <c r="A9" s="541">
        <v>3</v>
      </c>
      <c r="B9" s="563" t="s">
        <v>739</v>
      </c>
      <c r="C9" s="741">
        <v>17221.493200000001</v>
      </c>
      <c r="D9" s="562"/>
    </row>
    <row r="10" spans="1:4">
      <c r="A10" s="541">
        <v>4</v>
      </c>
      <c r="B10" s="541" t="s">
        <v>740</v>
      </c>
      <c r="C10" s="741">
        <f>SUM(C11:C18)</f>
        <v>27248412.783300005</v>
      </c>
      <c r="D10" s="562"/>
    </row>
    <row r="11" spans="1:4">
      <c r="A11" s="541">
        <v>5</v>
      </c>
      <c r="B11" s="564" t="s">
        <v>741</v>
      </c>
      <c r="C11" s="741">
        <v>1950204.2085000039</v>
      </c>
      <c r="D11" s="562"/>
    </row>
    <row r="12" spans="1:4">
      <c r="A12" s="541">
        <v>6</v>
      </c>
      <c r="B12" s="564" t="s">
        <v>742</v>
      </c>
      <c r="C12" s="741">
        <v>1206663.6191</v>
      </c>
      <c r="D12" s="562"/>
    </row>
    <row r="13" spans="1:4">
      <c r="A13" s="541">
        <v>7</v>
      </c>
      <c r="B13" s="564" t="s">
        <v>743</v>
      </c>
      <c r="C13" s="741">
        <v>14836561.525800001</v>
      </c>
      <c r="D13" s="562"/>
    </row>
    <row r="14" spans="1:4">
      <c r="A14" s="541">
        <v>8</v>
      </c>
      <c r="B14" s="564" t="s">
        <v>744</v>
      </c>
      <c r="C14" s="741"/>
      <c r="D14" s="541"/>
    </row>
    <row r="15" spans="1:4">
      <c r="A15" s="541">
        <v>9</v>
      </c>
      <c r="B15" s="564" t="s">
        <v>745</v>
      </c>
      <c r="C15" s="741"/>
      <c r="D15" s="541"/>
    </row>
    <row r="16" spans="1:4">
      <c r="A16" s="541">
        <v>10</v>
      </c>
      <c r="B16" s="564" t="s">
        <v>746</v>
      </c>
      <c r="C16" s="741"/>
      <c r="D16" s="562"/>
    </row>
    <row r="17" spans="1:4">
      <c r="A17" s="541">
        <v>11</v>
      </c>
      <c r="B17" s="564" t="s">
        <v>747</v>
      </c>
      <c r="C17" s="741">
        <v>8226410.7948000003</v>
      </c>
      <c r="D17" s="541"/>
    </row>
    <row r="18" spans="1:4" ht="25.5">
      <c r="A18" s="541">
        <v>12</v>
      </c>
      <c r="B18" s="564" t="s">
        <v>748</v>
      </c>
      <c r="C18" s="741">
        <v>1028572.6351</v>
      </c>
      <c r="D18" s="562"/>
    </row>
    <row r="19" spans="1:4">
      <c r="A19" s="551">
        <v>13</v>
      </c>
      <c r="B19" s="565" t="s">
        <v>749</v>
      </c>
      <c r="C19" s="740">
        <f>C7+C8+C9-C10</f>
        <v>69180458.219799995</v>
      </c>
      <c r="D19" s="566"/>
    </row>
    <row r="21" spans="1:4">
      <c r="D21" s="760"/>
    </row>
    <row r="22" spans="1:4">
      <c r="B22" s="524"/>
      <c r="D22" s="760"/>
    </row>
    <row r="23" spans="1:4">
      <c r="B23" s="526"/>
      <c r="D23" s="760"/>
    </row>
    <row r="24" spans="1:4">
      <c r="B24" s="527"/>
      <c r="D24" s="760"/>
    </row>
    <row r="25" spans="1:4">
      <c r="D25" s="760"/>
    </row>
    <row r="26" spans="1:4">
      <c r="D26" s="760"/>
    </row>
    <row r="27" spans="1:4">
      <c r="D27" s="760"/>
    </row>
    <row r="28" spans="1:4">
      <c r="D28" s="760"/>
    </row>
    <row r="29" spans="1:4">
      <c r="D29" s="760"/>
    </row>
    <row r="30" spans="1:4">
      <c r="D30" s="760"/>
    </row>
    <row r="31" spans="1:4">
      <c r="D31" s="760"/>
    </row>
    <row r="32" spans="1:4">
      <c r="D32" s="760"/>
    </row>
    <row r="33" spans="4:4">
      <c r="D33" s="76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zoomScaleNormal="100" workbookViewId="0">
      <selection activeCell="F36" sqref="F36"/>
    </sheetView>
  </sheetViews>
  <sheetFormatPr defaultColWidth="9.140625" defaultRowHeight="12.75"/>
  <cols>
    <col min="1" max="1" width="11.85546875" style="525" bestFit="1" customWidth="1"/>
    <col min="2" max="2" width="49.140625" style="525" customWidth="1"/>
    <col min="3" max="3" width="15.42578125" style="525" customWidth="1"/>
    <col min="4" max="5" width="22.28515625" style="525" customWidth="1"/>
    <col min="6" max="6" width="23.42578125" style="525" customWidth="1"/>
    <col min="7" max="14" width="22.28515625" style="525" customWidth="1"/>
    <col min="15" max="15" width="23.28515625" style="525" bestFit="1" customWidth="1"/>
    <col min="16" max="16" width="21.7109375" style="525" bestFit="1" customWidth="1"/>
    <col min="17" max="19" width="19" style="525" bestFit="1" customWidth="1"/>
    <col min="20" max="20" width="16.140625" style="525" customWidth="1"/>
    <col min="21" max="21" width="10.42578125" style="525" bestFit="1" customWidth="1"/>
    <col min="22" max="22" width="20" style="525" customWidth="1"/>
    <col min="23" max="16384" width="9.140625" style="525"/>
  </cols>
  <sheetData>
    <row r="1" spans="1:22" ht="13.5">
      <c r="A1" s="524" t="s">
        <v>188</v>
      </c>
      <c r="B1" s="439" t="str">
        <f>Info!C2</f>
        <v>სს "ბაზისბანკი"</v>
      </c>
    </row>
    <row r="2" spans="1:22">
      <c r="A2" s="526" t="s">
        <v>189</v>
      </c>
      <c r="B2" s="528">
        <f>'1. key ratios'!B2</f>
        <v>44926</v>
      </c>
      <c r="C2" s="536"/>
    </row>
    <row r="3" spans="1:22">
      <c r="A3" s="527" t="s">
        <v>750</v>
      </c>
    </row>
    <row r="5" spans="1:22" ht="15" customHeight="1">
      <c r="A5" s="846" t="s">
        <v>751</v>
      </c>
      <c r="B5" s="848"/>
      <c r="C5" s="863" t="s">
        <v>752</v>
      </c>
      <c r="D5" s="864"/>
      <c r="E5" s="864"/>
      <c r="F5" s="864"/>
      <c r="G5" s="864"/>
      <c r="H5" s="864"/>
      <c r="I5" s="864"/>
      <c r="J5" s="864"/>
      <c r="K5" s="864"/>
      <c r="L5" s="864"/>
      <c r="M5" s="864"/>
      <c r="N5" s="864"/>
      <c r="O5" s="864"/>
      <c r="P5" s="864"/>
      <c r="Q5" s="864"/>
      <c r="R5" s="864"/>
      <c r="S5" s="864"/>
      <c r="T5" s="864"/>
      <c r="U5" s="865"/>
      <c r="V5" s="567"/>
    </row>
    <row r="6" spans="1:22">
      <c r="A6" s="861"/>
      <c r="B6" s="862"/>
      <c r="C6" s="866" t="s">
        <v>68</v>
      </c>
      <c r="D6" s="868" t="s">
        <v>753</v>
      </c>
      <c r="E6" s="868"/>
      <c r="F6" s="869"/>
      <c r="G6" s="870" t="s">
        <v>754</v>
      </c>
      <c r="H6" s="871"/>
      <c r="I6" s="871"/>
      <c r="J6" s="871"/>
      <c r="K6" s="872"/>
      <c r="L6" s="568"/>
      <c r="M6" s="873" t="s">
        <v>755</v>
      </c>
      <c r="N6" s="873"/>
      <c r="O6" s="853"/>
      <c r="P6" s="853"/>
      <c r="Q6" s="853"/>
      <c r="R6" s="853"/>
      <c r="S6" s="853"/>
      <c r="T6" s="853"/>
      <c r="U6" s="853"/>
      <c r="V6" s="569"/>
    </row>
    <row r="7" spans="1:22" ht="25.5">
      <c r="A7" s="849"/>
      <c r="B7" s="851"/>
      <c r="C7" s="867"/>
      <c r="D7" s="570"/>
      <c r="E7" s="538" t="s">
        <v>756</v>
      </c>
      <c r="F7" s="644" t="s">
        <v>757</v>
      </c>
      <c r="G7" s="536"/>
      <c r="H7" s="644" t="s">
        <v>756</v>
      </c>
      <c r="I7" s="538" t="s">
        <v>783</v>
      </c>
      <c r="J7" s="538" t="s">
        <v>758</v>
      </c>
      <c r="K7" s="644" t="s">
        <v>759</v>
      </c>
      <c r="L7" s="571"/>
      <c r="M7" s="588" t="s">
        <v>760</v>
      </c>
      <c r="N7" s="538" t="s">
        <v>758</v>
      </c>
      <c r="O7" s="538" t="s">
        <v>761</v>
      </c>
      <c r="P7" s="538" t="s">
        <v>762</v>
      </c>
      <c r="Q7" s="538" t="s">
        <v>763</v>
      </c>
      <c r="R7" s="538" t="s">
        <v>764</v>
      </c>
      <c r="S7" s="538" t="s">
        <v>765</v>
      </c>
      <c r="T7" s="572" t="s">
        <v>766</v>
      </c>
      <c r="U7" s="538" t="s">
        <v>767</v>
      </c>
      <c r="V7" s="567"/>
    </row>
    <row r="8" spans="1:22">
      <c r="A8" s="573">
        <v>1</v>
      </c>
      <c r="B8" s="532" t="s">
        <v>768</v>
      </c>
      <c r="C8" s="740">
        <f>SUM(C9:C14)</f>
        <v>2076335112.5633998</v>
      </c>
      <c r="D8" s="740">
        <f>SUM(D9:D14)</f>
        <v>1855834931.0229001</v>
      </c>
      <c r="E8" s="740">
        <v>18013631.247400001</v>
      </c>
      <c r="F8" s="740">
        <v>0</v>
      </c>
      <c r="G8" s="740">
        <v>151319723.32069999</v>
      </c>
      <c r="H8" s="740">
        <v>9793751.6135000009</v>
      </c>
      <c r="I8" s="740">
        <v>6285148.9450000003</v>
      </c>
      <c r="J8" s="740">
        <v>1749935.2169000001</v>
      </c>
      <c r="K8" s="740">
        <v>0</v>
      </c>
      <c r="L8" s="740">
        <v>69180458.219799995</v>
      </c>
      <c r="M8" s="740">
        <v>7448528.8762999997</v>
      </c>
      <c r="N8" s="740">
        <v>4431683.5798000004</v>
      </c>
      <c r="O8" s="740">
        <v>7911315.5177000007</v>
      </c>
      <c r="P8" s="740">
        <v>12442561.892100001</v>
      </c>
      <c r="Q8" s="740">
        <v>2919414.3870000001</v>
      </c>
      <c r="R8" s="740">
        <v>246877.38079999998</v>
      </c>
      <c r="S8" s="740">
        <v>0</v>
      </c>
      <c r="T8" s="740">
        <v>0</v>
      </c>
      <c r="U8" s="740">
        <v>3586023.4334</v>
      </c>
      <c r="V8" s="550"/>
    </row>
    <row r="9" spans="1:22">
      <c r="A9" s="540">
        <v>1.1000000000000001</v>
      </c>
      <c r="B9" s="574" t="s">
        <v>769</v>
      </c>
      <c r="C9" s="761"/>
      <c r="D9" s="741"/>
      <c r="E9" s="741"/>
      <c r="F9" s="741"/>
      <c r="G9" s="741"/>
      <c r="H9" s="741"/>
      <c r="I9" s="741"/>
      <c r="J9" s="741"/>
      <c r="K9" s="741"/>
      <c r="L9" s="741"/>
      <c r="M9" s="741"/>
      <c r="N9" s="741"/>
      <c r="O9" s="741"/>
      <c r="P9" s="741"/>
      <c r="Q9" s="741"/>
      <c r="R9" s="741"/>
      <c r="S9" s="741"/>
      <c r="T9" s="741"/>
      <c r="U9" s="741"/>
      <c r="V9" s="550"/>
    </row>
    <row r="10" spans="1:22">
      <c r="A10" s="540">
        <v>1.2</v>
      </c>
      <c r="B10" s="574" t="s">
        <v>770</v>
      </c>
      <c r="C10" s="761"/>
      <c r="D10" s="741"/>
      <c r="E10" s="741"/>
      <c r="F10" s="741"/>
      <c r="G10" s="741"/>
      <c r="H10" s="741"/>
      <c r="I10" s="741"/>
      <c r="J10" s="741"/>
      <c r="K10" s="741"/>
      <c r="L10" s="741"/>
      <c r="M10" s="741"/>
      <c r="N10" s="741"/>
      <c r="O10" s="741"/>
      <c r="P10" s="741"/>
      <c r="Q10" s="741"/>
      <c r="R10" s="741"/>
      <c r="S10" s="741"/>
      <c r="T10" s="741"/>
      <c r="U10" s="741"/>
      <c r="V10" s="550"/>
    </row>
    <row r="11" spans="1:22">
      <c r="A11" s="540">
        <v>1.3</v>
      </c>
      <c r="B11" s="574" t="s">
        <v>771</v>
      </c>
      <c r="C11" s="761"/>
      <c r="D11" s="741"/>
      <c r="E11" s="741"/>
      <c r="F11" s="741"/>
      <c r="G11" s="741"/>
      <c r="H11" s="741"/>
      <c r="I11" s="741"/>
      <c r="J11" s="741"/>
      <c r="K11" s="741"/>
      <c r="L11" s="741"/>
      <c r="M11" s="741"/>
      <c r="N11" s="741"/>
      <c r="O11" s="741"/>
      <c r="P11" s="741"/>
      <c r="Q11" s="741"/>
      <c r="R11" s="741"/>
      <c r="S11" s="741"/>
      <c r="T11" s="741"/>
      <c r="U11" s="741"/>
      <c r="V11" s="550"/>
    </row>
    <row r="12" spans="1:22">
      <c r="A12" s="540">
        <v>1.4</v>
      </c>
      <c r="B12" s="574" t="s">
        <v>772</v>
      </c>
      <c r="C12" s="761">
        <v>88239588.314099997</v>
      </c>
      <c r="D12" s="741">
        <v>88239588.314099997</v>
      </c>
      <c r="E12" s="741"/>
      <c r="F12" s="741"/>
      <c r="G12" s="741"/>
      <c r="H12" s="741"/>
      <c r="I12" s="741"/>
      <c r="J12" s="741"/>
      <c r="K12" s="741"/>
      <c r="L12" s="741"/>
      <c r="M12" s="741"/>
      <c r="N12" s="741"/>
      <c r="O12" s="741"/>
      <c r="P12" s="741"/>
      <c r="Q12" s="741"/>
      <c r="R12" s="741"/>
      <c r="S12" s="741"/>
      <c r="T12" s="741"/>
      <c r="U12" s="741"/>
      <c r="V12" s="550"/>
    </row>
    <row r="13" spans="1:22">
      <c r="A13" s="540">
        <v>1.5</v>
      </c>
      <c r="B13" s="574" t="s">
        <v>773</v>
      </c>
      <c r="C13" s="761">
        <f>1095127903.4966</f>
        <v>1095127903.4965999</v>
      </c>
      <c r="D13" s="741">
        <v>973430435.79939997</v>
      </c>
      <c r="E13" s="741">
        <v>1671376.2091000001</v>
      </c>
      <c r="F13" s="741"/>
      <c r="G13" s="741">
        <v>101418459.7946</v>
      </c>
      <c r="H13" s="741">
        <v>940546.32</v>
      </c>
      <c r="I13" s="741">
        <v>65742.448799999998</v>
      </c>
      <c r="J13" s="741"/>
      <c r="K13" s="741"/>
      <c r="L13" s="741">
        <v>20279007.902600002</v>
      </c>
      <c r="M13" s="741">
        <v>88090.117599999998</v>
      </c>
      <c r="N13" s="741">
        <v>980216.67200000002</v>
      </c>
      <c r="O13" s="741">
        <v>109501.03</v>
      </c>
      <c r="P13" s="741">
        <v>1615937.3147</v>
      </c>
      <c r="Q13" s="741">
        <v>46277.04</v>
      </c>
      <c r="R13" s="741">
        <v>211566.20079999999</v>
      </c>
      <c r="S13" s="741"/>
      <c r="T13" s="741"/>
      <c r="U13" s="741">
        <v>777129.96140000003</v>
      </c>
      <c r="V13" s="550"/>
    </row>
    <row r="14" spans="1:22">
      <c r="A14" s="540">
        <v>1.6</v>
      </c>
      <c r="B14" s="574" t="s">
        <v>774</v>
      </c>
      <c r="C14" s="761">
        <f>892967814.7527-194</f>
        <v>892967620.75269997</v>
      </c>
      <c r="D14" s="741">
        <f>794165100.9094-194</f>
        <v>794164906.90939999</v>
      </c>
      <c r="E14" s="741">
        <v>16342255.0383</v>
      </c>
      <c r="F14" s="741"/>
      <c r="G14" s="741">
        <v>49901263.526100002</v>
      </c>
      <c r="H14" s="741">
        <v>8853205.2935000006</v>
      </c>
      <c r="I14" s="741">
        <v>6219406.4961999999</v>
      </c>
      <c r="J14" s="741">
        <v>1749935.2169000001</v>
      </c>
      <c r="K14" s="741"/>
      <c r="L14" s="741">
        <v>48901450.317199998</v>
      </c>
      <c r="M14" s="741">
        <v>7360438.7587000001</v>
      </c>
      <c r="N14" s="741">
        <v>3451466.9078000002</v>
      </c>
      <c r="O14" s="741">
        <v>7801814.4877000004</v>
      </c>
      <c r="P14" s="741">
        <v>10826624.577400001</v>
      </c>
      <c r="Q14" s="741">
        <v>2873137.3470000001</v>
      </c>
      <c r="R14" s="741">
        <v>35311.18</v>
      </c>
      <c r="S14" s="741"/>
      <c r="T14" s="741"/>
      <c r="U14" s="741">
        <v>2808893.4720000001</v>
      </c>
      <c r="V14" s="550"/>
    </row>
    <row r="15" spans="1:22">
      <c r="A15" s="573">
        <v>2</v>
      </c>
      <c r="B15" s="551" t="s">
        <v>775</v>
      </c>
      <c r="C15" s="764">
        <f>SUM(C16:C21)</f>
        <v>384122986.80000001</v>
      </c>
      <c r="D15" s="764">
        <f>SUM(D16:D21)</f>
        <v>384122986.80000001</v>
      </c>
      <c r="E15" s="740">
        <v>0</v>
      </c>
      <c r="F15" s="740">
        <v>0</v>
      </c>
      <c r="G15" s="740">
        <v>0</v>
      </c>
      <c r="H15" s="740">
        <v>0</v>
      </c>
      <c r="I15" s="740">
        <v>0</v>
      </c>
      <c r="J15" s="740">
        <v>0</v>
      </c>
      <c r="K15" s="740">
        <v>0</v>
      </c>
      <c r="L15" s="740">
        <v>0</v>
      </c>
      <c r="M15" s="740">
        <v>0</v>
      </c>
      <c r="N15" s="740">
        <v>0</v>
      </c>
      <c r="O15" s="740">
        <v>0</v>
      </c>
      <c r="P15" s="740">
        <v>0</v>
      </c>
      <c r="Q15" s="740">
        <v>0</v>
      </c>
      <c r="R15" s="740">
        <v>0</v>
      </c>
      <c r="S15" s="740">
        <v>0</v>
      </c>
      <c r="T15" s="740">
        <v>0</v>
      </c>
      <c r="U15" s="740">
        <v>0</v>
      </c>
      <c r="V15" s="550"/>
    </row>
    <row r="16" spans="1:22">
      <c r="A16" s="540">
        <v>2.1</v>
      </c>
      <c r="B16" s="574" t="s">
        <v>769</v>
      </c>
      <c r="C16" s="761"/>
      <c r="D16" s="741"/>
      <c r="E16" s="741"/>
      <c r="F16" s="741"/>
      <c r="G16" s="741"/>
      <c r="H16" s="741"/>
      <c r="I16" s="741"/>
      <c r="J16" s="741"/>
      <c r="K16" s="741"/>
      <c r="L16" s="741"/>
      <c r="M16" s="741"/>
      <c r="N16" s="741"/>
      <c r="O16" s="741"/>
      <c r="P16" s="741"/>
      <c r="Q16" s="741"/>
      <c r="R16" s="741"/>
      <c r="S16" s="741"/>
      <c r="T16" s="741"/>
      <c r="U16" s="741"/>
      <c r="V16" s="550"/>
    </row>
    <row r="17" spans="1:22">
      <c r="A17" s="540">
        <v>2.2000000000000002</v>
      </c>
      <c r="B17" s="574" t="s">
        <v>770</v>
      </c>
      <c r="C17" s="761">
        <v>351172986.80000001</v>
      </c>
      <c r="D17" s="741">
        <v>351172986.80000001</v>
      </c>
      <c r="E17" s="741"/>
      <c r="F17" s="741"/>
      <c r="G17" s="741"/>
      <c r="H17" s="741"/>
      <c r="I17" s="741"/>
      <c r="J17" s="741"/>
      <c r="K17" s="741"/>
      <c r="L17" s="741"/>
      <c r="M17" s="741"/>
      <c r="N17" s="741"/>
      <c r="O17" s="741"/>
      <c r="P17" s="741"/>
      <c r="Q17" s="741"/>
      <c r="R17" s="741"/>
      <c r="S17" s="741"/>
      <c r="T17" s="741"/>
      <c r="U17" s="741"/>
      <c r="V17" s="550"/>
    </row>
    <row r="18" spans="1:22">
      <c r="A18" s="540">
        <v>2.2999999999999998</v>
      </c>
      <c r="B18" s="574" t="s">
        <v>771</v>
      </c>
      <c r="C18" s="761"/>
      <c r="D18" s="741"/>
      <c r="E18" s="741"/>
      <c r="F18" s="741"/>
      <c r="G18" s="741"/>
      <c r="H18" s="741"/>
      <c r="I18" s="741"/>
      <c r="J18" s="741"/>
      <c r="K18" s="741"/>
      <c r="L18" s="741"/>
      <c r="M18" s="741"/>
      <c r="N18" s="741"/>
      <c r="O18" s="741"/>
      <c r="P18" s="741"/>
      <c r="Q18" s="741"/>
      <c r="R18" s="741"/>
      <c r="S18" s="741"/>
      <c r="T18" s="741"/>
      <c r="U18" s="741"/>
      <c r="V18" s="550"/>
    </row>
    <row r="19" spans="1:22">
      <c r="A19" s="540">
        <v>2.4</v>
      </c>
      <c r="B19" s="574" t="s">
        <v>772</v>
      </c>
      <c r="C19" s="761">
        <v>4450000</v>
      </c>
      <c r="D19" s="741">
        <v>4450000</v>
      </c>
      <c r="E19" s="741"/>
      <c r="F19" s="741"/>
      <c r="G19" s="741"/>
      <c r="H19" s="741"/>
      <c r="I19" s="741"/>
      <c r="J19" s="741"/>
      <c r="K19" s="741"/>
      <c r="L19" s="741"/>
      <c r="M19" s="741"/>
      <c r="N19" s="741"/>
      <c r="O19" s="741"/>
      <c r="P19" s="741"/>
      <c r="Q19" s="741"/>
      <c r="R19" s="741"/>
      <c r="S19" s="741"/>
      <c r="T19" s="741"/>
      <c r="U19" s="741"/>
      <c r="V19" s="550"/>
    </row>
    <row r="20" spans="1:22">
      <c r="A20" s="540">
        <v>2.5</v>
      </c>
      <c r="B20" s="574" t="s">
        <v>773</v>
      </c>
      <c r="C20" s="761">
        <v>28500000</v>
      </c>
      <c r="D20" s="741">
        <v>28500000</v>
      </c>
      <c r="E20" s="741"/>
      <c r="F20" s="741"/>
      <c r="G20" s="741"/>
      <c r="H20" s="741"/>
      <c r="I20" s="741"/>
      <c r="J20" s="741"/>
      <c r="K20" s="741"/>
      <c r="L20" s="741"/>
      <c r="M20" s="741"/>
      <c r="N20" s="741"/>
      <c r="O20" s="741"/>
      <c r="P20" s="741"/>
      <c r="Q20" s="741"/>
      <c r="R20" s="741"/>
      <c r="S20" s="741"/>
      <c r="T20" s="741"/>
      <c r="U20" s="741"/>
      <c r="V20" s="550"/>
    </row>
    <row r="21" spans="1:22">
      <c r="A21" s="540">
        <v>2.6</v>
      </c>
      <c r="B21" s="574" t="s">
        <v>774</v>
      </c>
      <c r="C21" s="761"/>
      <c r="D21" s="741"/>
      <c r="E21" s="741"/>
      <c r="F21" s="741"/>
      <c r="G21" s="741"/>
      <c r="H21" s="741"/>
      <c r="I21" s="741"/>
      <c r="J21" s="741"/>
      <c r="K21" s="741"/>
      <c r="L21" s="741"/>
      <c r="M21" s="741"/>
      <c r="N21" s="741"/>
      <c r="O21" s="741"/>
      <c r="P21" s="741"/>
      <c r="Q21" s="741"/>
      <c r="R21" s="741"/>
      <c r="S21" s="741"/>
      <c r="T21" s="741"/>
      <c r="U21" s="741"/>
      <c r="V21" s="550"/>
    </row>
    <row r="22" spans="1:22">
      <c r="A22" s="573">
        <v>3</v>
      </c>
      <c r="B22" s="532" t="s">
        <v>776</v>
      </c>
      <c r="C22" s="762">
        <f>SUM(C24:C28)</f>
        <v>401714782.35750008</v>
      </c>
      <c r="D22" s="762">
        <v>139257911.59990001</v>
      </c>
      <c r="E22" s="766"/>
      <c r="F22" s="766"/>
      <c r="G22" s="762">
        <v>3011576.06</v>
      </c>
      <c r="H22" s="766"/>
      <c r="I22" s="766"/>
      <c r="J22" s="766"/>
      <c r="K22" s="766"/>
      <c r="L22" s="762">
        <v>0</v>
      </c>
      <c r="M22" s="766"/>
      <c r="N22" s="766"/>
      <c r="O22" s="766"/>
      <c r="P22" s="766"/>
      <c r="Q22" s="766"/>
      <c r="R22" s="766"/>
      <c r="S22" s="766"/>
      <c r="T22" s="766"/>
      <c r="U22" s="740">
        <v>0</v>
      </c>
      <c r="V22" s="550"/>
    </row>
    <row r="23" spans="1:22">
      <c r="A23" s="540">
        <v>3.1</v>
      </c>
      <c r="B23" s="574" t="s">
        <v>769</v>
      </c>
      <c r="C23" s="761"/>
      <c r="D23" s="741"/>
      <c r="E23" s="763"/>
      <c r="F23" s="763"/>
      <c r="G23" s="741"/>
      <c r="H23" s="763"/>
      <c r="I23" s="763"/>
      <c r="J23" s="763"/>
      <c r="K23" s="763"/>
      <c r="L23" s="741"/>
      <c r="M23" s="763"/>
      <c r="N23" s="763"/>
      <c r="O23" s="763"/>
      <c r="P23" s="763"/>
      <c r="Q23" s="763"/>
      <c r="R23" s="763"/>
      <c r="S23" s="763"/>
      <c r="T23" s="763"/>
      <c r="U23" s="741"/>
      <c r="V23" s="550"/>
    </row>
    <row r="24" spans="1:22">
      <c r="A24" s="540">
        <v>3.2</v>
      </c>
      <c r="B24" s="574" t="s">
        <v>770</v>
      </c>
      <c r="C24" s="761"/>
      <c r="D24" s="741"/>
      <c r="E24" s="763"/>
      <c r="F24" s="763"/>
      <c r="G24" s="741"/>
      <c r="H24" s="763"/>
      <c r="I24" s="763"/>
      <c r="J24" s="763"/>
      <c r="K24" s="763"/>
      <c r="L24" s="741"/>
      <c r="M24" s="763"/>
      <c r="N24" s="763"/>
      <c r="O24" s="763"/>
      <c r="P24" s="763"/>
      <c r="Q24" s="763"/>
      <c r="R24" s="763"/>
      <c r="S24" s="763"/>
      <c r="T24" s="763"/>
      <c r="U24" s="741"/>
      <c r="V24" s="550"/>
    </row>
    <row r="25" spans="1:22">
      <c r="A25" s="540">
        <v>3.3</v>
      </c>
      <c r="B25" s="574" t="s">
        <v>771</v>
      </c>
      <c r="C25" s="761">
        <v>87004.800000000003</v>
      </c>
      <c r="D25" s="741"/>
      <c r="E25" s="763"/>
      <c r="F25" s="763"/>
      <c r="G25" s="741"/>
      <c r="H25" s="763"/>
      <c r="I25" s="763"/>
      <c r="J25" s="763"/>
      <c r="K25" s="763"/>
      <c r="L25" s="741"/>
      <c r="M25" s="763"/>
      <c r="N25" s="763"/>
      <c r="O25" s="763"/>
      <c r="P25" s="763"/>
      <c r="Q25" s="763"/>
      <c r="R25" s="763"/>
      <c r="S25" s="763"/>
      <c r="T25" s="763"/>
      <c r="U25" s="741"/>
      <c r="V25" s="550"/>
    </row>
    <row r="26" spans="1:22">
      <c r="A26" s="540">
        <v>3.4</v>
      </c>
      <c r="B26" s="574" t="s">
        <v>772</v>
      </c>
      <c r="C26" s="761">
        <v>2439046.1502</v>
      </c>
      <c r="D26" s="741">
        <v>585610.94019999995</v>
      </c>
      <c r="E26" s="763"/>
      <c r="F26" s="763"/>
      <c r="G26" s="741"/>
      <c r="H26" s="763"/>
      <c r="I26" s="763"/>
      <c r="J26" s="763"/>
      <c r="K26" s="763"/>
      <c r="L26" s="741"/>
      <c r="M26" s="763"/>
      <c r="N26" s="763"/>
      <c r="O26" s="763"/>
      <c r="P26" s="763"/>
      <c r="Q26" s="763"/>
      <c r="R26" s="763"/>
      <c r="S26" s="763"/>
      <c r="T26" s="763"/>
      <c r="U26" s="741"/>
      <c r="V26" s="550"/>
    </row>
    <row r="27" spans="1:22">
      <c r="A27" s="540">
        <v>3.5</v>
      </c>
      <c r="B27" s="574" t="s">
        <v>773</v>
      </c>
      <c r="C27" s="761">
        <f>364950153.9908+2195</f>
        <v>364952348.99080002</v>
      </c>
      <c r="D27" s="741">
        <v>138597420.65970001</v>
      </c>
      <c r="E27" s="763"/>
      <c r="F27" s="763"/>
      <c r="G27" s="741">
        <v>3011576.06</v>
      </c>
      <c r="H27" s="763"/>
      <c r="I27" s="763"/>
      <c r="J27" s="763"/>
      <c r="K27" s="763"/>
      <c r="L27" s="741"/>
      <c r="M27" s="763"/>
      <c r="N27" s="763"/>
      <c r="O27" s="763"/>
      <c r="P27" s="763"/>
      <c r="Q27" s="763"/>
      <c r="R27" s="763"/>
      <c r="S27" s="763"/>
      <c r="T27" s="763"/>
      <c r="U27" s="741"/>
      <c r="V27" s="550"/>
    </row>
    <row r="28" spans="1:22">
      <c r="A28" s="540">
        <v>3.6</v>
      </c>
      <c r="B28" s="574" t="s">
        <v>774</v>
      </c>
      <c r="C28" s="761">
        <v>34236382.416500002</v>
      </c>
      <c r="D28" s="741">
        <v>74880</v>
      </c>
      <c r="E28" s="763"/>
      <c r="F28" s="763"/>
      <c r="G28" s="741"/>
      <c r="H28" s="763"/>
      <c r="I28" s="763"/>
      <c r="J28" s="763"/>
      <c r="K28" s="763"/>
      <c r="L28" s="741"/>
      <c r="M28" s="763"/>
      <c r="N28" s="763"/>
      <c r="O28" s="763"/>
      <c r="P28" s="763"/>
      <c r="Q28" s="763"/>
      <c r="R28" s="763"/>
      <c r="S28" s="763"/>
      <c r="T28" s="763"/>
      <c r="U28" s="741"/>
      <c r="V28" s="550"/>
    </row>
    <row r="30" spans="1:22">
      <c r="C30" s="742"/>
      <c r="D30" s="742"/>
      <c r="E30" s="742"/>
      <c r="F30" s="742"/>
      <c r="G30" s="742"/>
      <c r="H30" s="742"/>
      <c r="I30" s="742"/>
      <c r="J30" s="742"/>
      <c r="K30" s="742"/>
      <c r="L30" s="742"/>
      <c r="M30" s="742"/>
      <c r="N30" s="742"/>
      <c r="O30" s="742"/>
      <c r="P30" s="742"/>
      <c r="Q30" s="742"/>
      <c r="R30" s="742"/>
      <c r="S30" s="742"/>
      <c r="T30" s="742"/>
      <c r="U30" s="742"/>
    </row>
    <row r="31" spans="1:22">
      <c r="C31" s="742"/>
      <c r="D31" s="742"/>
      <c r="E31" s="742"/>
      <c r="F31" s="742"/>
      <c r="G31" s="742"/>
      <c r="H31" s="742"/>
      <c r="I31" s="742"/>
      <c r="J31" s="742"/>
      <c r="K31" s="742"/>
      <c r="L31" s="742"/>
      <c r="M31" s="742"/>
      <c r="N31" s="742"/>
      <c r="O31" s="742"/>
      <c r="P31" s="742"/>
      <c r="Q31" s="742"/>
      <c r="R31" s="742"/>
      <c r="S31" s="742"/>
      <c r="T31" s="742"/>
      <c r="U31" s="742"/>
    </row>
    <row r="32" spans="1:22">
      <c r="C32" s="742"/>
      <c r="D32" s="742"/>
      <c r="E32" s="742"/>
      <c r="F32" s="742"/>
      <c r="G32" s="742"/>
      <c r="H32" s="742"/>
      <c r="I32" s="742"/>
      <c r="J32" s="742"/>
      <c r="K32" s="742"/>
      <c r="L32" s="742"/>
      <c r="M32" s="742"/>
      <c r="N32" s="742"/>
      <c r="O32" s="742"/>
      <c r="P32" s="742"/>
      <c r="Q32" s="742"/>
      <c r="R32" s="742"/>
      <c r="S32" s="742"/>
      <c r="T32" s="742"/>
      <c r="U32" s="742"/>
    </row>
    <row r="33" spans="3:21">
      <c r="C33" s="742"/>
      <c r="D33" s="742"/>
      <c r="E33" s="742"/>
      <c r="F33" s="742"/>
      <c r="G33" s="742"/>
      <c r="H33" s="742"/>
      <c r="I33" s="742"/>
      <c r="J33" s="742"/>
      <c r="K33" s="742"/>
      <c r="L33" s="742"/>
      <c r="M33" s="742"/>
      <c r="N33" s="742"/>
      <c r="O33" s="742"/>
      <c r="P33" s="742"/>
      <c r="Q33" s="742"/>
      <c r="R33" s="742"/>
      <c r="S33" s="742"/>
      <c r="T33" s="742"/>
      <c r="U33" s="742"/>
    </row>
    <row r="34" spans="3:21">
      <c r="C34" s="742"/>
      <c r="D34" s="742"/>
      <c r="E34" s="742"/>
      <c r="F34" s="742"/>
      <c r="G34" s="742"/>
      <c r="H34" s="742"/>
      <c r="I34" s="742"/>
      <c r="J34" s="742"/>
      <c r="K34" s="742"/>
      <c r="L34" s="742"/>
      <c r="M34" s="742"/>
      <c r="N34" s="742"/>
      <c r="O34" s="742"/>
      <c r="P34" s="742"/>
      <c r="Q34" s="742"/>
      <c r="R34" s="742"/>
      <c r="S34" s="742"/>
      <c r="T34" s="742"/>
      <c r="U34" s="742"/>
    </row>
    <row r="35" spans="3:21">
      <c r="C35" s="742"/>
      <c r="D35" s="742"/>
      <c r="E35" s="742"/>
      <c r="F35" s="742"/>
      <c r="G35" s="742"/>
      <c r="H35" s="742"/>
      <c r="I35" s="742"/>
      <c r="J35" s="742"/>
      <c r="K35" s="742"/>
      <c r="L35" s="742"/>
      <c r="M35" s="742"/>
      <c r="N35" s="742"/>
      <c r="O35" s="742"/>
      <c r="P35" s="742"/>
      <c r="Q35" s="742"/>
      <c r="R35" s="742"/>
      <c r="S35" s="742"/>
      <c r="T35" s="742"/>
      <c r="U35" s="742"/>
    </row>
    <row r="36" spans="3:21">
      <c r="C36" s="742"/>
      <c r="D36" s="742"/>
      <c r="E36" s="742"/>
      <c r="F36" s="742"/>
      <c r="G36" s="742"/>
      <c r="H36" s="742"/>
      <c r="I36" s="742"/>
      <c r="J36" s="742"/>
      <c r="K36" s="742"/>
      <c r="L36" s="742"/>
      <c r="M36" s="742"/>
      <c r="N36" s="742"/>
      <c r="O36" s="742"/>
      <c r="P36" s="742"/>
      <c r="Q36" s="742"/>
      <c r="R36" s="742"/>
      <c r="S36" s="742"/>
      <c r="T36" s="742"/>
      <c r="U36" s="742"/>
    </row>
    <row r="37" spans="3:21">
      <c r="C37" s="742"/>
      <c r="D37" s="742"/>
      <c r="E37" s="742"/>
      <c r="F37" s="742"/>
      <c r="G37" s="742"/>
      <c r="H37" s="742"/>
      <c r="I37" s="742"/>
      <c r="J37" s="742"/>
      <c r="K37" s="742"/>
      <c r="L37" s="742"/>
      <c r="M37" s="742"/>
      <c r="N37" s="742"/>
      <c r="O37" s="742"/>
      <c r="P37" s="742"/>
      <c r="Q37" s="742"/>
      <c r="R37" s="742"/>
      <c r="S37" s="742"/>
      <c r="T37" s="742"/>
      <c r="U37" s="742"/>
    </row>
    <row r="38" spans="3:21">
      <c r="C38" s="742"/>
      <c r="D38" s="742"/>
      <c r="E38" s="742"/>
      <c r="F38" s="742"/>
      <c r="G38" s="742"/>
      <c r="H38" s="742"/>
      <c r="I38" s="742"/>
      <c r="J38" s="742"/>
      <c r="K38" s="742"/>
      <c r="L38" s="742"/>
      <c r="M38" s="742"/>
      <c r="N38" s="742"/>
      <c r="O38" s="742"/>
      <c r="P38" s="742"/>
      <c r="Q38" s="742"/>
      <c r="R38" s="742"/>
      <c r="S38" s="742"/>
      <c r="T38" s="742"/>
      <c r="U38" s="742"/>
    </row>
    <row r="39" spans="3:21">
      <c r="C39" s="742"/>
      <c r="D39" s="742"/>
      <c r="E39" s="742"/>
      <c r="F39" s="742"/>
      <c r="G39" s="742"/>
      <c r="H39" s="742"/>
      <c r="I39" s="742"/>
      <c r="J39" s="742"/>
      <c r="K39" s="742"/>
      <c r="L39" s="742"/>
      <c r="M39" s="742"/>
      <c r="N39" s="742"/>
      <c r="O39" s="742"/>
      <c r="P39" s="742"/>
      <c r="Q39" s="742"/>
      <c r="R39" s="742"/>
      <c r="S39" s="742"/>
      <c r="T39" s="742"/>
      <c r="U39" s="742"/>
    </row>
    <row r="40" spans="3:21">
      <c r="C40" s="742"/>
      <c r="D40" s="742"/>
      <c r="E40" s="742"/>
      <c r="F40" s="742"/>
      <c r="G40" s="742"/>
      <c r="H40" s="742"/>
      <c r="I40" s="742"/>
      <c r="J40" s="742"/>
      <c r="K40" s="742"/>
      <c r="L40" s="742"/>
      <c r="M40" s="742"/>
      <c r="N40" s="742"/>
      <c r="O40" s="742"/>
      <c r="P40" s="742"/>
      <c r="Q40" s="742"/>
      <c r="R40" s="742"/>
      <c r="S40" s="742"/>
      <c r="T40" s="742"/>
      <c r="U40" s="742"/>
    </row>
    <row r="41" spans="3:21">
      <c r="C41" s="742"/>
      <c r="D41" s="742"/>
      <c r="E41" s="742"/>
      <c r="F41" s="742"/>
      <c r="G41" s="742"/>
      <c r="H41" s="742"/>
      <c r="I41" s="742"/>
      <c r="J41" s="742"/>
      <c r="K41" s="742"/>
      <c r="L41" s="742"/>
      <c r="M41" s="742"/>
      <c r="N41" s="742"/>
      <c r="O41" s="742"/>
      <c r="P41" s="742"/>
      <c r="Q41" s="742"/>
      <c r="R41" s="742"/>
      <c r="S41" s="742"/>
      <c r="T41" s="742"/>
      <c r="U41" s="742"/>
    </row>
    <row r="42" spans="3:21">
      <c r="C42" s="742"/>
      <c r="D42" s="742"/>
      <c r="E42" s="742"/>
      <c r="F42" s="742"/>
      <c r="G42" s="742"/>
      <c r="H42" s="742"/>
      <c r="I42" s="742"/>
      <c r="J42" s="742"/>
      <c r="K42" s="742"/>
      <c r="L42" s="742"/>
      <c r="M42" s="742"/>
      <c r="N42" s="742"/>
      <c r="O42" s="742"/>
      <c r="P42" s="742"/>
      <c r="Q42" s="742"/>
      <c r="R42" s="742"/>
      <c r="S42" s="742"/>
      <c r="T42" s="742"/>
      <c r="U42" s="742"/>
    </row>
    <row r="43" spans="3:21">
      <c r="C43" s="742"/>
      <c r="D43" s="742"/>
      <c r="E43" s="742"/>
      <c r="F43" s="742"/>
      <c r="G43" s="742"/>
      <c r="H43" s="742"/>
      <c r="I43" s="742"/>
      <c r="J43" s="742"/>
      <c r="K43" s="742"/>
      <c r="L43" s="742"/>
      <c r="M43" s="742"/>
      <c r="N43" s="742"/>
      <c r="O43" s="742"/>
      <c r="P43" s="742"/>
      <c r="Q43" s="742"/>
      <c r="R43" s="742"/>
      <c r="S43" s="742"/>
      <c r="T43" s="742"/>
      <c r="U43" s="742"/>
    </row>
    <row r="44" spans="3:21">
      <c r="C44" s="742"/>
      <c r="D44" s="742"/>
      <c r="E44" s="742"/>
      <c r="F44" s="742"/>
      <c r="G44" s="742"/>
      <c r="H44" s="742"/>
      <c r="I44" s="742"/>
      <c r="J44" s="742"/>
      <c r="K44" s="742"/>
      <c r="L44" s="742"/>
      <c r="M44" s="742"/>
      <c r="N44" s="742"/>
      <c r="O44" s="742"/>
      <c r="P44" s="742"/>
      <c r="Q44" s="742"/>
      <c r="R44" s="742"/>
      <c r="S44" s="742"/>
      <c r="T44" s="742"/>
      <c r="U44" s="742"/>
    </row>
    <row r="45" spans="3:21">
      <c r="C45" s="742"/>
      <c r="D45" s="742"/>
      <c r="E45" s="742"/>
      <c r="F45" s="742"/>
      <c r="G45" s="742"/>
      <c r="H45" s="742"/>
      <c r="I45" s="742"/>
      <c r="J45" s="742"/>
      <c r="K45" s="742"/>
      <c r="L45" s="742"/>
      <c r="M45" s="742"/>
      <c r="N45" s="742"/>
      <c r="O45" s="742"/>
      <c r="P45" s="742"/>
      <c r="Q45" s="742"/>
      <c r="R45" s="742"/>
      <c r="S45" s="742"/>
      <c r="T45" s="742"/>
      <c r="U45" s="742"/>
    </row>
    <row r="46" spans="3:21">
      <c r="C46" s="742"/>
      <c r="D46" s="742"/>
      <c r="E46" s="742"/>
      <c r="F46" s="742"/>
      <c r="G46" s="742"/>
      <c r="H46" s="742"/>
      <c r="I46" s="742"/>
      <c r="J46" s="742"/>
      <c r="K46" s="742"/>
      <c r="L46" s="742"/>
      <c r="M46" s="742"/>
      <c r="N46" s="742"/>
      <c r="O46" s="742"/>
      <c r="P46" s="742"/>
      <c r="Q46" s="742"/>
      <c r="R46" s="742"/>
      <c r="S46" s="742"/>
      <c r="T46" s="742"/>
      <c r="U46" s="742"/>
    </row>
    <row r="47" spans="3:21">
      <c r="C47" s="742"/>
      <c r="D47" s="742"/>
      <c r="E47" s="742"/>
      <c r="F47" s="742"/>
      <c r="G47" s="742"/>
      <c r="H47" s="742"/>
      <c r="I47" s="742"/>
      <c r="J47" s="742"/>
      <c r="K47" s="742"/>
      <c r="L47" s="742"/>
      <c r="M47" s="742"/>
      <c r="N47" s="742"/>
      <c r="O47" s="742"/>
      <c r="P47" s="742"/>
      <c r="Q47" s="742"/>
      <c r="R47" s="742"/>
      <c r="S47" s="742"/>
      <c r="T47" s="742"/>
      <c r="U47" s="742"/>
    </row>
    <row r="48" spans="3:21">
      <c r="C48" s="742"/>
      <c r="D48" s="742"/>
      <c r="E48" s="742"/>
      <c r="F48" s="742"/>
      <c r="G48" s="742"/>
      <c r="H48" s="742"/>
      <c r="I48" s="742"/>
      <c r="J48" s="742"/>
      <c r="K48" s="742"/>
      <c r="L48" s="742"/>
      <c r="M48" s="742"/>
      <c r="N48" s="742"/>
      <c r="O48" s="742"/>
      <c r="P48" s="742"/>
      <c r="Q48" s="742"/>
      <c r="R48" s="742"/>
      <c r="S48" s="742"/>
      <c r="T48" s="742"/>
      <c r="U48" s="742"/>
    </row>
    <row r="49" spans="3:21">
      <c r="C49" s="742"/>
      <c r="D49" s="742"/>
      <c r="E49" s="742"/>
      <c r="F49" s="742"/>
      <c r="G49" s="742"/>
      <c r="H49" s="742"/>
      <c r="I49" s="742"/>
      <c r="J49" s="742"/>
      <c r="K49" s="742"/>
      <c r="L49" s="742"/>
      <c r="M49" s="742"/>
      <c r="N49" s="742"/>
      <c r="O49" s="742"/>
      <c r="P49" s="742"/>
      <c r="Q49" s="742"/>
      <c r="R49" s="742"/>
      <c r="S49" s="742"/>
      <c r="T49" s="742"/>
      <c r="U49" s="742"/>
    </row>
    <row r="50" spans="3:21">
      <c r="C50" s="742"/>
      <c r="D50" s="742"/>
      <c r="E50" s="742"/>
      <c r="F50" s="742"/>
      <c r="G50" s="742"/>
      <c r="H50" s="742"/>
      <c r="I50" s="742"/>
      <c r="J50" s="742"/>
      <c r="K50" s="742"/>
      <c r="L50" s="742"/>
      <c r="M50" s="742"/>
      <c r="N50" s="742"/>
      <c r="O50" s="742"/>
      <c r="P50" s="742"/>
      <c r="Q50" s="742"/>
      <c r="R50" s="742"/>
      <c r="S50" s="742"/>
      <c r="T50" s="742"/>
      <c r="U50" s="742"/>
    </row>
    <row r="51" spans="3:21">
      <c r="C51" s="742"/>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90" zoomScaleNormal="90" workbookViewId="0">
      <selection activeCell="I35" sqref="I35"/>
    </sheetView>
  </sheetViews>
  <sheetFormatPr defaultColWidth="9.140625" defaultRowHeight="12.75"/>
  <cols>
    <col min="1" max="1" width="11.85546875" style="525" bestFit="1" customWidth="1"/>
    <col min="2" max="2" width="90.28515625" style="525" bestFit="1" customWidth="1"/>
    <col min="3" max="3" width="20.140625" style="525" customWidth="1"/>
    <col min="4" max="4" width="22.28515625" style="525" customWidth="1"/>
    <col min="5" max="5" width="17.140625" style="525" customWidth="1"/>
    <col min="6" max="6" width="12.5703125" style="525" customWidth="1"/>
    <col min="7" max="7" width="22.28515625" style="525" customWidth="1"/>
    <col min="8" max="8" width="17.140625" style="525" customWidth="1"/>
    <col min="9" max="14" width="22.28515625" style="525" customWidth="1"/>
    <col min="15" max="15" width="23.28515625" style="525" bestFit="1" customWidth="1"/>
    <col min="16" max="16" width="21.7109375" style="525" bestFit="1" customWidth="1"/>
    <col min="17" max="19" width="19" style="525" bestFit="1" customWidth="1"/>
    <col min="20" max="20" width="15.42578125" style="525" customWidth="1"/>
    <col min="21" max="21" width="20" style="525" customWidth="1"/>
    <col min="22" max="16384" width="9.140625" style="525"/>
  </cols>
  <sheetData>
    <row r="1" spans="1:21" ht="13.5">
      <c r="A1" s="524" t="s">
        <v>188</v>
      </c>
      <c r="B1" s="439" t="str">
        <f>Info!C2</f>
        <v>სს "ბაზისბანკი"</v>
      </c>
    </row>
    <row r="2" spans="1:21">
      <c r="A2" s="526" t="s">
        <v>189</v>
      </c>
      <c r="B2" s="528">
        <f>'1. key ratios'!B2</f>
        <v>44926</v>
      </c>
    </row>
    <row r="3" spans="1:21">
      <c r="A3" s="527" t="s">
        <v>777</v>
      </c>
      <c r="C3" s="528"/>
    </row>
    <row r="4" spans="1:21">
      <c r="A4" s="527"/>
      <c r="B4" s="528"/>
      <c r="C4" s="528"/>
    </row>
    <row r="5" spans="1:21" s="548" customFormat="1" ht="13.5" customHeight="1">
      <c r="A5" s="874" t="s">
        <v>778</v>
      </c>
      <c r="B5" s="875"/>
      <c r="C5" s="880" t="s">
        <v>779</v>
      </c>
      <c r="D5" s="881"/>
      <c r="E5" s="881"/>
      <c r="F5" s="881"/>
      <c r="G5" s="881"/>
      <c r="H5" s="881"/>
      <c r="I5" s="881"/>
      <c r="J5" s="881"/>
      <c r="K5" s="881"/>
      <c r="L5" s="881"/>
      <c r="M5" s="881"/>
      <c r="N5" s="881"/>
      <c r="O5" s="881"/>
      <c r="P5" s="881"/>
      <c r="Q5" s="881"/>
      <c r="R5" s="881"/>
      <c r="S5" s="881"/>
      <c r="T5" s="882"/>
      <c r="U5" s="645"/>
    </row>
    <row r="6" spans="1:21" s="548" customFormat="1">
      <c r="A6" s="876"/>
      <c r="B6" s="877"/>
      <c r="C6" s="860" t="s">
        <v>68</v>
      </c>
      <c r="D6" s="880" t="s">
        <v>780</v>
      </c>
      <c r="E6" s="881"/>
      <c r="F6" s="882"/>
      <c r="G6" s="880" t="s">
        <v>781</v>
      </c>
      <c r="H6" s="881"/>
      <c r="I6" s="881"/>
      <c r="J6" s="881"/>
      <c r="K6" s="882"/>
      <c r="L6" s="883" t="s">
        <v>782</v>
      </c>
      <c r="M6" s="884"/>
      <c r="N6" s="884"/>
      <c r="O6" s="884"/>
      <c r="P6" s="884"/>
      <c r="Q6" s="884"/>
      <c r="R6" s="884"/>
      <c r="S6" s="884"/>
      <c r="T6" s="885"/>
      <c r="U6" s="640"/>
    </row>
    <row r="7" spans="1:21" s="548" customFormat="1" ht="38.25">
      <c r="A7" s="878"/>
      <c r="B7" s="879"/>
      <c r="C7" s="860"/>
      <c r="E7" s="588" t="s">
        <v>756</v>
      </c>
      <c r="F7" s="644" t="s">
        <v>757</v>
      </c>
      <c r="H7" s="588" t="s">
        <v>756</v>
      </c>
      <c r="I7" s="644" t="s">
        <v>783</v>
      </c>
      <c r="J7" s="644" t="s">
        <v>758</v>
      </c>
      <c r="K7" s="644" t="s">
        <v>759</v>
      </c>
      <c r="L7" s="646"/>
      <c r="M7" s="588" t="s">
        <v>760</v>
      </c>
      <c r="N7" s="644" t="s">
        <v>758</v>
      </c>
      <c r="O7" s="644" t="s">
        <v>761</v>
      </c>
      <c r="P7" s="644" t="s">
        <v>762</v>
      </c>
      <c r="Q7" s="644" t="s">
        <v>763</v>
      </c>
      <c r="R7" s="644" t="s">
        <v>764</v>
      </c>
      <c r="S7" s="644" t="s">
        <v>765</v>
      </c>
      <c r="T7" s="647" t="s">
        <v>766</v>
      </c>
      <c r="U7" s="645"/>
    </row>
    <row r="8" spans="1:21">
      <c r="A8" s="575">
        <v>1</v>
      </c>
      <c r="B8" s="565" t="s">
        <v>768</v>
      </c>
      <c r="C8" s="767">
        <v>2076335112.5634</v>
      </c>
      <c r="D8" s="741">
        <v>1855834931.0229001</v>
      </c>
      <c r="E8" s="741">
        <v>18013631.247400001</v>
      </c>
      <c r="F8" s="741"/>
      <c r="G8" s="741">
        <v>151319723.32069999</v>
      </c>
      <c r="H8" s="741">
        <v>9793751.6135000009</v>
      </c>
      <c r="I8" s="741">
        <v>6285148.9450000003</v>
      </c>
      <c r="J8" s="741">
        <v>1749935.2169000001</v>
      </c>
      <c r="K8" s="741"/>
      <c r="L8" s="741">
        <v>69180458.219799995</v>
      </c>
      <c r="M8" s="741">
        <v>7448528.8762999997</v>
      </c>
      <c r="N8" s="741">
        <v>4431683.5798000004</v>
      </c>
      <c r="O8" s="741">
        <v>7911315.5176999997</v>
      </c>
      <c r="P8" s="741">
        <v>12442561.892100001</v>
      </c>
      <c r="Q8" s="741">
        <v>2919414.3870000001</v>
      </c>
      <c r="R8" s="741">
        <v>246877.38080000001</v>
      </c>
      <c r="S8" s="741"/>
      <c r="T8" s="741"/>
      <c r="U8" s="550"/>
    </row>
    <row r="9" spans="1:21">
      <c r="A9" s="574">
        <v>1.1000000000000001</v>
      </c>
      <c r="B9" s="574" t="s">
        <v>784</v>
      </c>
      <c r="C9" s="761">
        <v>1662203633.3936999</v>
      </c>
      <c r="D9" s="741">
        <v>1454074700.665</v>
      </c>
      <c r="E9" s="741">
        <v>15020869.6774</v>
      </c>
      <c r="F9" s="741"/>
      <c r="G9" s="741">
        <v>146317631.63690001</v>
      </c>
      <c r="H9" s="741">
        <v>8684550.7235000003</v>
      </c>
      <c r="I9" s="741">
        <v>5175139.5346999997</v>
      </c>
      <c r="J9" s="741">
        <v>1749935.2169000001</v>
      </c>
      <c r="K9" s="741"/>
      <c r="L9" s="741">
        <v>61811301.091799997</v>
      </c>
      <c r="M9" s="741">
        <v>6750860.1963</v>
      </c>
      <c r="N9" s="741">
        <v>3072842.7198000001</v>
      </c>
      <c r="O9" s="741">
        <v>4682117.4376999997</v>
      </c>
      <c r="P9" s="741">
        <v>11531107.622099999</v>
      </c>
      <c r="Q9" s="741">
        <v>2900664.787</v>
      </c>
      <c r="R9" s="741">
        <v>246877.38080000001</v>
      </c>
      <c r="S9" s="741"/>
      <c r="T9" s="741"/>
      <c r="U9" s="550"/>
    </row>
    <row r="10" spans="1:21">
      <c r="A10" s="576" t="s">
        <v>248</v>
      </c>
      <c r="B10" s="576" t="s">
        <v>785</v>
      </c>
      <c r="C10" s="768">
        <v>1611139334.5901</v>
      </c>
      <c r="D10" s="741">
        <v>1406125537.0599</v>
      </c>
      <c r="E10" s="741">
        <v>14560110.760199999</v>
      </c>
      <c r="F10" s="741"/>
      <c r="G10" s="741">
        <v>145550003.95840001</v>
      </c>
      <c r="H10" s="741">
        <v>8536796.8049999997</v>
      </c>
      <c r="I10" s="741">
        <v>5075984.1246999996</v>
      </c>
      <c r="J10" s="741">
        <v>1562726.8769</v>
      </c>
      <c r="K10" s="741"/>
      <c r="L10" s="741">
        <v>59463793.571800001</v>
      </c>
      <c r="M10" s="741">
        <v>6545514.2562999995</v>
      </c>
      <c r="N10" s="741">
        <v>2941981.1998000001</v>
      </c>
      <c r="O10" s="741">
        <v>4442826.5477</v>
      </c>
      <c r="P10" s="741">
        <v>10071220.732100001</v>
      </c>
      <c r="Q10" s="741">
        <v>2900664.787</v>
      </c>
      <c r="R10" s="741">
        <v>246877.38080000001</v>
      </c>
      <c r="S10" s="741"/>
      <c r="T10" s="741"/>
      <c r="U10" s="550"/>
    </row>
    <row r="11" spans="1:21">
      <c r="A11" s="577" t="s">
        <v>786</v>
      </c>
      <c r="B11" s="578" t="s">
        <v>787</v>
      </c>
      <c r="C11" s="769">
        <v>1094050482.4319</v>
      </c>
      <c r="D11" s="741">
        <v>991175053.07060003</v>
      </c>
      <c r="E11" s="741">
        <v>11241691.1248</v>
      </c>
      <c r="F11" s="741"/>
      <c r="G11" s="741">
        <v>56959207.443599999</v>
      </c>
      <c r="H11" s="741">
        <v>4880058.2160999998</v>
      </c>
      <c r="I11" s="741">
        <v>1252118.0811000001</v>
      </c>
      <c r="J11" s="741">
        <v>612939.7169</v>
      </c>
      <c r="K11" s="741"/>
      <c r="L11" s="741">
        <v>45916221.9177</v>
      </c>
      <c r="M11" s="741">
        <v>3343584.9778</v>
      </c>
      <c r="N11" s="741">
        <v>1583134.7897999999</v>
      </c>
      <c r="O11" s="741">
        <v>2471933.3276999998</v>
      </c>
      <c r="P11" s="741">
        <v>6422497.3328</v>
      </c>
      <c r="Q11" s="741">
        <v>2087076.507</v>
      </c>
      <c r="R11" s="741">
        <v>246877.38080000001</v>
      </c>
      <c r="S11" s="741"/>
      <c r="T11" s="741"/>
      <c r="U11" s="550"/>
    </row>
    <row r="12" spans="1:21">
      <c r="A12" s="577" t="s">
        <v>788</v>
      </c>
      <c r="B12" s="578" t="s">
        <v>789</v>
      </c>
      <c r="C12" s="769">
        <v>185717851.06380001</v>
      </c>
      <c r="D12" s="741">
        <v>140307365.1758</v>
      </c>
      <c r="E12" s="741">
        <v>1741722.8054</v>
      </c>
      <c r="F12" s="741"/>
      <c r="G12" s="741">
        <v>37540428.873899996</v>
      </c>
      <c r="H12" s="741">
        <v>2779701.1778000002</v>
      </c>
      <c r="I12" s="741">
        <v>2975416.5336000002</v>
      </c>
      <c r="J12" s="741">
        <v>844475.11</v>
      </c>
      <c r="K12" s="741"/>
      <c r="L12" s="741">
        <v>7870057.0141000003</v>
      </c>
      <c r="M12" s="741">
        <v>1957444.2585</v>
      </c>
      <c r="N12" s="741">
        <v>1144494.96</v>
      </c>
      <c r="O12" s="741">
        <v>979125.75</v>
      </c>
      <c r="P12" s="741">
        <v>2455842.5893000001</v>
      </c>
      <c r="Q12" s="741">
        <v>394335.09</v>
      </c>
      <c r="R12" s="741"/>
      <c r="S12" s="741"/>
      <c r="T12" s="741"/>
      <c r="U12" s="550"/>
    </row>
    <row r="13" spans="1:21">
      <c r="A13" s="577" t="s">
        <v>790</v>
      </c>
      <c r="B13" s="578" t="s">
        <v>791</v>
      </c>
      <c r="C13" s="769">
        <v>105673888.3936</v>
      </c>
      <c r="D13" s="741">
        <v>83780698.818499997</v>
      </c>
      <c r="E13" s="741">
        <v>696836.27</v>
      </c>
      <c r="F13" s="741"/>
      <c r="G13" s="741">
        <v>18094443.395100001</v>
      </c>
      <c r="H13" s="741">
        <v>611354.12</v>
      </c>
      <c r="I13" s="741">
        <v>812176.34</v>
      </c>
      <c r="J13" s="741">
        <v>105312.05</v>
      </c>
      <c r="K13" s="741"/>
      <c r="L13" s="741">
        <v>3798746.18</v>
      </c>
      <c r="M13" s="741">
        <v>572129.56000000006</v>
      </c>
      <c r="N13" s="741">
        <v>214351.45</v>
      </c>
      <c r="O13" s="741">
        <v>800662.34</v>
      </c>
      <c r="P13" s="741">
        <v>1001993.5</v>
      </c>
      <c r="Q13" s="741">
        <v>112100</v>
      </c>
      <c r="R13" s="741"/>
      <c r="S13" s="741"/>
      <c r="T13" s="741"/>
      <c r="U13" s="550"/>
    </row>
    <row r="14" spans="1:21">
      <c r="A14" s="577" t="s">
        <v>792</v>
      </c>
      <c r="B14" s="578" t="s">
        <v>793</v>
      </c>
      <c r="C14" s="769">
        <v>225697112.7008</v>
      </c>
      <c r="D14" s="741">
        <v>190862419.995</v>
      </c>
      <c r="E14" s="741">
        <v>879860.56</v>
      </c>
      <c r="F14" s="741"/>
      <c r="G14" s="741">
        <v>32955924.2458</v>
      </c>
      <c r="H14" s="741">
        <v>265683.29109999997</v>
      </c>
      <c r="I14" s="741">
        <v>36273.17</v>
      </c>
      <c r="J14" s="741"/>
      <c r="K14" s="741"/>
      <c r="L14" s="741">
        <v>1878768.46</v>
      </c>
      <c r="M14" s="741">
        <v>672355.46</v>
      </c>
      <c r="N14" s="741"/>
      <c r="O14" s="741">
        <v>191105.13</v>
      </c>
      <c r="P14" s="741">
        <v>190887.31</v>
      </c>
      <c r="Q14" s="741">
        <v>307153.19</v>
      </c>
      <c r="R14" s="741"/>
      <c r="S14" s="741"/>
      <c r="T14" s="741"/>
      <c r="U14" s="550"/>
    </row>
    <row r="15" spans="1:21">
      <c r="A15" s="579">
        <v>1.2</v>
      </c>
      <c r="B15" s="580" t="s">
        <v>794</v>
      </c>
      <c r="C15" s="770">
        <v>63587446.009199999</v>
      </c>
      <c r="D15" s="741">
        <v>28933813.977299999</v>
      </c>
      <c r="E15" s="741">
        <v>298332.3406</v>
      </c>
      <c r="F15" s="741"/>
      <c r="G15" s="741">
        <v>14344406.3147</v>
      </c>
      <c r="H15" s="741">
        <v>868454.89520000003</v>
      </c>
      <c r="I15" s="741">
        <v>517513.91820000001</v>
      </c>
      <c r="J15" s="741">
        <v>165618.00820000001</v>
      </c>
      <c r="K15" s="741"/>
      <c r="L15" s="741">
        <v>20309225.7172</v>
      </c>
      <c r="M15" s="741">
        <v>2056588.3706</v>
      </c>
      <c r="N15" s="741">
        <v>921852.82640000002</v>
      </c>
      <c r="O15" s="741">
        <v>1437101.2651</v>
      </c>
      <c r="P15" s="741">
        <v>3948892.5172999999</v>
      </c>
      <c r="Q15" s="741">
        <v>878649.22970000003</v>
      </c>
      <c r="R15" s="741">
        <v>246877.38080000001</v>
      </c>
      <c r="S15" s="741"/>
      <c r="T15" s="741"/>
      <c r="U15" s="550"/>
    </row>
    <row r="16" spans="1:21">
      <c r="A16" s="581">
        <v>1.3</v>
      </c>
      <c r="B16" s="580" t="s">
        <v>795</v>
      </c>
      <c r="C16" s="771"/>
      <c r="D16" s="771"/>
      <c r="E16" s="771"/>
      <c r="F16" s="771"/>
      <c r="G16" s="771"/>
      <c r="H16" s="771"/>
      <c r="I16" s="771"/>
      <c r="J16" s="771"/>
      <c r="K16" s="771"/>
      <c r="L16" s="771"/>
      <c r="M16" s="771"/>
      <c r="N16" s="771"/>
      <c r="O16" s="771"/>
      <c r="P16" s="771"/>
      <c r="Q16" s="771"/>
      <c r="R16" s="771"/>
      <c r="S16" s="771"/>
      <c r="T16" s="771"/>
      <c r="U16" s="550"/>
    </row>
    <row r="17" spans="1:21" s="548" customFormat="1" ht="25.5">
      <c r="A17" s="582" t="s">
        <v>796</v>
      </c>
      <c r="B17" s="583" t="s">
        <v>797</v>
      </c>
      <c r="C17" s="785">
        <v>1579812907.8381</v>
      </c>
      <c r="D17" s="765">
        <v>1381664755.5513999</v>
      </c>
      <c r="E17" s="765">
        <v>14445830.0833</v>
      </c>
      <c r="F17" s="765"/>
      <c r="G17" s="765">
        <v>136578888.2498</v>
      </c>
      <c r="H17" s="765">
        <v>8644859.5764000006</v>
      </c>
      <c r="I17" s="765">
        <v>5174499.8613</v>
      </c>
      <c r="J17" s="765">
        <v>1749935.2169000001</v>
      </c>
      <c r="K17" s="765"/>
      <c r="L17" s="765">
        <v>61569264.036899999</v>
      </c>
      <c r="M17" s="765">
        <v>6716718.2070000004</v>
      </c>
      <c r="N17" s="765">
        <v>3046970.1697999998</v>
      </c>
      <c r="O17" s="765">
        <v>4551380.7377000004</v>
      </c>
      <c r="P17" s="765">
        <v>11525574.8101</v>
      </c>
      <c r="Q17" s="765">
        <v>2885327.5970000001</v>
      </c>
      <c r="R17" s="765">
        <v>246877.38080000001</v>
      </c>
      <c r="S17" s="765"/>
      <c r="T17" s="765"/>
      <c r="U17" s="554"/>
    </row>
    <row r="18" spans="1:21" s="548" customFormat="1" ht="25.5">
      <c r="A18" s="584" t="s">
        <v>798</v>
      </c>
      <c r="B18" s="584" t="s">
        <v>799</v>
      </c>
      <c r="C18" s="772">
        <v>1525836796.9900999</v>
      </c>
      <c r="D18" s="765">
        <v>1331024994.5924001</v>
      </c>
      <c r="E18" s="765">
        <v>14001393.656099999</v>
      </c>
      <c r="F18" s="765"/>
      <c r="G18" s="765">
        <v>135559966.7608</v>
      </c>
      <c r="H18" s="765">
        <v>8501315.8079000004</v>
      </c>
      <c r="I18" s="765">
        <v>5075344.4512999998</v>
      </c>
      <c r="J18" s="765">
        <v>1562726.8769</v>
      </c>
      <c r="K18" s="765"/>
      <c r="L18" s="765">
        <v>59251835.6369</v>
      </c>
      <c r="M18" s="765">
        <v>6511372.267</v>
      </c>
      <c r="N18" s="765">
        <v>2941981.1998000001</v>
      </c>
      <c r="O18" s="765">
        <v>4316296.4177000001</v>
      </c>
      <c r="P18" s="765">
        <v>10065687.9201</v>
      </c>
      <c r="Q18" s="765">
        <v>2885327.5970000001</v>
      </c>
      <c r="R18" s="765">
        <v>246877.38080000001</v>
      </c>
      <c r="S18" s="765"/>
      <c r="T18" s="765"/>
      <c r="U18" s="554"/>
    </row>
    <row r="19" spans="1:21" s="548" customFormat="1">
      <c r="A19" s="582" t="s">
        <v>800</v>
      </c>
      <c r="B19" s="585" t="s">
        <v>801</v>
      </c>
      <c r="C19" s="773">
        <v>2841636283.6996002</v>
      </c>
      <c r="D19" s="765">
        <v>2607579262.8393998</v>
      </c>
      <c r="E19" s="765">
        <v>16182745.013800001</v>
      </c>
      <c r="F19" s="765"/>
      <c r="G19" s="765">
        <v>153190390.9488</v>
      </c>
      <c r="H19" s="765">
        <v>9522322.8684999999</v>
      </c>
      <c r="I19" s="765">
        <v>4407482.5985000003</v>
      </c>
      <c r="J19" s="765">
        <v>1489588.598</v>
      </c>
      <c r="K19" s="765"/>
      <c r="L19" s="765">
        <v>80866629.911400005</v>
      </c>
      <c r="M19" s="765">
        <v>6601487.6667999998</v>
      </c>
      <c r="N19" s="765">
        <v>2311698.2946000001</v>
      </c>
      <c r="O19" s="765">
        <v>5482388.9426999995</v>
      </c>
      <c r="P19" s="765">
        <v>16808818.366700001</v>
      </c>
      <c r="Q19" s="765">
        <v>5217454.5717000002</v>
      </c>
      <c r="R19" s="765">
        <v>473060.6851</v>
      </c>
      <c r="S19" s="765"/>
      <c r="T19" s="765"/>
      <c r="U19" s="554"/>
    </row>
    <row r="20" spans="1:21" s="548" customFormat="1">
      <c r="A20" s="584" t="s">
        <v>802</v>
      </c>
      <c r="B20" s="584" t="s">
        <v>803</v>
      </c>
      <c r="C20" s="772">
        <v>2760104145.1862998</v>
      </c>
      <c r="D20" s="765">
        <v>2530960261.1476998</v>
      </c>
      <c r="E20" s="765">
        <v>15664890.092</v>
      </c>
      <c r="F20" s="765"/>
      <c r="G20" s="765">
        <v>151454779.9355</v>
      </c>
      <c r="H20" s="765">
        <v>9109593.6370000001</v>
      </c>
      <c r="I20" s="765">
        <v>4216690.0085000005</v>
      </c>
      <c r="J20" s="765">
        <v>1281555.1580000001</v>
      </c>
      <c r="K20" s="765"/>
      <c r="L20" s="765">
        <v>77689104.103100002</v>
      </c>
      <c r="M20" s="765">
        <v>6302702.1350999996</v>
      </c>
      <c r="N20" s="765">
        <v>2185790.2645999999</v>
      </c>
      <c r="O20" s="765">
        <v>5215473.2626999998</v>
      </c>
      <c r="P20" s="765">
        <v>15053384.502699999</v>
      </c>
      <c r="Q20" s="765">
        <v>5217454.5717000002</v>
      </c>
      <c r="R20" s="765">
        <v>470040.05709999998</v>
      </c>
      <c r="S20" s="765"/>
      <c r="T20" s="765"/>
      <c r="U20" s="554"/>
    </row>
    <row r="21" spans="1:21" s="548" customFormat="1">
      <c r="A21" s="586">
        <v>1.4</v>
      </c>
      <c r="B21" s="627" t="s">
        <v>935</v>
      </c>
      <c r="C21" s="774">
        <v>14792523.865300002</v>
      </c>
      <c r="D21" s="765">
        <v>7962394.4848999996</v>
      </c>
      <c r="E21" s="765">
        <v>3520.4780000000001</v>
      </c>
      <c r="F21" s="765"/>
      <c r="G21" s="765">
        <v>6576915.6150000002</v>
      </c>
      <c r="H21" s="765">
        <v>284877.141</v>
      </c>
      <c r="I21" s="765"/>
      <c r="J21" s="765"/>
      <c r="K21" s="765"/>
      <c r="L21" s="765">
        <v>253213.6268</v>
      </c>
      <c r="M21" s="765">
        <v>21317.794000000002</v>
      </c>
      <c r="N21" s="765"/>
      <c r="O21" s="765">
        <v>37351.773999999998</v>
      </c>
      <c r="P21" s="765">
        <v>45992.877999999997</v>
      </c>
      <c r="Q21" s="765">
        <v>50000</v>
      </c>
      <c r="R21" s="765">
        <v>98551.180800000002</v>
      </c>
      <c r="S21" s="765"/>
      <c r="T21" s="765"/>
      <c r="U21" s="554"/>
    </row>
    <row r="22" spans="1:21" s="548" customFormat="1">
      <c r="A22" s="586">
        <v>1.5</v>
      </c>
      <c r="B22" s="627" t="s">
        <v>936</v>
      </c>
      <c r="C22" s="774">
        <v>745896.53</v>
      </c>
      <c r="D22" s="765">
        <v>745896.53</v>
      </c>
      <c r="E22" s="765"/>
      <c r="F22" s="765"/>
      <c r="G22" s="765"/>
      <c r="H22" s="765"/>
      <c r="I22" s="765"/>
      <c r="J22" s="765"/>
      <c r="K22" s="765"/>
      <c r="L22" s="765"/>
      <c r="M22" s="765"/>
      <c r="N22" s="765"/>
      <c r="O22" s="765"/>
      <c r="P22" s="765"/>
      <c r="Q22" s="765"/>
      <c r="R22" s="765"/>
      <c r="S22" s="765"/>
      <c r="T22" s="765"/>
      <c r="U22" s="554"/>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87" zoomScaleNormal="87" workbookViewId="0">
      <selection activeCell="C33" sqref="C33:O33"/>
    </sheetView>
  </sheetViews>
  <sheetFormatPr defaultColWidth="9.140625" defaultRowHeight="12.75"/>
  <cols>
    <col min="1" max="1" width="11.85546875" style="525" bestFit="1" customWidth="1"/>
    <col min="2" max="2" width="93.42578125" style="525" customWidth="1"/>
    <col min="3" max="3" width="14.5703125" style="525" customWidth="1"/>
    <col min="4" max="4" width="15.42578125" style="525" bestFit="1" customWidth="1"/>
    <col min="5" max="5" width="13.85546875" style="525" bestFit="1" customWidth="1"/>
    <col min="6" max="6" width="18" style="591" bestFit="1" customWidth="1"/>
    <col min="7" max="7" width="11.7109375" style="591" bestFit="1" customWidth="1"/>
    <col min="8" max="8" width="11.7109375" style="525" bestFit="1" customWidth="1"/>
    <col min="9" max="9" width="11.42578125" style="525" customWidth="1"/>
    <col min="10" max="10" width="14.85546875" style="591" bestFit="1" customWidth="1"/>
    <col min="11" max="11" width="13.85546875" style="591" bestFit="1" customWidth="1"/>
    <col min="12" max="12" width="18" style="591" bestFit="1" customWidth="1"/>
    <col min="13" max="14" width="11.7109375" style="591" bestFit="1" customWidth="1"/>
    <col min="15" max="15" width="18.85546875" style="525" bestFit="1" customWidth="1"/>
    <col min="16" max="16384" width="9.140625" style="525"/>
  </cols>
  <sheetData>
    <row r="1" spans="1:15" ht="13.5">
      <c r="A1" s="524" t="s">
        <v>188</v>
      </c>
      <c r="B1" s="439" t="str">
        <f>Info!C2</f>
        <v>სს "ბაზისბანკი"</v>
      </c>
      <c r="F1" s="525"/>
      <c r="G1" s="525"/>
      <c r="J1" s="525"/>
      <c r="K1" s="525"/>
      <c r="L1" s="525"/>
      <c r="M1" s="525"/>
      <c r="N1" s="525"/>
    </row>
    <row r="2" spans="1:15">
      <c r="A2" s="526" t="s">
        <v>189</v>
      </c>
      <c r="B2" s="528">
        <f>'1. key ratios'!B2</f>
        <v>44926</v>
      </c>
      <c r="F2" s="525"/>
      <c r="G2" s="525"/>
      <c r="J2" s="525"/>
      <c r="K2" s="525"/>
      <c r="L2" s="525"/>
      <c r="M2" s="525"/>
      <c r="N2" s="525"/>
    </row>
    <row r="3" spans="1:15">
      <c r="A3" s="527" t="s">
        <v>806</v>
      </c>
      <c r="F3" s="525"/>
      <c r="G3" s="525"/>
      <c r="J3" s="525"/>
      <c r="K3" s="525"/>
      <c r="L3" s="525"/>
      <c r="M3" s="525"/>
      <c r="N3" s="525"/>
    </row>
    <row r="4" spans="1:15">
      <c r="F4" s="525"/>
      <c r="G4" s="525"/>
      <c r="J4" s="525"/>
      <c r="K4" s="525"/>
      <c r="L4" s="525"/>
      <c r="M4" s="525"/>
      <c r="N4" s="525"/>
    </row>
    <row r="5" spans="1:15" ht="37.5" customHeight="1">
      <c r="A5" s="840" t="s">
        <v>807</v>
      </c>
      <c r="B5" s="841"/>
      <c r="C5" s="886" t="s">
        <v>808</v>
      </c>
      <c r="D5" s="887"/>
      <c r="E5" s="887"/>
      <c r="F5" s="887"/>
      <c r="G5" s="887"/>
      <c r="H5" s="888"/>
      <c r="I5" s="889" t="s">
        <v>809</v>
      </c>
      <c r="J5" s="890"/>
      <c r="K5" s="890"/>
      <c r="L5" s="890"/>
      <c r="M5" s="890"/>
      <c r="N5" s="891"/>
      <c r="O5" s="892" t="s">
        <v>679</v>
      </c>
    </row>
    <row r="6" spans="1:15" ht="39.6" customHeight="1">
      <c r="A6" s="844"/>
      <c r="B6" s="845"/>
      <c r="C6" s="587"/>
      <c r="D6" s="588" t="s">
        <v>810</v>
      </c>
      <c r="E6" s="588" t="s">
        <v>811</v>
      </c>
      <c r="F6" s="588" t="s">
        <v>812</v>
      </c>
      <c r="G6" s="588" t="s">
        <v>813</v>
      </c>
      <c r="H6" s="588" t="s">
        <v>814</v>
      </c>
      <c r="I6" s="589"/>
      <c r="J6" s="588" t="s">
        <v>810</v>
      </c>
      <c r="K6" s="588" t="s">
        <v>811</v>
      </c>
      <c r="L6" s="588" t="s">
        <v>812</v>
      </c>
      <c r="M6" s="588" t="s">
        <v>813</v>
      </c>
      <c r="N6" s="588" t="s">
        <v>814</v>
      </c>
      <c r="O6" s="893"/>
    </row>
    <row r="7" spans="1:15">
      <c r="A7" s="775">
        <v>1</v>
      </c>
      <c r="B7" s="549" t="s">
        <v>689</v>
      </c>
      <c r="C7" s="776">
        <v>97968397</v>
      </c>
      <c r="D7" s="777">
        <v>94494468</v>
      </c>
      <c r="E7" s="777">
        <v>1504276</v>
      </c>
      <c r="F7" s="778">
        <v>1391745</v>
      </c>
      <c r="G7" s="778">
        <v>398709</v>
      </c>
      <c r="H7" s="777">
        <v>179200</v>
      </c>
      <c r="I7" s="777">
        <v>2831715</v>
      </c>
      <c r="J7" s="778">
        <v>1885209</v>
      </c>
      <c r="K7" s="778">
        <v>150428</v>
      </c>
      <c r="L7" s="778">
        <v>417523</v>
      </c>
      <c r="M7" s="778">
        <v>199354</v>
      </c>
      <c r="N7" s="778">
        <v>179200</v>
      </c>
      <c r="O7" s="540"/>
    </row>
    <row r="8" spans="1:15">
      <c r="A8" s="540">
        <v>2</v>
      </c>
      <c r="B8" s="549" t="s">
        <v>690</v>
      </c>
      <c r="C8" s="776">
        <v>135125377</v>
      </c>
      <c r="D8" s="777">
        <v>131907522</v>
      </c>
      <c r="E8" s="777">
        <v>2065004</v>
      </c>
      <c r="F8" s="778">
        <v>1084299</v>
      </c>
      <c r="G8" s="778">
        <v>51787</v>
      </c>
      <c r="H8" s="777">
        <v>16765</v>
      </c>
      <c r="I8" s="777">
        <v>3043454</v>
      </c>
      <c r="J8" s="778">
        <v>2478381</v>
      </c>
      <c r="K8" s="778">
        <v>197125</v>
      </c>
      <c r="L8" s="778">
        <v>325290</v>
      </c>
      <c r="M8" s="778">
        <v>25893</v>
      </c>
      <c r="N8" s="778">
        <v>16765</v>
      </c>
      <c r="O8" s="540"/>
    </row>
    <row r="9" spans="1:15">
      <c r="A9" s="540">
        <v>3</v>
      </c>
      <c r="B9" s="549" t="s">
        <v>691</v>
      </c>
      <c r="C9" s="776">
        <v>131206</v>
      </c>
      <c r="D9" s="777">
        <v>131206</v>
      </c>
      <c r="E9" s="777"/>
      <c r="F9" s="779"/>
      <c r="G9" s="779"/>
      <c r="H9" s="777"/>
      <c r="I9" s="777">
        <v>2624</v>
      </c>
      <c r="J9" s="779">
        <v>2624</v>
      </c>
      <c r="K9" s="779"/>
      <c r="L9" s="779"/>
      <c r="M9" s="779"/>
      <c r="N9" s="779"/>
      <c r="O9" s="540"/>
    </row>
    <row r="10" spans="1:15">
      <c r="A10" s="540">
        <v>4</v>
      </c>
      <c r="B10" s="549" t="s">
        <v>692</v>
      </c>
      <c r="C10" s="776">
        <v>104212074</v>
      </c>
      <c r="D10" s="777">
        <v>98632012</v>
      </c>
      <c r="E10" s="777">
        <v>3069447</v>
      </c>
      <c r="F10" s="779">
        <v>2444139</v>
      </c>
      <c r="G10" s="779">
        <v>44496</v>
      </c>
      <c r="H10" s="777">
        <v>21980</v>
      </c>
      <c r="I10" s="777">
        <v>2992389</v>
      </c>
      <c r="J10" s="779">
        <v>1907974</v>
      </c>
      <c r="K10" s="779">
        <v>306945</v>
      </c>
      <c r="L10" s="779">
        <v>733242</v>
      </c>
      <c r="M10" s="779">
        <v>22248</v>
      </c>
      <c r="N10" s="779">
        <v>21980</v>
      </c>
      <c r="O10" s="540"/>
    </row>
    <row r="11" spans="1:15">
      <c r="A11" s="540">
        <v>5</v>
      </c>
      <c r="B11" s="549" t="s">
        <v>693</v>
      </c>
      <c r="C11" s="776">
        <v>193806028</v>
      </c>
      <c r="D11" s="777">
        <v>169992595</v>
      </c>
      <c r="E11" s="777">
        <v>22463234</v>
      </c>
      <c r="F11" s="779">
        <v>422396</v>
      </c>
      <c r="G11" s="779">
        <v>37774</v>
      </c>
      <c r="H11" s="777">
        <v>890029</v>
      </c>
      <c r="I11" s="777">
        <v>6332224</v>
      </c>
      <c r="J11" s="779">
        <v>3303645</v>
      </c>
      <c r="K11" s="779">
        <v>1992944</v>
      </c>
      <c r="L11" s="779">
        <v>126719</v>
      </c>
      <c r="M11" s="779">
        <v>18887</v>
      </c>
      <c r="N11" s="779">
        <v>890029</v>
      </c>
      <c r="O11" s="540"/>
    </row>
    <row r="12" spans="1:15">
      <c r="A12" s="540">
        <v>6</v>
      </c>
      <c r="B12" s="549" t="s">
        <v>694</v>
      </c>
      <c r="C12" s="776">
        <v>97067691</v>
      </c>
      <c r="D12" s="777">
        <v>88917539</v>
      </c>
      <c r="E12" s="777">
        <v>3976082</v>
      </c>
      <c r="F12" s="779">
        <v>4134075</v>
      </c>
      <c r="G12" s="779">
        <v>24795</v>
      </c>
      <c r="H12" s="777">
        <v>15200</v>
      </c>
      <c r="I12" s="777">
        <v>3394246</v>
      </c>
      <c r="J12" s="779">
        <v>1728817</v>
      </c>
      <c r="K12" s="779">
        <v>397608</v>
      </c>
      <c r="L12" s="779">
        <v>1240222</v>
      </c>
      <c r="M12" s="779">
        <v>12398</v>
      </c>
      <c r="N12" s="779">
        <v>15200</v>
      </c>
      <c r="O12" s="540"/>
    </row>
    <row r="13" spans="1:15">
      <c r="A13" s="540">
        <v>7</v>
      </c>
      <c r="B13" s="549" t="s">
        <v>695</v>
      </c>
      <c r="C13" s="776">
        <v>66108672</v>
      </c>
      <c r="D13" s="777">
        <v>62395009</v>
      </c>
      <c r="E13" s="777">
        <v>2949649</v>
      </c>
      <c r="F13" s="779">
        <v>755614</v>
      </c>
      <c r="G13" s="779">
        <v>4979</v>
      </c>
      <c r="H13" s="777">
        <v>3421</v>
      </c>
      <c r="I13" s="777">
        <v>1758167</v>
      </c>
      <c r="J13" s="779">
        <v>1230607</v>
      </c>
      <c r="K13" s="779">
        <v>294965</v>
      </c>
      <c r="L13" s="779">
        <v>226684</v>
      </c>
      <c r="M13" s="779">
        <v>2489</v>
      </c>
      <c r="N13" s="779">
        <v>3421</v>
      </c>
      <c r="O13" s="540"/>
    </row>
    <row r="14" spans="1:15">
      <c r="A14" s="540">
        <v>8</v>
      </c>
      <c r="B14" s="549" t="s">
        <v>696</v>
      </c>
      <c r="C14" s="776">
        <v>84006590</v>
      </c>
      <c r="D14" s="777">
        <v>82173804</v>
      </c>
      <c r="E14" s="777">
        <v>1468552</v>
      </c>
      <c r="F14" s="779">
        <v>279708</v>
      </c>
      <c r="G14" s="779">
        <v>42523</v>
      </c>
      <c r="H14" s="777">
        <v>42002</v>
      </c>
      <c r="I14" s="777">
        <v>1907119</v>
      </c>
      <c r="J14" s="779">
        <v>1613087</v>
      </c>
      <c r="K14" s="779">
        <v>146855</v>
      </c>
      <c r="L14" s="779">
        <v>83912</v>
      </c>
      <c r="M14" s="779">
        <v>21262</v>
      </c>
      <c r="N14" s="779">
        <v>42002</v>
      </c>
      <c r="O14" s="540"/>
    </row>
    <row r="15" spans="1:15">
      <c r="A15" s="540">
        <v>9</v>
      </c>
      <c r="B15" s="549" t="s">
        <v>697</v>
      </c>
      <c r="C15" s="776">
        <v>70408198</v>
      </c>
      <c r="D15" s="777">
        <v>27867484</v>
      </c>
      <c r="E15" s="777">
        <v>42524119</v>
      </c>
      <c r="F15" s="779"/>
      <c r="G15" s="779">
        <v>9385</v>
      </c>
      <c r="H15" s="777">
        <v>7210</v>
      </c>
      <c r="I15" s="777">
        <v>4795936</v>
      </c>
      <c r="J15" s="779">
        <v>556224</v>
      </c>
      <c r="K15" s="779">
        <v>4227811</v>
      </c>
      <c r="L15" s="779"/>
      <c r="M15" s="779">
        <v>4692</v>
      </c>
      <c r="N15" s="779">
        <v>7210</v>
      </c>
      <c r="O15" s="540"/>
    </row>
    <row r="16" spans="1:15">
      <c r="A16" s="540">
        <v>10</v>
      </c>
      <c r="B16" s="549" t="s">
        <v>698</v>
      </c>
      <c r="C16" s="776">
        <v>12374325</v>
      </c>
      <c r="D16" s="777">
        <v>12029712</v>
      </c>
      <c r="E16" s="777">
        <v>158221</v>
      </c>
      <c r="F16" s="779">
        <v>186236</v>
      </c>
      <c r="G16" s="779"/>
      <c r="H16" s="777">
        <v>156</v>
      </c>
      <c r="I16" s="777">
        <v>312444</v>
      </c>
      <c r="J16" s="779">
        <v>240594</v>
      </c>
      <c r="K16" s="779">
        <v>15822</v>
      </c>
      <c r="L16" s="779">
        <v>55871</v>
      </c>
      <c r="M16" s="779"/>
      <c r="N16" s="779">
        <v>156</v>
      </c>
      <c r="O16" s="540"/>
    </row>
    <row r="17" spans="1:15">
      <c r="A17" s="540">
        <v>11</v>
      </c>
      <c r="B17" s="549" t="s">
        <v>699</v>
      </c>
      <c r="C17" s="776">
        <v>1122504</v>
      </c>
      <c r="D17" s="777">
        <v>1101685</v>
      </c>
      <c r="E17" s="777"/>
      <c r="F17" s="779">
        <v>20819</v>
      </c>
      <c r="G17" s="779"/>
      <c r="H17" s="777"/>
      <c r="I17" s="777">
        <v>28279</v>
      </c>
      <c r="J17" s="779">
        <v>22034</v>
      </c>
      <c r="K17" s="779"/>
      <c r="L17" s="779">
        <v>6246</v>
      </c>
      <c r="M17" s="779"/>
      <c r="N17" s="779"/>
      <c r="O17" s="540"/>
    </row>
    <row r="18" spans="1:15">
      <c r="A18" s="540">
        <v>12</v>
      </c>
      <c r="B18" s="549" t="s">
        <v>700</v>
      </c>
      <c r="C18" s="776">
        <v>76731069</v>
      </c>
      <c r="D18" s="777">
        <v>75053711</v>
      </c>
      <c r="E18" s="777">
        <v>858215</v>
      </c>
      <c r="F18" s="779">
        <v>703677</v>
      </c>
      <c r="G18" s="779">
        <v>102977</v>
      </c>
      <c r="H18" s="777">
        <v>12489</v>
      </c>
      <c r="I18" s="777">
        <v>1766924</v>
      </c>
      <c r="J18" s="779">
        <v>1406021</v>
      </c>
      <c r="K18" s="779">
        <v>85821</v>
      </c>
      <c r="L18" s="779">
        <v>211103</v>
      </c>
      <c r="M18" s="779">
        <v>51488</v>
      </c>
      <c r="N18" s="779">
        <v>12489</v>
      </c>
      <c r="O18" s="540"/>
    </row>
    <row r="19" spans="1:15">
      <c r="A19" s="540">
        <v>13</v>
      </c>
      <c r="B19" s="549" t="s">
        <v>701</v>
      </c>
      <c r="C19" s="776">
        <v>24252738</v>
      </c>
      <c r="D19" s="777">
        <v>23022759</v>
      </c>
      <c r="E19" s="777">
        <v>790205</v>
      </c>
      <c r="F19" s="779">
        <v>361053</v>
      </c>
      <c r="G19" s="779">
        <v>68088</v>
      </c>
      <c r="H19" s="777">
        <v>10634</v>
      </c>
      <c r="I19" s="777">
        <v>692469</v>
      </c>
      <c r="J19" s="779">
        <v>460455</v>
      </c>
      <c r="K19" s="779">
        <v>79020</v>
      </c>
      <c r="L19" s="779">
        <v>108316</v>
      </c>
      <c r="M19" s="779">
        <v>34044</v>
      </c>
      <c r="N19" s="779">
        <v>10634</v>
      </c>
      <c r="O19" s="540"/>
    </row>
    <row r="20" spans="1:15">
      <c r="A20" s="540">
        <v>14</v>
      </c>
      <c r="B20" s="549" t="s">
        <v>702</v>
      </c>
      <c r="C20" s="776">
        <v>105898973</v>
      </c>
      <c r="D20" s="777">
        <v>82182933</v>
      </c>
      <c r="E20" s="777">
        <v>6886061</v>
      </c>
      <c r="F20" s="779">
        <v>16820916</v>
      </c>
      <c r="G20" s="779"/>
      <c r="H20" s="777">
        <v>9063</v>
      </c>
      <c r="I20" s="777">
        <v>7371183</v>
      </c>
      <c r="J20" s="779">
        <v>1627239</v>
      </c>
      <c r="K20" s="779">
        <v>688606</v>
      </c>
      <c r="L20" s="779">
        <v>5046275</v>
      </c>
      <c r="M20" s="779"/>
      <c r="N20" s="779">
        <v>9063</v>
      </c>
      <c r="O20" s="540"/>
    </row>
    <row r="21" spans="1:15">
      <c r="A21" s="540">
        <v>15</v>
      </c>
      <c r="B21" s="549" t="s">
        <v>703</v>
      </c>
      <c r="C21" s="776">
        <v>34735137</v>
      </c>
      <c r="D21" s="777">
        <v>9086118</v>
      </c>
      <c r="E21" s="777">
        <v>22386979</v>
      </c>
      <c r="F21" s="779">
        <v>3262040</v>
      </c>
      <c r="G21" s="779"/>
      <c r="H21" s="777"/>
      <c r="I21" s="777">
        <v>3388936</v>
      </c>
      <c r="J21" s="779">
        <v>171626</v>
      </c>
      <c r="K21" s="779">
        <v>2238698</v>
      </c>
      <c r="L21" s="779">
        <v>978612</v>
      </c>
      <c r="M21" s="779"/>
      <c r="N21" s="779"/>
      <c r="O21" s="540"/>
    </row>
    <row r="22" spans="1:15">
      <c r="A22" s="540">
        <v>16</v>
      </c>
      <c r="B22" s="549" t="s">
        <v>704</v>
      </c>
      <c r="C22" s="776">
        <v>18047634</v>
      </c>
      <c r="D22" s="777">
        <v>10597091</v>
      </c>
      <c r="E22" s="777">
        <v>7307939</v>
      </c>
      <c r="F22" s="779">
        <v>139497</v>
      </c>
      <c r="G22" s="779">
        <v>3082</v>
      </c>
      <c r="H22" s="777">
        <v>26</v>
      </c>
      <c r="I22" s="777">
        <v>986151</v>
      </c>
      <c r="J22" s="779">
        <v>211942</v>
      </c>
      <c r="K22" s="779">
        <v>730794</v>
      </c>
      <c r="L22" s="779">
        <v>41849</v>
      </c>
      <c r="M22" s="779">
        <v>1541</v>
      </c>
      <c r="N22" s="779">
        <v>26</v>
      </c>
      <c r="O22" s="540"/>
    </row>
    <row r="23" spans="1:15">
      <c r="A23" s="540">
        <v>17</v>
      </c>
      <c r="B23" s="549" t="s">
        <v>705</v>
      </c>
      <c r="C23" s="776">
        <v>9004428</v>
      </c>
      <c r="D23" s="777">
        <v>8713885</v>
      </c>
      <c r="E23" s="777"/>
      <c r="F23" s="779">
        <v>290544</v>
      </c>
      <c r="G23" s="779"/>
      <c r="H23" s="777"/>
      <c r="I23" s="777">
        <v>261441</v>
      </c>
      <c r="J23" s="779">
        <v>174278</v>
      </c>
      <c r="K23" s="779"/>
      <c r="L23" s="779">
        <v>87163</v>
      </c>
      <c r="M23" s="779"/>
      <c r="N23" s="779"/>
      <c r="O23" s="540"/>
    </row>
    <row r="24" spans="1:15">
      <c r="A24" s="540">
        <v>18</v>
      </c>
      <c r="B24" s="549" t="s">
        <v>706</v>
      </c>
      <c r="C24" s="776">
        <v>89654667</v>
      </c>
      <c r="D24" s="777">
        <v>88664084</v>
      </c>
      <c r="E24" s="777">
        <v>331041</v>
      </c>
      <c r="F24" s="779">
        <v>525856</v>
      </c>
      <c r="G24" s="779">
        <v>88161</v>
      </c>
      <c r="H24" s="777">
        <v>45524</v>
      </c>
      <c r="I24" s="777">
        <v>2053747</v>
      </c>
      <c r="J24" s="779">
        <v>1773282</v>
      </c>
      <c r="K24" s="779">
        <v>33104</v>
      </c>
      <c r="L24" s="779">
        <v>157757</v>
      </c>
      <c r="M24" s="779">
        <v>44081</v>
      </c>
      <c r="N24" s="779">
        <v>45524</v>
      </c>
      <c r="O24" s="540"/>
    </row>
    <row r="25" spans="1:15">
      <c r="A25" s="540">
        <v>19</v>
      </c>
      <c r="B25" s="549" t="s">
        <v>707</v>
      </c>
      <c r="C25" s="776">
        <v>15212217</v>
      </c>
      <c r="D25" s="777">
        <v>15212213</v>
      </c>
      <c r="E25" s="777"/>
      <c r="F25" s="779"/>
      <c r="G25" s="779"/>
      <c r="H25" s="777">
        <v>4</v>
      </c>
      <c r="I25" s="777">
        <v>304248</v>
      </c>
      <c r="J25" s="779">
        <v>304244</v>
      </c>
      <c r="K25" s="779"/>
      <c r="L25" s="779"/>
      <c r="M25" s="779"/>
      <c r="N25" s="779">
        <v>4</v>
      </c>
      <c r="O25" s="540"/>
    </row>
    <row r="26" spans="1:15">
      <c r="A26" s="540">
        <v>20</v>
      </c>
      <c r="B26" s="549" t="s">
        <v>708</v>
      </c>
      <c r="C26" s="776">
        <v>114729378</v>
      </c>
      <c r="D26" s="777">
        <v>113287247</v>
      </c>
      <c r="E26" s="777">
        <v>637209</v>
      </c>
      <c r="F26" s="779">
        <v>694671</v>
      </c>
      <c r="G26" s="779">
        <v>75159</v>
      </c>
      <c r="H26" s="777">
        <v>35092</v>
      </c>
      <c r="I26" s="777">
        <v>2556492</v>
      </c>
      <c r="J26" s="779">
        <v>2211699</v>
      </c>
      <c r="K26" s="779">
        <v>63721</v>
      </c>
      <c r="L26" s="779">
        <v>208401</v>
      </c>
      <c r="M26" s="779">
        <v>37579</v>
      </c>
      <c r="N26" s="779">
        <v>35092</v>
      </c>
      <c r="O26" s="540"/>
    </row>
    <row r="27" spans="1:15">
      <c r="A27" s="540">
        <v>21</v>
      </c>
      <c r="B27" s="549" t="s">
        <v>709</v>
      </c>
      <c r="C27" s="776">
        <v>29624131</v>
      </c>
      <c r="D27" s="777">
        <v>29073495</v>
      </c>
      <c r="E27" s="777">
        <v>426198</v>
      </c>
      <c r="F27" s="779">
        <v>99509</v>
      </c>
      <c r="G27" s="779">
        <v>24702</v>
      </c>
      <c r="H27" s="777">
        <v>227</v>
      </c>
      <c r="I27" s="777">
        <v>666521</v>
      </c>
      <c r="J27" s="779">
        <v>581470</v>
      </c>
      <c r="K27" s="779">
        <v>42620</v>
      </c>
      <c r="L27" s="779">
        <v>29853</v>
      </c>
      <c r="M27" s="779">
        <v>12351</v>
      </c>
      <c r="N27" s="779">
        <v>227</v>
      </c>
      <c r="O27" s="540"/>
    </row>
    <row r="28" spans="1:15">
      <c r="A28" s="540">
        <v>22</v>
      </c>
      <c r="B28" s="549" t="s">
        <v>710</v>
      </c>
      <c r="C28" s="776">
        <v>5999662</v>
      </c>
      <c r="D28" s="777">
        <v>5403885</v>
      </c>
      <c r="E28" s="777">
        <v>349641</v>
      </c>
      <c r="F28" s="779">
        <v>212059</v>
      </c>
      <c r="G28" s="779">
        <v>28863</v>
      </c>
      <c r="H28" s="777">
        <v>5214</v>
      </c>
      <c r="I28" s="777">
        <v>226305</v>
      </c>
      <c r="J28" s="779">
        <v>108078</v>
      </c>
      <c r="K28" s="779">
        <v>34964</v>
      </c>
      <c r="L28" s="779">
        <v>63618</v>
      </c>
      <c r="M28" s="779">
        <v>14431</v>
      </c>
      <c r="N28" s="779">
        <v>5214</v>
      </c>
      <c r="O28" s="540"/>
    </row>
    <row r="29" spans="1:15">
      <c r="A29" s="540">
        <v>23</v>
      </c>
      <c r="B29" s="549" t="s">
        <v>711</v>
      </c>
      <c r="C29" s="776">
        <v>241139662</v>
      </c>
      <c r="D29" s="777">
        <v>231298615</v>
      </c>
      <c r="E29" s="777">
        <v>4324451</v>
      </c>
      <c r="F29" s="779">
        <v>4489376</v>
      </c>
      <c r="G29" s="779">
        <v>569680</v>
      </c>
      <c r="H29" s="777">
        <v>457541</v>
      </c>
      <c r="I29" s="777">
        <v>7079328</v>
      </c>
      <c r="J29" s="779">
        <v>4559573</v>
      </c>
      <c r="K29" s="779">
        <v>430562</v>
      </c>
      <c r="L29" s="779">
        <v>1346813</v>
      </c>
      <c r="M29" s="779">
        <v>284840</v>
      </c>
      <c r="N29" s="779">
        <v>457541</v>
      </c>
      <c r="O29" s="540"/>
    </row>
    <row r="30" spans="1:15">
      <c r="A30" s="540">
        <v>24</v>
      </c>
      <c r="B30" s="549" t="s">
        <v>712</v>
      </c>
      <c r="C30" s="776">
        <v>101881827</v>
      </c>
      <c r="D30" s="777">
        <v>98377170</v>
      </c>
      <c r="E30" s="777">
        <v>1758147</v>
      </c>
      <c r="F30" s="779">
        <v>1199775</v>
      </c>
      <c r="G30" s="779">
        <v>2648</v>
      </c>
      <c r="H30" s="777">
        <v>544087</v>
      </c>
      <c r="I30" s="777">
        <v>2931734</v>
      </c>
      <c r="J30" s="779">
        <v>1850575</v>
      </c>
      <c r="K30" s="779">
        <v>175815</v>
      </c>
      <c r="L30" s="779">
        <v>359933</v>
      </c>
      <c r="M30" s="779">
        <v>1324</v>
      </c>
      <c r="N30" s="779">
        <v>544087</v>
      </c>
      <c r="O30" s="540"/>
    </row>
    <row r="31" spans="1:15">
      <c r="A31" s="540">
        <v>25</v>
      </c>
      <c r="B31" s="549" t="s">
        <v>713</v>
      </c>
      <c r="C31" s="776">
        <v>98096792</v>
      </c>
      <c r="D31" s="777">
        <v>87313623</v>
      </c>
      <c r="E31" s="777">
        <v>6833586</v>
      </c>
      <c r="F31" s="779">
        <v>3313449</v>
      </c>
      <c r="G31" s="779">
        <v>440699</v>
      </c>
      <c r="H31" s="777">
        <v>195436</v>
      </c>
      <c r="I31" s="777">
        <v>3542817</v>
      </c>
      <c r="J31" s="779">
        <v>1507846</v>
      </c>
      <c r="K31" s="779">
        <v>636344</v>
      </c>
      <c r="L31" s="779">
        <v>982842</v>
      </c>
      <c r="M31" s="779">
        <v>220349</v>
      </c>
      <c r="N31" s="779">
        <v>195436</v>
      </c>
      <c r="O31" s="540"/>
    </row>
    <row r="32" spans="1:15">
      <c r="A32" s="540">
        <v>26</v>
      </c>
      <c r="B32" s="549" t="s">
        <v>815</v>
      </c>
      <c r="C32" s="776">
        <v>248995736</v>
      </c>
      <c r="D32" s="777">
        <v>208905067</v>
      </c>
      <c r="E32" s="777">
        <v>18251469</v>
      </c>
      <c r="F32" s="779">
        <v>18310618</v>
      </c>
      <c r="G32" s="779">
        <v>2433861</v>
      </c>
      <c r="H32" s="777">
        <v>1094723</v>
      </c>
      <c r="I32" s="777">
        <v>13804593</v>
      </c>
      <c r="J32" s="779">
        <v>4174609</v>
      </c>
      <c r="K32" s="779">
        <v>1825146</v>
      </c>
      <c r="L32" s="779">
        <v>5493185</v>
      </c>
      <c r="M32" s="779">
        <v>1216931</v>
      </c>
      <c r="N32" s="779">
        <v>1094721</v>
      </c>
      <c r="O32" s="540"/>
    </row>
    <row r="33" spans="1:15">
      <c r="A33" s="540">
        <v>27</v>
      </c>
      <c r="B33" s="590" t="s">
        <v>68</v>
      </c>
      <c r="C33" s="780">
        <f>SUM(C7:C32)</f>
        <v>2076335113</v>
      </c>
      <c r="D33" s="780">
        <f t="shared" ref="D33:N33" si="0">SUM(D7:D32)</f>
        <v>1855834932</v>
      </c>
      <c r="E33" s="780">
        <f t="shared" si="0"/>
        <v>151319725</v>
      </c>
      <c r="F33" s="780">
        <f t="shared" si="0"/>
        <v>61142071</v>
      </c>
      <c r="G33" s="780">
        <f t="shared" si="0"/>
        <v>4452368</v>
      </c>
      <c r="H33" s="780">
        <f t="shared" si="0"/>
        <v>3586023</v>
      </c>
      <c r="I33" s="780">
        <f t="shared" si="0"/>
        <v>75031486</v>
      </c>
      <c r="J33" s="780">
        <f t="shared" si="0"/>
        <v>36092133</v>
      </c>
      <c r="K33" s="780">
        <f t="shared" si="0"/>
        <v>14795718</v>
      </c>
      <c r="L33" s="780">
        <f t="shared" si="0"/>
        <v>18331429</v>
      </c>
      <c r="M33" s="780">
        <f t="shared" si="0"/>
        <v>2226182</v>
      </c>
      <c r="N33" s="780">
        <f t="shared" si="0"/>
        <v>3586021</v>
      </c>
      <c r="O33" s="540"/>
    </row>
    <row r="34" spans="1:15">
      <c r="A34" s="550"/>
      <c r="B34" s="550"/>
      <c r="C34" s="550"/>
      <c r="D34" s="550"/>
      <c r="E34" s="550"/>
      <c r="H34" s="550"/>
      <c r="I34" s="550"/>
      <c r="O34" s="550"/>
    </row>
    <row r="35" spans="1:15">
      <c r="A35" s="550"/>
      <c r="B35" s="552"/>
      <c r="C35" s="552"/>
      <c r="D35" s="550"/>
      <c r="E35" s="550"/>
      <c r="H35" s="550"/>
      <c r="I35" s="550"/>
      <c r="O35" s="550"/>
    </row>
    <row r="36" spans="1:15">
      <c r="A36" s="550"/>
      <c r="B36" s="550"/>
      <c r="C36" s="781"/>
      <c r="D36" s="781"/>
      <c r="E36" s="781"/>
      <c r="F36" s="781"/>
      <c r="G36" s="781"/>
      <c r="H36" s="781"/>
      <c r="I36" s="781"/>
      <c r="J36" s="781"/>
      <c r="K36" s="781"/>
      <c r="L36" s="781"/>
      <c r="M36" s="781"/>
      <c r="N36" s="781"/>
      <c r="O36" s="781"/>
    </row>
    <row r="37" spans="1:15">
      <c r="A37" s="550"/>
      <c r="B37" s="550"/>
      <c r="C37" s="550"/>
      <c r="D37" s="550"/>
      <c r="E37" s="550"/>
      <c r="H37" s="550"/>
      <c r="I37" s="550"/>
      <c r="O37" s="550"/>
    </row>
    <row r="38" spans="1:15">
      <c r="A38" s="550"/>
      <c r="B38" s="550"/>
      <c r="C38" s="550"/>
      <c r="D38" s="550"/>
      <c r="E38" s="550"/>
      <c r="H38" s="550"/>
      <c r="I38" s="550"/>
      <c r="O38" s="550"/>
    </row>
    <row r="39" spans="1:15">
      <c r="A39" s="550"/>
      <c r="B39" s="550"/>
      <c r="C39" s="550"/>
      <c r="D39" s="550"/>
      <c r="E39" s="550"/>
      <c r="H39" s="550"/>
      <c r="I39" s="550"/>
      <c r="O39" s="550"/>
    </row>
    <row r="40" spans="1:15">
      <c r="A40" s="550"/>
      <c r="B40" s="550"/>
      <c r="C40" s="550"/>
      <c r="D40" s="550"/>
      <c r="E40" s="550"/>
      <c r="H40" s="550"/>
      <c r="I40" s="550"/>
      <c r="O40" s="550"/>
    </row>
    <row r="41" spans="1:15">
      <c r="A41" s="553"/>
      <c r="B41" s="553"/>
      <c r="C41" s="553"/>
      <c r="D41" s="550"/>
      <c r="E41" s="550"/>
      <c r="H41" s="550"/>
      <c r="I41" s="550"/>
      <c r="O41" s="550"/>
    </row>
    <row r="42" spans="1:15">
      <c r="A42" s="553"/>
      <c r="B42" s="553"/>
      <c r="C42" s="553"/>
      <c r="D42" s="550"/>
      <c r="E42" s="550"/>
      <c r="H42" s="550"/>
      <c r="I42" s="550"/>
      <c r="O42" s="550"/>
    </row>
    <row r="43" spans="1:15">
      <c r="A43" s="550"/>
      <c r="B43" s="554"/>
      <c r="C43" s="554"/>
      <c r="D43" s="550"/>
      <c r="E43" s="550"/>
      <c r="H43" s="550"/>
      <c r="I43" s="550"/>
      <c r="O43" s="550"/>
    </row>
    <row r="44" spans="1:15">
      <c r="A44" s="550"/>
      <c r="B44" s="554"/>
      <c r="C44" s="554"/>
      <c r="D44" s="550"/>
      <c r="E44" s="550"/>
      <c r="H44" s="550"/>
      <c r="I44" s="550"/>
      <c r="O44" s="550"/>
    </row>
    <row r="45" spans="1:15">
      <c r="A45" s="550"/>
      <c r="B45" s="554"/>
      <c r="C45" s="554"/>
      <c r="D45" s="550"/>
      <c r="E45" s="550"/>
      <c r="H45" s="550"/>
      <c r="I45" s="550"/>
      <c r="O45" s="550"/>
    </row>
    <row r="46" spans="1:15">
      <c r="A46" s="550"/>
      <c r="B46" s="550"/>
      <c r="C46" s="550"/>
      <c r="D46" s="550"/>
      <c r="E46" s="550"/>
      <c r="H46" s="550"/>
      <c r="I46" s="550"/>
      <c r="O46" s="550"/>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85" zoomScaleNormal="85" workbookViewId="0">
      <selection activeCell="K38" sqref="K38"/>
    </sheetView>
  </sheetViews>
  <sheetFormatPr defaultColWidth="8.7109375" defaultRowHeight="12"/>
  <cols>
    <col min="1" max="1" width="11.85546875" style="592" bestFit="1" customWidth="1"/>
    <col min="2" max="2" width="80.140625" style="592" customWidth="1"/>
    <col min="3" max="11" width="28.28515625" style="592" customWidth="1"/>
    <col min="12" max="16384" width="8.7109375" style="592"/>
  </cols>
  <sheetData>
    <row r="1" spans="1:11" s="525" customFormat="1" ht="13.5">
      <c r="A1" s="524" t="s">
        <v>188</v>
      </c>
      <c r="B1" s="439" t="str">
        <f>Info!C2</f>
        <v>სს "ბაზისბანკი"</v>
      </c>
    </row>
    <row r="2" spans="1:11" s="525" customFormat="1" ht="12.75">
      <c r="A2" s="526" t="s">
        <v>189</v>
      </c>
      <c r="B2" s="528">
        <f>'1. key ratios'!B2</f>
        <v>44926</v>
      </c>
    </row>
    <row r="3" spans="1:11" s="525" customFormat="1" ht="12.75">
      <c r="A3" s="527" t="s">
        <v>816</v>
      </c>
    </row>
    <row r="4" spans="1:11">
      <c r="C4" s="593" t="s">
        <v>666</v>
      </c>
      <c r="D4" s="593" t="s">
        <v>667</v>
      </c>
      <c r="E4" s="593" t="s">
        <v>668</v>
      </c>
      <c r="F4" s="593" t="s">
        <v>669</v>
      </c>
      <c r="G4" s="593" t="s">
        <v>670</v>
      </c>
      <c r="H4" s="593" t="s">
        <v>671</v>
      </c>
      <c r="I4" s="593" t="s">
        <v>672</v>
      </c>
      <c r="J4" s="593" t="s">
        <v>673</v>
      </c>
      <c r="K4" s="593" t="s">
        <v>674</v>
      </c>
    </row>
    <row r="5" spans="1:11" ht="104.1" customHeight="1">
      <c r="A5" s="894" t="s">
        <v>817</v>
      </c>
      <c r="B5" s="895"/>
      <c r="C5" s="529" t="s">
        <v>818</v>
      </c>
      <c r="D5" s="529" t="s">
        <v>804</v>
      </c>
      <c r="E5" s="529" t="s">
        <v>805</v>
      </c>
      <c r="F5" s="529" t="s">
        <v>819</v>
      </c>
      <c r="G5" s="529" t="s">
        <v>820</v>
      </c>
      <c r="H5" s="529" t="s">
        <v>821</v>
      </c>
      <c r="I5" s="529" t="s">
        <v>822</v>
      </c>
      <c r="J5" s="529" t="s">
        <v>823</v>
      </c>
      <c r="K5" s="529" t="s">
        <v>824</v>
      </c>
    </row>
    <row r="6" spans="1:11" ht="12.75">
      <c r="A6" s="540">
        <v>1</v>
      </c>
      <c r="B6" s="540" t="s">
        <v>825</v>
      </c>
      <c r="C6" s="758">
        <v>50165654.6241</v>
      </c>
      <c r="D6" s="758">
        <v>14792523.865300002</v>
      </c>
      <c r="E6" s="758">
        <v>745896.53</v>
      </c>
      <c r="F6" s="758"/>
      <c r="G6" s="758">
        <v>1503144523.2406001</v>
      </c>
      <c r="H6" s="758">
        <v>14949463.4377</v>
      </c>
      <c r="I6" s="758">
        <v>141681011.29370001</v>
      </c>
      <c r="J6" s="758">
        <v>43183653.783799998</v>
      </c>
      <c r="K6" s="758">
        <v>307672385.78820002</v>
      </c>
    </row>
    <row r="7" spans="1:11" ht="12.75">
      <c r="A7" s="540">
        <v>2</v>
      </c>
      <c r="B7" s="541" t="s">
        <v>826</v>
      </c>
      <c r="C7" s="758"/>
      <c r="D7" s="758"/>
      <c r="E7" s="758"/>
      <c r="F7" s="758"/>
      <c r="G7" s="758"/>
      <c r="H7" s="758"/>
      <c r="I7" s="758"/>
      <c r="J7" s="758"/>
      <c r="K7" s="758">
        <v>32950000</v>
      </c>
    </row>
    <row r="8" spans="1:11" ht="12.75">
      <c r="A8" s="540">
        <v>3</v>
      </c>
      <c r="B8" s="541" t="s">
        <v>776</v>
      </c>
      <c r="C8" s="758">
        <v>24254576.0724</v>
      </c>
      <c r="D8" s="758"/>
      <c r="E8" s="758">
        <v>17245016.804499999</v>
      </c>
      <c r="F8" s="758"/>
      <c r="G8" s="758">
        <v>219371265.95070001</v>
      </c>
      <c r="H8" s="758">
        <v>271.62889999999999</v>
      </c>
      <c r="I8" s="758">
        <v>38037681.266900003</v>
      </c>
      <c r="J8" s="758">
        <v>25858187.721900001</v>
      </c>
      <c r="K8" s="758">
        <v>76945587.912200004</v>
      </c>
    </row>
    <row r="9" spans="1:11" ht="12.75">
      <c r="A9" s="540">
        <v>4</v>
      </c>
      <c r="B9" s="574" t="s">
        <v>827</v>
      </c>
      <c r="C9" s="758">
        <v>39060.42</v>
      </c>
      <c r="D9" s="758"/>
      <c r="E9" s="758">
        <v>148551.1808</v>
      </c>
      <c r="F9" s="758"/>
      <c r="G9" s="758">
        <v>59103287.158100002</v>
      </c>
      <c r="H9" s="758"/>
      <c r="I9" s="758">
        <v>2317428.4</v>
      </c>
      <c r="J9" s="758">
        <v>187178.04699999999</v>
      </c>
      <c r="K9" s="758">
        <v>7384953.0138999997</v>
      </c>
    </row>
    <row r="10" spans="1:11" ht="12.75">
      <c r="A10" s="540">
        <v>5</v>
      </c>
      <c r="B10" s="594" t="s">
        <v>828</v>
      </c>
      <c r="C10" s="540"/>
      <c r="D10" s="540"/>
      <c r="E10" s="540"/>
      <c r="F10" s="540"/>
      <c r="G10" s="540"/>
      <c r="H10" s="540"/>
      <c r="I10" s="540"/>
      <c r="J10" s="540"/>
      <c r="K10" s="540"/>
    </row>
    <row r="11" spans="1:11" ht="12.75">
      <c r="A11" s="540">
        <v>6</v>
      </c>
      <c r="B11" s="594" t="s">
        <v>829</v>
      </c>
      <c r="C11" s="540"/>
      <c r="D11" s="540"/>
      <c r="E11" s="540"/>
      <c r="F11" s="540"/>
      <c r="G11" s="540"/>
      <c r="H11" s="540"/>
      <c r="I11" s="540"/>
      <c r="J11" s="540"/>
      <c r="K11" s="540"/>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C1" zoomScale="90" zoomScaleNormal="90" workbookViewId="0">
      <selection activeCell="E34" sqref="E34"/>
    </sheetView>
  </sheetViews>
  <sheetFormatPr defaultRowHeight="15"/>
  <cols>
    <col min="1" max="1" width="10" bestFit="1" customWidth="1"/>
    <col min="2" max="2" width="71.7109375" customWidth="1"/>
    <col min="3" max="4" width="14" bestFit="1" customWidth="1"/>
    <col min="5" max="5" width="13" bestFit="1" customWidth="1"/>
    <col min="6" max="6" width="16.28515625" bestFit="1" customWidth="1"/>
    <col min="7" max="8" width="12" bestFit="1" customWidth="1"/>
    <col min="9" max="9" width="13" bestFit="1" customWidth="1"/>
    <col min="10" max="10" width="13.28515625" bestFit="1" customWidth="1"/>
    <col min="11" max="11" width="12.42578125" bestFit="1" customWidth="1"/>
    <col min="12" max="12" width="16.28515625" bestFit="1" customWidth="1"/>
    <col min="13" max="14" width="12" bestFit="1" customWidth="1"/>
    <col min="15" max="15" width="13.28515625" customWidth="1"/>
    <col min="16" max="19" width="20.42578125" customWidth="1"/>
  </cols>
  <sheetData>
    <row r="1" spans="1:19">
      <c r="A1" s="524" t="s">
        <v>188</v>
      </c>
      <c r="B1" s="439" t="str">
        <f>Info!C2</f>
        <v>სს "ბაზისბანკი"</v>
      </c>
    </row>
    <row r="2" spans="1:19">
      <c r="A2" s="526" t="s">
        <v>189</v>
      </c>
      <c r="B2" s="528">
        <f>'1. key ratios'!B2</f>
        <v>44926</v>
      </c>
    </row>
    <row r="3" spans="1:19">
      <c r="A3" s="527" t="s">
        <v>956</v>
      </c>
      <c r="B3" s="525"/>
    </row>
    <row r="4" spans="1:19">
      <c r="A4" s="527"/>
      <c r="B4" s="525"/>
    </row>
    <row r="5" spans="1:19" ht="24" customHeight="1">
      <c r="A5" s="896" t="s">
        <v>986</v>
      </c>
      <c r="B5" s="896"/>
      <c r="C5" s="898" t="s">
        <v>779</v>
      </c>
      <c r="D5" s="898"/>
      <c r="E5" s="898"/>
      <c r="F5" s="898"/>
      <c r="G5" s="898"/>
      <c r="H5" s="898"/>
      <c r="I5" s="898" t="s">
        <v>994</v>
      </c>
      <c r="J5" s="898"/>
      <c r="K5" s="898"/>
      <c r="L5" s="898"/>
      <c r="M5" s="898"/>
      <c r="N5" s="898"/>
      <c r="O5" s="897" t="s">
        <v>982</v>
      </c>
      <c r="P5" s="897" t="s">
        <v>989</v>
      </c>
      <c r="Q5" s="897" t="s">
        <v>988</v>
      </c>
      <c r="R5" s="897" t="s">
        <v>993</v>
      </c>
      <c r="S5" s="897" t="s">
        <v>983</v>
      </c>
    </row>
    <row r="6" spans="1:19" ht="36" customHeight="1">
      <c r="A6" s="896"/>
      <c r="B6" s="896"/>
      <c r="C6" s="664"/>
      <c r="D6" s="588" t="s">
        <v>810</v>
      </c>
      <c r="E6" s="588" t="s">
        <v>811</v>
      </c>
      <c r="F6" s="588" t="s">
        <v>812</v>
      </c>
      <c r="G6" s="588" t="s">
        <v>813</v>
      </c>
      <c r="H6" s="588" t="s">
        <v>814</v>
      </c>
      <c r="I6" s="664"/>
      <c r="J6" s="588" t="s">
        <v>810</v>
      </c>
      <c r="K6" s="588" t="s">
        <v>811</v>
      </c>
      <c r="L6" s="588" t="s">
        <v>812</v>
      </c>
      <c r="M6" s="588" t="s">
        <v>813</v>
      </c>
      <c r="N6" s="588" t="s">
        <v>814</v>
      </c>
      <c r="O6" s="897"/>
      <c r="P6" s="897"/>
      <c r="Q6" s="897"/>
      <c r="R6" s="897"/>
      <c r="S6" s="897"/>
    </row>
    <row r="7" spans="1:19">
      <c r="A7" s="653">
        <v>1</v>
      </c>
      <c r="B7" s="654" t="s">
        <v>957</v>
      </c>
      <c r="C7" s="750">
        <v>10379156.695300002</v>
      </c>
      <c r="D7" s="750">
        <v>7346198.3968000002</v>
      </c>
      <c r="E7" s="750">
        <v>730937.89850000001</v>
      </c>
      <c r="F7" s="750">
        <v>1542979.42</v>
      </c>
      <c r="G7" s="750">
        <v>712665.38</v>
      </c>
      <c r="H7" s="750">
        <v>46375.6</v>
      </c>
      <c r="I7" s="750">
        <v>1085619.7952000001</v>
      </c>
      <c r="J7" s="750">
        <v>146923.6262</v>
      </c>
      <c r="K7" s="750">
        <v>73093.808999999994</v>
      </c>
      <c r="L7" s="750">
        <v>462893.94</v>
      </c>
      <c r="M7" s="750">
        <v>356332.82</v>
      </c>
      <c r="N7" s="750">
        <v>46375.6</v>
      </c>
      <c r="O7" s="750">
        <v>743</v>
      </c>
      <c r="P7" s="748">
        <v>0.13</v>
      </c>
      <c r="Q7" s="748">
        <v>0.13</v>
      </c>
      <c r="R7" s="748">
        <v>0.23451469999999999</v>
      </c>
      <c r="S7" s="783">
        <v>37.252901399999999</v>
      </c>
    </row>
    <row r="8" spans="1:19">
      <c r="A8" s="653">
        <v>2</v>
      </c>
      <c r="B8" s="656" t="s">
        <v>958</v>
      </c>
      <c r="C8" s="750">
        <v>207079150.2861</v>
      </c>
      <c r="D8" s="750">
        <v>191187083.9772</v>
      </c>
      <c r="E8" s="750">
        <v>7799198.5245000003</v>
      </c>
      <c r="F8" s="750">
        <v>4621794.8786000004</v>
      </c>
      <c r="G8" s="750">
        <v>2264600.63</v>
      </c>
      <c r="H8" s="750">
        <v>1206472.2757999999</v>
      </c>
      <c r="I8" s="750">
        <v>7948245.9090999989</v>
      </c>
      <c r="J8" s="750">
        <v>3501221.3075999999</v>
      </c>
      <c r="K8" s="750">
        <v>732905.33089999994</v>
      </c>
      <c r="L8" s="750">
        <v>1375345.8448000001</v>
      </c>
      <c r="M8" s="750">
        <v>1132301.1499999999</v>
      </c>
      <c r="N8" s="750">
        <v>1206472.2757999999</v>
      </c>
      <c r="O8" s="750">
        <v>23741</v>
      </c>
      <c r="P8" s="748">
        <v>0.13763130000000001</v>
      </c>
      <c r="Q8" s="748">
        <v>0.13792740000000001</v>
      </c>
      <c r="R8" s="748">
        <v>0.1497907</v>
      </c>
      <c r="S8" s="783">
        <v>49.563124600000002</v>
      </c>
    </row>
    <row r="9" spans="1:19">
      <c r="A9" s="653">
        <v>3</v>
      </c>
      <c r="B9" s="656" t="s">
        <v>959</v>
      </c>
      <c r="C9" s="750">
        <v>0</v>
      </c>
      <c r="D9" s="750"/>
      <c r="E9" s="750"/>
      <c r="F9" s="750"/>
      <c r="G9" s="750"/>
      <c r="H9" s="750"/>
      <c r="I9" s="750">
        <v>0</v>
      </c>
      <c r="J9" s="750"/>
      <c r="K9" s="750"/>
      <c r="L9" s="750"/>
      <c r="M9" s="750"/>
      <c r="N9" s="750"/>
      <c r="O9" s="750"/>
      <c r="P9" s="748"/>
      <c r="Q9" s="748"/>
      <c r="R9" s="748"/>
      <c r="S9" s="783"/>
    </row>
    <row r="10" spans="1:19">
      <c r="A10" s="653">
        <v>4</v>
      </c>
      <c r="B10" s="656" t="s">
        <v>960</v>
      </c>
      <c r="C10" s="750">
        <v>155513.18</v>
      </c>
      <c r="D10" s="750">
        <v>155513.18</v>
      </c>
      <c r="E10" s="750"/>
      <c r="F10" s="750"/>
      <c r="G10" s="750"/>
      <c r="H10" s="750"/>
      <c r="I10" s="750">
        <v>3110.28</v>
      </c>
      <c r="J10" s="750">
        <v>3110.28</v>
      </c>
      <c r="K10" s="750"/>
      <c r="L10" s="750"/>
      <c r="M10" s="750"/>
      <c r="N10" s="750"/>
      <c r="O10" s="750">
        <v>73</v>
      </c>
      <c r="P10" s="748">
        <v>2.8924100000000001E-2</v>
      </c>
      <c r="Q10" s="748">
        <v>2.8924100000000001E-2</v>
      </c>
      <c r="R10" s="748">
        <v>1.22132E-2</v>
      </c>
      <c r="S10" s="783">
        <v>15.841388800000001</v>
      </c>
    </row>
    <row r="11" spans="1:19">
      <c r="A11" s="653">
        <v>5</v>
      </c>
      <c r="B11" s="656" t="s">
        <v>961</v>
      </c>
      <c r="C11" s="750">
        <v>1669529.1860999998</v>
      </c>
      <c r="D11" s="750">
        <v>1569214.0325</v>
      </c>
      <c r="E11" s="750">
        <v>28114</v>
      </c>
      <c r="F11" s="750">
        <v>20182.21</v>
      </c>
      <c r="G11" s="750">
        <v>21314.71</v>
      </c>
      <c r="H11" s="750">
        <v>30704.2336</v>
      </c>
      <c r="I11" s="750">
        <v>81612.177800000005</v>
      </c>
      <c r="J11" s="750">
        <v>31384.3842</v>
      </c>
      <c r="K11" s="750">
        <v>2811.46</v>
      </c>
      <c r="L11" s="750">
        <v>6054.68</v>
      </c>
      <c r="M11" s="750">
        <v>10657.42</v>
      </c>
      <c r="N11" s="750">
        <v>30704.2336</v>
      </c>
      <c r="O11" s="750">
        <v>3494</v>
      </c>
      <c r="P11" s="748">
        <v>0.1791836</v>
      </c>
      <c r="Q11" s="748">
        <v>0.18834909999999999</v>
      </c>
      <c r="R11" s="748">
        <v>0.17893580000000001</v>
      </c>
      <c r="S11" s="783">
        <v>8.4258883000000004</v>
      </c>
    </row>
    <row r="12" spans="1:19">
      <c r="A12" s="653">
        <v>6</v>
      </c>
      <c r="B12" s="656" t="s">
        <v>962</v>
      </c>
      <c r="C12" s="750">
        <v>28717566.990600001</v>
      </c>
      <c r="D12" s="750">
        <v>26919421.598499998</v>
      </c>
      <c r="E12" s="750">
        <v>376498.74349999998</v>
      </c>
      <c r="F12" s="750">
        <v>559930.64430000004</v>
      </c>
      <c r="G12" s="750">
        <v>482455.93819999998</v>
      </c>
      <c r="H12" s="750">
        <v>379260.0661</v>
      </c>
      <c r="I12" s="750">
        <v>1364505.3641000001</v>
      </c>
      <c r="J12" s="750">
        <v>538388.78720000002</v>
      </c>
      <c r="K12" s="750">
        <v>37649.9211</v>
      </c>
      <c r="L12" s="750">
        <v>167979.41380000001</v>
      </c>
      <c r="M12" s="750">
        <v>241228.49280000001</v>
      </c>
      <c r="N12" s="750">
        <v>379258.74920000002</v>
      </c>
      <c r="O12" s="750">
        <v>25965</v>
      </c>
      <c r="P12" s="748">
        <v>0.16788049999999999</v>
      </c>
      <c r="Q12" s="748">
        <v>0.1792135</v>
      </c>
      <c r="R12" s="748">
        <v>0.1796981</v>
      </c>
      <c r="S12" s="783">
        <v>18.347301399999999</v>
      </c>
    </row>
    <row r="13" spans="1:19">
      <c r="A13" s="653">
        <v>7</v>
      </c>
      <c r="B13" s="656" t="s">
        <v>963</v>
      </c>
      <c r="C13" s="750">
        <v>497701796.47709996</v>
      </c>
      <c r="D13" s="750">
        <v>442257800.72300005</v>
      </c>
      <c r="E13" s="750">
        <v>29265137.0746</v>
      </c>
      <c r="F13" s="750">
        <v>24955743.884499997</v>
      </c>
      <c r="G13" s="750">
        <v>971328.59</v>
      </c>
      <c r="H13" s="750">
        <v>251786.20499999999</v>
      </c>
      <c r="I13" s="750">
        <v>19942572.894499999</v>
      </c>
      <c r="J13" s="750">
        <v>8801262.5620000008</v>
      </c>
      <c r="K13" s="750">
        <v>2917137.1483999998</v>
      </c>
      <c r="L13" s="750">
        <v>7486722.6931999996</v>
      </c>
      <c r="M13" s="750">
        <v>485664.33999999997</v>
      </c>
      <c r="N13" s="750">
        <v>251786.15090000001</v>
      </c>
      <c r="O13" s="750">
        <v>8104</v>
      </c>
      <c r="P13" s="748">
        <v>0.11210879999999999</v>
      </c>
      <c r="Q13" s="748">
        <v>0.11242870000000001</v>
      </c>
      <c r="R13" s="748">
        <v>0.1124424</v>
      </c>
      <c r="S13" s="783">
        <v>109.4040105</v>
      </c>
    </row>
    <row r="14" spans="1:19">
      <c r="A14" s="666">
        <v>7.1</v>
      </c>
      <c r="B14" s="657" t="s">
        <v>964</v>
      </c>
      <c r="C14" s="750">
        <v>400654686.73759997</v>
      </c>
      <c r="D14" s="750">
        <v>352622385.5043</v>
      </c>
      <c r="E14" s="750">
        <v>25876698.3882</v>
      </c>
      <c r="F14" s="750">
        <v>21068710.905099999</v>
      </c>
      <c r="G14" s="750">
        <v>894729.88</v>
      </c>
      <c r="H14" s="750">
        <v>192162.06</v>
      </c>
      <c r="I14" s="750">
        <v>16569694.003799999</v>
      </c>
      <c r="J14" s="750">
        <v>7031260.6759000001</v>
      </c>
      <c r="K14" s="750">
        <v>2578293.3903000001</v>
      </c>
      <c r="L14" s="750">
        <v>6320612.8975999998</v>
      </c>
      <c r="M14" s="750">
        <v>447364.98</v>
      </c>
      <c r="N14" s="750">
        <v>192162.06</v>
      </c>
      <c r="O14" s="750">
        <v>6432</v>
      </c>
      <c r="P14" s="748">
        <v>0.10938870000000001</v>
      </c>
      <c r="Q14" s="748">
        <v>0.109542</v>
      </c>
      <c r="R14" s="748">
        <v>0.1098401</v>
      </c>
      <c r="S14" s="783">
        <v>110.419416</v>
      </c>
    </row>
    <row r="15" spans="1:19" ht="25.5">
      <c r="A15" s="666">
        <v>7.2</v>
      </c>
      <c r="B15" s="657" t="s">
        <v>965</v>
      </c>
      <c r="C15" s="750">
        <v>78278213.676799998</v>
      </c>
      <c r="D15" s="750">
        <v>71733038.833100006</v>
      </c>
      <c r="E15" s="750">
        <v>2898166.2083999999</v>
      </c>
      <c r="F15" s="750">
        <v>3510785.7803000002</v>
      </c>
      <c r="G15" s="750">
        <v>76598.710000000006</v>
      </c>
      <c r="H15" s="750">
        <v>59624.144999999997</v>
      </c>
      <c r="I15" s="750">
        <v>2854007.003</v>
      </c>
      <c r="J15" s="750">
        <v>1413031.3426000001</v>
      </c>
      <c r="K15" s="750">
        <v>289816.54499999998</v>
      </c>
      <c r="L15" s="750">
        <v>1053235.6645</v>
      </c>
      <c r="M15" s="750">
        <v>38299.360000000001</v>
      </c>
      <c r="N15" s="750">
        <v>59624.090900000003</v>
      </c>
      <c r="O15" s="750">
        <v>1191</v>
      </c>
      <c r="P15" s="748">
        <v>0.12636600000000001</v>
      </c>
      <c r="Q15" s="748">
        <v>0.12767909999999999</v>
      </c>
      <c r="R15" s="748">
        <v>0.12536230000000001</v>
      </c>
      <c r="S15" s="783">
        <v>108.8134597</v>
      </c>
    </row>
    <row r="16" spans="1:19">
      <c r="A16" s="666">
        <v>7.3</v>
      </c>
      <c r="B16" s="657" t="s">
        <v>966</v>
      </c>
      <c r="C16" s="750">
        <v>18768896.0627</v>
      </c>
      <c r="D16" s="750">
        <v>17902376.385600001</v>
      </c>
      <c r="E16" s="750">
        <v>490272.478</v>
      </c>
      <c r="F16" s="750">
        <v>376247.19910000003</v>
      </c>
      <c r="G16" s="750"/>
      <c r="H16" s="750"/>
      <c r="I16" s="750">
        <v>518871.88770000002</v>
      </c>
      <c r="J16" s="750">
        <v>356970.54350000003</v>
      </c>
      <c r="K16" s="750">
        <v>49027.213100000001</v>
      </c>
      <c r="L16" s="750">
        <v>112874.1311</v>
      </c>
      <c r="M16" s="750"/>
      <c r="N16" s="750"/>
      <c r="O16" s="750">
        <v>481</v>
      </c>
      <c r="P16" s="748">
        <v>0.11162999999999999</v>
      </c>
      <c r="Q16" s="748">
        <v>0.11162999999999999</v>
      </c>
      <c r="R16" s="748">
        <v>0.1141086</v>
      </c>
      <c r="S16" s="783">
        <v>90.191388900000007</v>
      </c>
    </row>
    <row r="17" spans="1:19">
      <c r="A17" s="653">
        <v>8</v>
      </c>
      <c r="B17" s="656" t="s">
        <v>967</v>
      </c>
      <c r="C17" s="750">
        <v>0</v>
      </c>
      <c r="D17" s="750"/>
      <c r="E17" s="750"/>
      <c r="F17" s="750"/>
      <c r="G17" s="750"/>
      <c r="H17" s="750"/>
      <c r="I17" s="750">
        <v>0</v>
      </c>
      <c r="J17" s="750"/>
      <c r="K17" s="750"/>
      <c r="L17" s="750"/>
      <c r="M17" s="750"/>
      <c r="N17" s="750"/>
      <c r="O17" s="750"/>
      <c r="P17" s="748"/>
      <c r="Q17" s="748"/>
      <c r="R17" s="748"/>
      <c r="S17" s="783"/>
    </row>
    <row r="18" spans="1:19">
      <c r="A18" s="658">
        <v>9</v>
      </c>
      <c r="B18" s="659" t="s">
        <v>968</v>
      </c>
      <c r="C18" s="751">
        <v>0</v>
      </c>
      <c r="D18" s="751"/>
      <c r="E18" s="751"/>
      <c r="F18" s="751"/>
      <c r="G18" s="751"/>
      <c r="H18" s="751"/>
      <c r="I18" s="751">
        <v>0</v>
      </c>
      <c r="J18" s="751"/>
      <c r="K18" s="751"/>
      <c r="L18" s="751"/>
      <c r="M18" s="751"/>
      <c r="N18" s="751"/>
      <c r="O18" s="751"/>
      <c r="P18" s="749"/>
      <c r="Q18" s="749"/>
      <c r="R18" s="749"/>
      <c r="S18" s="784"/>
    </row>
    <row r="19" spans="1:19">
      <c r="A19" s="660">
        <v>10</v>
      </c>
      <c r="B19" s="661" t="s">
        <v>987</v>
      </c>
      <c r="C19" s="750">
        <v>745702712.81519997</v>
      </c>
      <c r="D19" s="750">
        <v>669435231.90799999</v>
      </c>
      <c r="E19" s="750">
        <v>38199886.241099998</v>
      </c>
      <c r="F19" s="750">
        <v>31700631.037399996</v>
      </c>
      <c r="G19" s="750">
        <v>4452365.2481999993</v>
      </c>
      <c r="H19" s="750">
        <v>1914598.3805</v>
      </c>
      <c r="I19" s="750">
        <v>30425666.420699999</v>
      </c>
      <c r="J19" s="750">
        <v>13022290.9472</v>
      </c>
      <c r="K19" s="750">
        <v>3763597.6694</v>
      </c>
      <c r="L19" s="750">
        <v>9498996.5717999991</v>
      </c>
      <c r="M19" s="750">
        <v>2226184.2227999996</v>
      </c>
      <c r="N19" s="750">
        <v>1914597.0094999999</v>
      </c>
      <c r="O19" s="750">
        <v>62120</v>
      </c>
      <c r="P19" s="748">
        <v>0.13613729999999999</v>
      </c>
      <c r="Q19" s="748">
        <v>0.13885749999999999</v>
      </c>
      <c r="R19" s="748">
        <v>0.12723100000000001</v>
      </c>
      <c r="S19" s="783">
        <v>88.029901899999999</v>
      </c>
    </row>
    <row r="20" spans="1:19" ht="25.5">
      <c r="A20" s="666">
        <v>10.1</v>
      </c>
      <c r="B20" s="657" t="s">
        <v>992</v>
      </c>
      <c r="C20" s="655"/>
      <c r="D20" s="655"/>
      <c r="E20" s="655"/>
      <c r="F20" s="655"/>
      <c r="G20" s="655"/>
      <c r="H20" s="655"/>
      <c r="I20" s="655"/>
      <c r="J20" s="655"/>
      <c r="K20" s="655"/>
      <c r="L20" s="655"/>
      <c r="M20" s="655"/>
      <c r="N20" s="655"/>
      <c r="O20" s="655"/>
      <c r="P20" s="655"/>
      <c r="Q20" s="655"/>
      <c r="R20" s="655"/>
      <c r="S20" s="783"/>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43"/>
  <sheetViews>
    <sheetView workbookViewId="0">
      <pane xSplit="1" ySplit="5" topLeftCell="B6" activePane="bottomRight" state="frozen"/>
      <selection activeCell="C35" sqref="C35"/>
      <selection pane="topRight" activeCell="C35" sqref="C35"/>
      <selection pane="bottomLeft" activeCell="C35" sqref="C35"/>
      <selection pane="bottomRight" activeCell="G24" sqref="G24"/>
    </sheetView>
  </sheetViews>
  <sheetFormatPr defaultRowHeight="15"/>
  <cols>
    <col min="1" max="1" width="9.42578125" style="2" bestFit="1" customWidth="1"/>
    <col min="2" max="2" width="55.140625" style="2" bestFit="1" customWidth="1"/>
    <col min="3" max="3" width="12.7109375" style="2" bestFit="1" customWidth="1"/>
    <col min="4" max="4" width="13.28515625" style="2" customWidth="1"/>
    <col min="5" max="5" width="14.42578125" style="2" customWidth="1"/>
    <col min="6" max="6" width="11.7109375" style="2" customWidth="1"/>
    <col min="7" max="7" width="13.7109375" style="2" customWidth="1"/>
    <col min="8" max="8" width="14.42578125" style="2" customWidth="1"/>
  </cols>
  <sheetData>
    <row r="1" spans="1:8" ht="15.75">
      <c r="A1" s="18" t="s">
        <v>188</v>
      </c>
      <c r="B1" s="345" t="str">
        <f>Info!C2</f>
        <v>სს "ბაზისბანკი"</v>
      </c>
    </row>
    <row r="2" spans="1:8" ht="15.75">
      <c r="A2" s="18" t="s">
        <v>189</v>
      </c>
      <c r="B2" s="479">
        <f>'1. key ratios'!B2</f>
        <v>44926</v>
      </c>
    </row>
    <row r="3" spans="1:8" ht="15.75">
      <c r="A3" s="18"/>
    </row>
    <row r="4" spans="1:8" ht="16.5" thickBot="1">
      <c r="A4" s="32" t="s">
        <v>402</v>
      </c>
      <c r="B4" s="71" t="s">
        <v>241</v>
      </c>
      <c r="C4" s="32"/>
      <c r="D4" s="33"/>
      <c r="E4" s="33"/>
      <c r="F4" s="34"/>
      <c r="G4" s="34"/>
      <c r="H4" s="35" t="s">
        <v>93</v>
      </c>
    </row>
    <row r="5" spans="1:8" ht="15.75">
      <c r="A5" s="36"/>
      <c r="B5" s="37"/>
      <c r="C5" s="792" t="s">
        <v>194</v>
      </c>
      <c r="D5" s="793"/>
      <c r="E5" s="794"/>
      <c r="F5" s="792" t="s">
        <v>195</v>
      </c>
      <c r="G5" s="793"/>
      <c r="H5" s="795"/>
    </row>
    <row r="6" spans="1:8" ht="15.75">
      <c r="A6" s="38" t="s">
        <v>26</v>
      </c>
      <c r="B6" s="39" t="s">
        <v>153</v>
      </c>
      <c r="C6" s="40" t="s">
        <v>27</v>
      </c>
      <c r="D6" s="40" t="s">
        <v>94</v>
      </c>
      <c r="E6" s="40" t="s">
        <v>68</v>
      </c>
      <c r="F6" s="40" t="s">
        <v>27</v>
      </c>
      <c r="G6" s="40" t="s">
        <v>94</v>
      </c>
      <c r="H6" s="41" t="s">
        <v>68</v>
      </c>
    </row>
    <row r="7" spans="1:8" ht="15.75">
      <c r="A7" s="38">
        <v>1</v>
      </c>
      <c r="B7" s="42" t="s">
        <v>154</v>
      </c>
      <c r="C7" s="243">
        <v>38971746.899999999</v>
      </c>
      <c r="D7" s="243">
        <v>38885558.840899996</v>
      </c>
      <c r="E7" s="244">
        <v>77857305.740899995</v>
      </c>
      <c r="F7" s="245">
        <v>15855130.109999999</v>
      </c>
      <c r="G7" s="246">
        <v>18454116.495200001</v>
      </c>
      <c r="H7" s="247">
        <v>34309246.6052</v>
      </c>
    </row>
    <row r="8" spans="1:8" ht="15.75">
      <c r="A8" s="38">
        <v>2</v>
      </c>
      <c r="B8" s="42" t="s">
        <v>155</v>
      </c>
      <c r="C8" s="243">
        <v>23744094.739999998</v>
      </c>
      <c r="D8" s="243">
        <v>302858743.64199996</v>
      </c>
      <c r="E8" s="244">
        <v>326602838.38199997</v>
      </c>
      <c r="F8" s="245">
        <v>51472602.869999997</v>
      </c>
      <c r="G8" s="246">
        <v>177978824.11199999</v>
      </c>
      <c r="H8" s="247">
        <v>229451426.98199999</v>
      </c>
    </row>
    <row r="9" spans="1:8" ht="15.75">
      <c r="A9" s="38">
        <v>3</v>
      </c>
      <c r="B9" s="42" t="s">
        <v>156</v>
      </c>
      <c r="C9" s="243">
        <v>15118623.85</v>
      </c>
      <c r="D9" s="243">
        <v>79746686.935800001</v>
      </c>
      <c r="E9" s="244">
        <v>94865310.785799995</v>
      </c>
      <c r="F9" s="245">
        <v>579438.24</v>
      </c>
      <c r="G9" s="246">
        <v>104232865.73100001</v>
      </c>
      <c r="H9" s="247">
        <v>104812303.971</v>
      </c>
    </row>
    <row r="10" spans="1:8" ht="15.75">
      <c r="A10" s="38">
        <v>4</v>
      </c>
      <c r="B10" s="42" t="s">
        <v>185</v>
      </c>
      <c r="C10" s="243">
        <v>141599716.34999999</v>
      </c>
      <c r="D10" s="243">
        <v>0</v>
      </c>
      <c r="E10" s="244">
        <v>141599716.34999999</v>
      </c>
      <c r="F10" s="245">
        <v>38535544.539999999</v>
      </c>
      <c r="G10" s="246">
        <v>0</v>
      </c>
      <c r="H10" s="247">
        <v>38535544.539999999</v>
      </c>
    </row>
    <row r="11" spans="1:8" ht="15.75">
      <c r="A11" s="38">
        <v>5</v>
      </c>
      <c r="B11" s="42" t="s">
        <v>157</v>
      </c>
      <c r="C11" s="243">
        <v>241864270.44999999</v>
      </c>
      <c r="D11" s="243">
        <v>0</v>
      </c>
      <c r="E11" s="244">
        <v>241864270.44999999</v>
      </c>
      <c r="F11" s="245">
        <v>156764338.81999999</v>
      </c>
      <c r="G11" s="246">
        <v>10624768</v>
      </c>
      <c r="H11" s="247">
        <v>167389106.81999999</v>
      </c>
    </row>
    <row r="12" spans="1:8" ht="15.75">
      <c r="A12" s="38">
        <v>6.1</v>
      </c>
      <c r="B12" s="43" t="s">
        <v>158</v>
      </c>
      <c r="C12" s="243">
        <v>1102118472.46</v>
      </c>
      <c r="D12" s="243">
        <v>974216640.10339999</v>
      </c>
      <c r="E12" s="244">
        <v>2076335112.5634</v>
      </c>
      <c r="F12" s="245">
        <v>595834869.68999994</v>
      </c>
      <c r="G12" s="246">
        <v>658849541.8017</v>
      </c>
      <c r="H12" s="247">
        <v>1254684411.4916999</v>
      </c>
    </row>
    <row r="13" spans="1:8" ht="15.75">
      <c r="A13" s="38">
        <v>6.2</v>
      </c>
      <c r="B13" s="43" t="s">
        <v>159</v>
      </c>
      <c r="C13" s="243">
        <v>-39848808.981799997</v>
      </c>
      <c r="D13" s="243">
        <v>-35182674.666900001</v>
      </c>
      <c r="E13" s="244">
        <v>-75031483.648699999</v>
      </c>
      <c r="F13" s="245">
        <v>-18487938.202799998</v>
      </c>
      <c r="G13" s="246">
        <v>-33839132.209299996</v>
      </c>
      <c r="H13" s="247">
        <v>-52327070.412099995</v>
      </c>
    </row>
    <row r="14" spans="1:8" ht="15.75">
      <c r="A14" s="38">
        <v>6</v>
      </c>
      <c r="B14" s="42" t="s">
        <v>160</v>
      </c>
      <c r="C14" s="244">
        <v>1062269663.4782001</v>
      </c>
      <c r="D14" s="244">
        <v>939033965.43649995</v>
      </c>
      <c r="E14" s="244">
        <v>2001303628.9147</v>
      </c>
      <c r="F14" s="244">
        <v>577346931.4871999</v>
      </c>
      <c r="G14" s="244">
        <v>625010409.59239995</v>
      </c>
      <c r="H14" s="247">
        <v>1202357341.0795999</v>
      </c>
    </row>
    <row r="15" spans="1:8" ht="15.75">
      <c r="A15" s="38">
        <v>7</v>
      </c>
      <c r="B15" s="42" t="s">
        <v>161</v>
      </c>
      <c r="C15" s="243">
        <v>22255694.190000005</v>
      </c>
      <c r="D15" s="243">
        <v>5432275.3812999995</v>
      </c>
      <c r="E15" s="244">
        <v>27687969.571300004</v>
      </c>
      <c r="F15" s="245">
        <v>9992289.7899999991</v>
      </c>
      <c r="G15" s="246">
        <v>3752413.5400000005</v>
      </c>
      <c r="H15" s="247">
        <v>13744703.33</v>
      </c>
    </row>
    <row r="16" spans="1:8" ht="15.75">
      <c r="A16" s="38">
        <v>8</v>
      </c>
      <c r="B16" s="42" t="s">
        <v>162</v>
      </c>
      <c r="C16" s="243">
        <v>6640620.3550000004</v>
      </c>
      <c r="D16" s="243" t="s">
        <v>1032</v>
      </c>
      <c r="E16" s="244">
        <v>6640620.3550000004</v>
      </c>
      <c r="F16" s="245">
        <v>11143195.302999999</v>
      </c>
      <c r="G16" s="246" t="s">
        <v>1032</v>
      </c>
      <c r="H16" s="247">
        <v>11143195.302999999</v>
      </c>
    </row>
    <row r="17" spans="1:8" ht="15.75">
      <c r="A17" s="38">
        <v>9</v>
      </c>
      <c r="B17" s="42" t="s">
        <v>163</v>
      </c>
      <c r="C17" s="243">
        <v>17062704.66</v>
      </c>
      <c r="D17" s="243">
        <v>0</v>
      </c>
      <c r="E17" s="244">
        <v>17062704.66</v>
      </c>
      <c r="F17" s="245">
        <v>17062704.66</v>
      </c>
      <c r="G17" s="246">
        <v>0</v>
      </c>
      <c r="H17" s="247">
        <v>17062704.66</v>
      </c>
    </row>
    <row r="18" spans="1:8" ht="15.75">
      <c r="A18" s="38">
        <v>10</v>
      </c>
      <c r="B18" s="42" t="s">
        <v>164</v>
      </c>
      <c r="C18" s="243">
        <v>125306752.65000001</v>
      </c>
      <c r="D18" s="243" t="s">
        <v>1032</v>
      </c>
      <c r="E18" s="244">
        <v>125306752.65000001</v>
      </c>
      <c r="F18" s="245">
        <v>40886685.5</v>
      </c>
      <c r="G18" s="246" t="s">
        <v>1032</v>
      </c>
      <c r="H18" s="247">
        <v>40886685.5</v>
      </c>
    </row>
    <row r="19" spans="1:8" ht="15.75">
      <c r="A19" s="38">
        <v>11</v>
      </c>
      <c r="B19" s="42" t="s">
        <v>165</v>
      </c>
      <c r="C19" s="243">
        <v>31270296.618800003</v>
      </c>
      <c r="D19" s="243">
        <v>330296.69869999995</v>
      </c>
      <c r="E19" s="244">
        <v>31600593.317500003</v>
      </c>
      <c r="F19" s="245">
        <v>8462634.2919999994</v>
      </c>
      <c r="G19" s="246">
        <v>272388.95250000001</v>
      </c>
      <c r="H19" s="247">
        <v>8735023.2445</v>
      </c>
    </row>
    <row r="20" spans="1:8" ht="15.75">
      <c r="A20" s="38">
        <v>12</v>
      </c>
      <c r="B20" s="44" t="s">
        <v>166</v>
      </c>
      <c r="C20" s="244">
        <v>1726104184.2420001</v>
      </c>
      <c r="D20" s="244">
        <v>1366287526.9351997</v>
      </c>
      <c r="E20" s="244">
        <v>3092391711.1771998</v>
      </c>
      <c r="F20" s="244">
        <v>928101495.6121999</v>
      </c>
      <c r="G20" s="244">
        <v>940325786.42309988</v>
      </c>
      <c r="H20" s="247">
        <v>1868427282.0352998</v>
      </c>
    </row>
    <row r="21" spans="1:8" ht="15.75">
      <c r="A21" s="38"/>
      <c r="B21" s="39" t="s">
        <v>183</v>
      </c>
      <c r="C21" s="248"/>
      <c r="D21" s="248"/>
      <c r="E21" s="248"/>
      <c r="F21" s="249"/>
      <c r="G21" s="250"/>
      <c r="H21" s="251"/>
    </row>
    <row r="22" spans="1:8" ht="15.75">
      <c r="A22" s="38">
        <v>13</v>
      </c>
      <c r="B22" s="42" t="s">
        <v>167</v>
      </c>
      <c r="C22" s="243">
        <v>15001144.460000001</v>
      </c>
      <c r="D22" s="243">
        <v>0</v>
      </c>
      <c r="E22" s="244">
        <v>15001144.460000001</v>
      </c>
      <c r="F22" s="245">
        <v>17401144.460000001</v>
      </c>
      <c r="G22" s="246">
        <v>0</v>
      </c>
      <c r="H22" s="247">
        <v>17401144.460000001</v>
      </c>
    </row>
    <row r="23" spans="1:8" ht="15.75">
      <c r="A23" s="38">
        <v>14</v>
      </c>
      <c r="B23" s="42" t="s">
        <v>168</v>
      </c>
      <c r="C23" s="243">
        <v>234296701.83999997</v>
      </c>
      <c r="D23" s="243">
        <v>249389681.42769998</v>
      </c>
      <c r="E23" s="244">
        <v>483686383.26769996</v>
      </c>
      <c r="F23" s="245">
        <v>117305188.8</v>
      </c>
      <c r="G23" s="246">
        <v>117982963.74600001</v>
      </c>
      <c r="H23" s="247">
        <v>235288152.546</v>
      </c>
    </row>
    <row r="24" spans="1:8" ht="15.75">
      <c r="A24" s="38">
        <v>15</v>
      </c>
      <c r="B24" s="42" t="s">
        <v>169</v>
      </c>
      <c r="C24" s="243">
        <v>133977774.98</v>
      </c>
      <c r="D24" s="243">
        <v>277980625.875</v>
      </c>
      <c r="E24" s="244">
        <v>411958400.85500002</v>
      </c>
      <c r="F24" s="245">
        <v>61154310.359999999</v>
      </c>
      <c r="G24" s="246">
        <v>178207341.58849999</v>
      </c>
      <c r="H24" s="247">
        <v>239361651.94849998</v>
      </c>
    </row>
    <row r="25" spans="1:8" ht="15.75">
      <c r="A25" s="38">
        <v>16</v>
      </c>
      <c r="B25" s="42" t="s">
        <v>170</v>
      </c>
      <c r="C25" s="243">
        <v>510075627.45999998</v>
      </c>
      <c r="D25" s="243">
        <v>547610406.96039999</v>
      </c>
      <c r="E25" s="244">
        <v>1057686034.4203999</v>
      </c>
      <c r="F25" s="245">
        <v>149538958.25999999</v>
      </c>
      <c r="G25" s="246">
        <v>253911350.89320001</v>
      </c>
      <c r="H25" s="247">
        <v>403450309.15320003</v>
      </c>
    </row>
    <row r="26" spans="1:8" ht="15.75">
      <c r="A26" s="38">
        <v>17</v>
      </c>
      <c r="B26" s="42" t="s">
        <v>171</v>
      </c>
      <c r="C26" s="248">
        <v>0</v>
      </c>
      <c r="D26" s="248">
        <v>0</v>
      </c>
      <c r="E26" s="244">
        <v>0</v>
      </c>
      <c r="F26" s="249">
        <v>0</v>
      </c>
      <c r="G26" s="250">
        <v>0</v>
      </c>
      <c r="H26" s="247">
        <v>0</v>
      </c>
    </row>
    <row r="27" spans="1:8" ht="15.75">
      <c r="A27" s="38">
        <v>18</v>
      </c>
      <c r="B27" s="42" t="s">
        <v>172</v>
      </c>
      <c r="C27" s="243">
        <v>329964032.75</v>
      </c>
      <c r="D27" s="243">
        <v>299404045.49380004</v>
      </c>
      <c r="E27" s="244">
        <v>629368078.24380004</v>
      </c>
      <c r="F27" s="245">
        <v>270529582.50999999</v>
      </c>
      <c r="G27" s="246">
        <v>361197414.2001</v>
      </c>
      <c r="H27" s="247">
        <v>631726996.71009994</v>
      </c>
    </row>
    <row r="28" spans="1:8" ht="15.75">
      <c r="A28" s="38">
        <v>19</v>
      </c>
      <c r="B28" s="42" t="s">
        <v>173</v>
      </c>
      <c r="C28" s="243">
        <v>10367208.689999999</v>
      </c>
      <c r="D28" s="243">
        <v>8322854.5312999999</v>
      </c>
      <c r="E28" s="244">
        <v>18690063.221299998</v>
      </c>
      <c r="F28" s="245">
        <v>2367017.2200000002</v>
      </c>
      <c r="G28" s="246">
        <v>5724769.2689000005</v>
      </c>
      <c r="H28" s="247">
        <v>8091786.4889000002</v>
      </c>
    </row>
    <row r="29" spans="1:8" ht="15.75">
      <c r="A29" s="38">
        <v>20</v>
      </c>
      <c r="B29" s="42" t="s">
        <v>95</v>
      </c>
      <c r="C29" s="243">
        <v>24228260.469999999</v>
      </c>
      <c r="D29" s="243">
        <v>18953101.162999999</v>
      </c>
      <c r="E29" s="244">
        <v>43181361.633000001</v>
      </c>
      <c r="F29" s="245">
        <v>14722997.93</v>
      </c>
      <c r="G29" s="246">
        <v>7278963.6713999994</v>
      </c>
      <c r="H29" s="247">
        <v>22001961.601399999</v>
      </c>
    </row>
    <row r="30" spans="1:8" ht="15.75">
      <c r="A30" s="38">
        <v>21</v>
      </c>
      <c r="B30" s="42" t="s">
        <v>174</v>
      </c>
      <c r="C30" s="243">
        <v>0</v>
      </c>
      <c r="D30" s="243">
        <v>56505800</v>
      </c>
      <c r="E30" s="244">
        <v>56505800</v>
      </c>
      <c r="F30" s="245">
        <v>0</v>
      </c>
      <c r="G30" s="246">
        <v>15178240</v>
      </c>
      <c r="H30" s="247">
        <v>15178240</v>
      </c>
    </row>
    <row r="31" spans="1:8" ht="15.75">
      <c r="A31" s="38">
        <v>22</v>
      </c>
      <c r="B31" s="44" t="s">
        <v>175</v>
      </c>
      <c r="C31" s="244">
        <v>1257910750.6500001</v>
      </c>
      <c r="D31" s="244">
        <v>1458166515.4512</v>
      </c>
      <c r="E31" s="244">
        <v>2716077266.1012001</v>
      </c>
      <c r="F31" s="244">
        <v>633019199.53999996</v>
      </c>
      <c r="G31" s="244">
        <v>939481043.36809993</v>
      </c>
      <c r="H31" s="247">
        <v>1572500242.9080999</v>
      </c>
    </row>
    <row r="32" spans="1:8" ht="15.75">
      <c r="A32" s="38"/>
      <c r="B32" s="39" t="s">
        <v>184</v>
      </c>
      <c r="C32" s="248"/>
      <c r="D32" s="248"/>
      <c r="E32" s="243"/>
      <c r="F32" s="249"/>
      <c r="G32" s="250"/>
      <c r="H32" s="251"/>
    </row>
    <row r="33" spans="1:8" ht="15.75">
      <c r="A33" s="38">
        <v>23</v>
      </c>
      <c r="B33" s="42" t="s">
        <v>176</v>
      </c>
      <c r="C33" s="243">
        <v>17215401</v>
      </c>
      <c r="D33" s="248" t="s">
        <v>1032</v>
      </c>
      <c r="E33" s="244">
        <v>17215401</v>
      </c>
      <c r="F33" s="245">
        <v>16181147</v>
      </c>
      <c r="G33" s="250" t="s">
        <v>1032</v>
      </c>
      <c r="H33" s="247">
        <v>16181147</v>
      </c>
    </row>
    <row r="34" spans="1:8" ht="15.75">
      <c r="A34" s="38">
        <v>24</v>
      </c>
      <c r="B34" s="42" t="s">
        <v>177</v>
      </c>
      <c r="C34" s="243">
        <v>0</v>
      </c>
      <c r="D34" s="248" t="s">
        <v>1032</v>
      </c>
      <c r="E34" s="244">
        <v>0</v>
      </c>
      <c r="F34" s="245">
        <v>0</v>
      </c>
      <c r="G34" s="250" t="s">
        <v>1032</v>
      </c>
      <c r="H34" s="247">
        <v>0</v>
      </c>
    </row>
    <row r="35" spans="1:8" ht="15.75">
      <c r="A35" s="38">
        <v>25</v>
      </c>
      <c r="B35" s="43" t="s">
        <v>178</v>
      </c>
      <c r="C35" s="243">
        <v>0</v>
      </c>
      <c r="D35" s="248" t="s">
        <v>1032</v>
      </c>
      <c r="E35" s="244">
        <v>0</v>
      </c>
      <c r="F35" s="245">
        <v>0</v>
      </c>
      <c r="G35" s="250" t="s">
        <v>1032</v>
      </c>
      <c r="H35" s="247">
        <v>0</v>
      </c>
    </row>
    <row r="36" spans="1:8" ht="15.75">
      <c r="A36" s="38">
        <v>26</v>
      </c>
      <c r="B36" s="42" t="s">
        <v>179</v>
      </c>
      <c r="C36" s="243">
        <v>102555387.72999999</v>
      </c>
      <c r="D36" s="248" t="s">
        <v>1032</v>
      </c>
      <c r="E36" s="244">
        <v>102555387.72999999</v>
      </c>
      <c r="F36" s="245">
        <v>76412652.799999997</v>
      </c>
      <c r="G36" s="250" t="s">
        <v>1032</v>
      </c>
      <c r="H36" s="247">
        <v>76412652.799999997</v>
      </c>
    </row>
    <row r="37" spans="1:8" ht="15.75">
      <c r="A37" s="38">
        <v>27</v>
      </c>
      <c r="B37" s="42" t="s">
        <v>180</v>
      </c>
      <c r="C37" s="243">
        <v>189397311.25</v>
      </c>
      <c r="D37" s="248" t="s">
        <v>1032</v>
      </c>
      <c r="E37" s="244">
        <v>189397311.25</v>
      </c>
      <c r="F37" s="245">
        <v>145644220.53</v>
      </c>
      <c r="G37" s="250" t="s">
        <v>1032</v>
      </c>
      <c r="H37" s="247">
        <v>145644220.53</v>
      </c>
    </row>
    <row r="38" spans="1:8" ht="15.75">
      <c r="A38" s="38">
        <v>28</v>
      </c>
      <c r="B38" s="42" t="s">
        <v>181</v>
      </c>
      <c r="C38" s="243">
        <v>53210416.602000043</v>
      </c>
      <c r="D38" s="248" t="s">
        <v>1032</v>
      </c>
      <c r="E38" s="244">
        <v>53210416.602000043</v>
      </c>
      <c r="F38" s="245">
        <v>43753090.980499983</v>
      </c>
      <c r="G38" s="250" t="s">
        <v>1032</v>
      </c>
      <c r="H38" s="247">
        <v>43753090.980499983</v>
      </c>
    </row>
    <row r="39" spans="1:8" ht="15.75">
      <c r="A39" s="38">
        <v>29</v>
      </c>
      <c r="B39" s="42" t="s">
        <v>196</v>
      </c>
      <c r="C39" s="243">
        <v>13935928.140000001</v>
      </c>
      <c r="D39" s="248" t="s">
        <v>1032</v>
      </c>
      <c r="E39" s="244">
        <v>13935928.140000001</v>
      </c>
      <c r="F39" s="245">
        <v>13935928.140000001</v>
      </c>
      <c r="G39" s="250" t="s">
        <v>1032</v>
      </c>
      <c r="H39" s="247">
        <v>13935928.140000001</v>
      </c>
    </row>
    <row r="40" spans="1:8" ht="15.75">
      <c r="A40" s="38">
        <v>30</v>
      </c>
      <c r="B40" s="44" t="s">
        <v>182</v>
      </c>
      <c r="C40" s="243">
        <v>376314444.72200006</v>
      </c>
      <c r="D40" s="248" t="s">
        <v>1032</v>
      </c>
      <c r="E40" s="244">
        <v>376314444.72200006</v>
      </c>
      <c r="F40" s="245">
        <v>295927039.45049995</v>
      </c>
      <c r="G40" s="250" t="s">
        <v>1032</v>
      </c>
      <c r="H40" s="247">
        <v>295927039.45049995</v>
      </c>
    </row>
    <row r="41" spans="1:8" ht="16.5" thickBot="1">
      <c r="A41" s="45">
        <v>31</v>
      </c>
      <c r="B41" s="46" t="s">
        <v>197</v>
      </c>
      <c r="C41" s="252">
        <v>1634225195.3720002</v>
      </c>
      <c r="D41" s="252">
        <v>1458166515.4512</v>
      </c>
      <c r="E41" s="252">
        <v>3092391710.8232002</v>
      </c>
      <c r="F41" s="252">
        <v>928946238.99049997</v>
      </c>
      <c r="G41" s="252">
        <v>939481043.36809993</v>
      </c>
      <c r="H41" s="253">
        <v>1868427282.3585999</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42578125" defaultRowHeight="11.25"/>
  <cols>
    <col min="1" max="1" width="8" style="234" customWidth="1"/>
    <col min="2" max="2" width="66.140625" style="235" customWidth="1"/>
    <col min="3" max="3" width="131.42578125" style="236" customWidth="1"/>
    <col min="4" max="5" width="10.28515625" style="227" customWidth="1"/>
    <col min="6" max="16384" width="43.42578125" style="227"/>
  </cols>
  <sheetData>
    <row r="1" spans="1:3" ht="12.75" thickTop="1" thickBot="1">
      <c r="A1" s="955" t="s">
        <v>322</v>
      </c>
      <c r="B1" s="956"/>
      <c r="C1" s="957"/>
    </row>
    <row r="2" spans="1:3" ht="26.25" customHeight="1">
      <c r="A2" s="595"/>
      <c r="B2" s="903" t="s">
        <v>323</v>
      </c>
      <c r="C2" s="903"/>
    </row>
    <row r="3" spans="1:3" s="232" customFormat="1" ht="11.25" customHeight="1">
      <c r="A3" s="231"/>
      <c r="B3" s="903" t="s">
        <v>415</v>
      </c>
      <c r="C3" s="903"/>
    </row>
    <row r="4" spans="1:3" ht="12" customHeight="1" thickBot="1">
      <c r="A4" s="938" t="s">
        <v>419</v>
      </c>
      <c r="B4" s="939"/>
      <c r="C4" s="940"/>
    </row>
    <row r="5" spans="1:3" ht="12" thickTop="1">
      <c r="A5" s="228"/>
      <c r="B5" s="941" t="s">
        <v>324</v>
      </c>
      <c r="C5" s="942"/>
    </row>
    <row r="6" spans="1:3">
      <c r="A6" s="595"/>
      <c r="B6" s="908" t="s">
        <v>416</v>
      </c>
      <c r="C6" s="909"/>
    </row>
    <row r="7" spans="1:3">
      <c r="A7" s="595"/>
      <c r="B7" s="908" t="s">
        <v>325</v>
      </c>
      <c r="C7" s="909"/>
    </row>
    <row r="8" spans="1:3">
      <c r="A8" s="595"/>
      <c r="B8" s="908" t="s">
        <v>417</v>
      </c>
      <c r="C8" s="909"/>
    </row>
    <row r="9" spans="1:3">
      <c r="A9" s="595"/>
      <c r="B9" s="953" t="s">
        <v>418</v>
      </c>
      <c r="C9" s="954"/>
    </row>
    <row r="10" spans="1:3">
      <c r="A10" s="595"/>
      <c r="B10" s="943" t="s">
        <v>326</v>
      </c>
      <c r="C10" s="944" t="s">
        <v>326</v>
      </c>
    </row>
    <row r="11" spans="1:3">
      <c r="A11" s="595"/>
      <c r="B11" s="943" t="s">
        <v>327</v>
      </c>
      <c r="C11" s="944" t="s">
        <v>327</v>
      </c>
    </row>
    <row r="12" spans="1:3">
      <c r="A12" s="595"/>
      <c r="B12" s="943" t="s">
        <v>328</v>
      </c>
      <c r="C12" s="944" t="s">
        <v>328</v>
      </c>
    </row>
    <row r="13" spans="1:3">
      <c r="A13" s="595"/>
      <c r="B13" s="943" t="s">
        <v>329</v>
      </c>
      <c r="C13" s="944" t="s">
        <v>329</v>
      </c>
    </row>
    <row r="14" spans="1:3">
      <c r="A14" s="595"/>
      <c r="B14" s="943" t="s">
        <v>330</v>
      </c>
      <c r="C14" s="944" t="s">
        <v>330</v>
      </c>
    </row>
    <row r="15" spans="1:3" ht="21.75" customHeight="1">
      <c r="A15" s="595"/>
      <c r="B15" s="943" t="s">
        <v>331</v>
      </c>
      <c r="C15" s="944" t="s">
        <v>331</v>
      </c>
    </row>
    <row r="16" spans="1:3">
      <c r="A16" s="595"/>
      <c r="B16" s="943" t="s">
        <v>332</v>
      </c>
      <c r="C16" s="944" t="s">
        <v>333</v>
      </c>
    </row>
    <row r="17" spans="1:3">
      <c r="A17" s="595"/>
      <c r="B17" s="943" t="s">
        <v>334</v>
      </c>
      <c r="C17" s="944" t="s">
        <v>335</v>
      </c>
    </row>
    <row r="18" spans="1:3">
      <c r="A18" s="595"/>
      <c r="B18" s="943" t="s">
        <v>336</v>
      </c>
      <c r="C18" s="944" t="s">
        <v>337</v>
      </c>
    </row>
    <row r="19" spans="1:3">
      <c r="A19" s="595"/>
      <c r="B19" s="943" t="s">
        <v>338</v>
      </c>
      <c r="C19" s="944" t="s">
        <v>338</v>
      </c>
    </row>
    <row r="20" spans="1:3">
      <c r="A20" s="595"/>
      <c r="B20" s="943" t="s">
        <v>339</v>
      </c>
      <c r="C20" s="944" t="s">
        <v>339</v>
      </c>
    </row>
    <row r="21" spans="1:3">
      <c r="A21" s="595"/>
      <c r="B21" s="943" t="s">
        <v>340</v>
      </c>
      <c r="C21" s="944" t="s">
        <v>340</v>
      </c>
    </row>
    <row r="22" spans="1:3" ht="23.25" customHeight="1">
      <c r="A22" s="595"/>
      <c r="B22" s="943" t="s">
        <v>341</v>
      </c>
      <c r="C22" s="944" t="s">
        <v>342</v>
      </c>
    </row>
    <row r="23" spans="1:3">
      <c r="A23" s="595"/>
      <c r="B23" s="943" t="s">
        <v>343</v>
      </c>
      <c r="C23" s="944" t="s">
        <v>343</v>
      </c>
    </row>
    <row r="24" spans="1:3">
      <c r="A24" s="595"/>
      <c r="B24" s="943" t="s">
        <v>344</v>
      </c>
      <c r="C24" s="944" t="s">
        <v>345</v>
      </c>
    </row>
    <row r="25" spans="1:3" ht="12" thickBot="1">
      <c r="A25" s="229"/>
      <c r="B25" s="947" t="s">
        <v>346</v>
      </c>
      <c r="C25" s="948"/>
    </row>
    <row r="26" spans="1:3" ht="12.75" thickTop="1" thickBot="1">
      <c r="A26" s="938" t="s">
        <v>429</v>
      </c>
      <c r="B26" s="939"/>
      <c r="C26" s="940"/>
    </row>
    <row r="27" spans="1:3" ht="12.75" thickTop="1" thickBot="1">
      <c r="A27" s="230"/>
      <c r="B27" s="949" t="s">
        <v>347</v>
      </c>
      <c r="C27" s="950"/>
    </row>
    <row r="28" spans="1:3" ht="12.75" thickTop="1" thickBot="1">
      <c r="A28" s="938" t="s">
        <v>420</v>
      </c>
      <c r="B28" s="939"/>
      <c r="C28" s="940"/>
    </row>
    <row r="29" spans="1:3" ht="12" thickTop="1">
      <c r="A29" s="228"/>
      <c r="B29" s="951" t="s">
        <v>348</v>
      </c>
      <c r="C29" s="952" t="s">
        <v>349</v>
      </c>
    </row>
    <row r="30" spans="1:3">
      <c r="A30" s="595"/>
      <c r="B30" s="929" t="s">
        <v>350</v>
      </c>
      <c r="C30" s="930" t="s">
        <v>351</v>
      </c>
    </row>
    <row r="31" spans="1:3">
      <c r="A31" s="595"/>
      <c r="B31" s="929" t="s">
        <v>352</v>
      </c>
      <c r="C31" s="930" t="s">
        <v>353</v>
      </c>
    </row>
    <row r="32" spans="1:3">
      <c r="A32" s="595"/>
      <c r="B32" s="929" t="s">
        <v>354</v>
      </c>
      <c r="C32" s="930" t="s">
        <v>355</v>
      </c>
    </row>
    <row r="33" spans="1:3">
      <c r="A33" s="595"/>
      <c r="B33" s="929" t="s">
        <v>356</v>
      </c>
      <c r="C33" s="930" t="s">
        <v>357</v>
      </c>
    </row>
    <row r="34" spans="1:3">
      <c r="A34" s="595"/>
      <c r="B34" s="929" t="s">
        <v>358</v>
      </c>
      <c r="C34" s="930" t="s">
        <v>359</v>
      </c>
    </row>
    <row r="35" spans="1:3" ht="23.25" customHeight="1">
      <c r="A35" s="595"/>
      <c r="B35" s="929" t="s">
        <v>360</v>
      </c>
      <c r="C35" s="930" t="s">
        <v>361</v>
      </c>
    </row>
    <row r="36" spans="1:3" ht="24" customHeight="1">
      <c r="A36" s="595"/>
      <c r="B36" s="929" t="s">
        <v>362</v>
      </c>
      <c r="C36" s="930" t="s">
        <v>363</v>
      </c>
    </row>
    <row r="37" spans="1:3" ht="24.75" customHeight="1">
      <c r="A37" s="595"/>
      <c r="B37" s="929" t="s">
        <v>364</v>
      </c>
      <c r="C37" s="930" t="s">
        <v>365</v>
      </c>
    </row>
    <row r="38" spans="1:3" ht="23.25" customHeight="1">
      <c r="A38" s="595"/>
      <c r="B38" s="929" t="s">
        <v>421</v>
      </c>
      <c r="C38" s="930" t="s">
        <v>366</v>
      </c>
    </row>
    <row r="39" spans="1:3" ht="39.75" customHeight="1">
      <c r="A39" s="595"/>
      <c r="B39" s="943" t="s">
        <v>435</v>
      </c>
      <c r="C39" s="944" t="s">
        <v>367</v>
      </c>
    </row>
    <row r="40" spans="1:3" ht="12" customHeight="1">
      <c r="A40" s="595"/>
      <c r="B40" s="929" t="s">
        <v>368</v>
      </c>
      <c r="C40" s="930" t="s">
        <v>369</v>
      </c>
    </row>
    <row r="41" spans="1:3" ht="27" customHeight="1" thickBot="1">
      <c r="A41" s="229"/>
      <c r="B41" s="945" t="s">
        <v>370</v>
      </c>
      <c r="C41" s="946" t="s">
        <v>371</v>
      </c>
    </row>
    <row r="42" spans="1:3" ht="12.75" thickTop="1" thickBot="1">
      <c r="A42" s="938" t="s">
        <v>422</v>
      </c>
      <c r="B42" s="939"/>
      <c r="C42" s="940"/>
    </row>
    <row r="43" spans="1:3" ht="12" thickTop="1">
      <c r="A43" s="228"/>
      <c r="B43" s="941" t="s">
        <v>458</v>
      </c>
      <c r="C43" s="942" t="s">
        <v>372</v>
      </c>
    </row>
    <row r="44" spans="1:3">
      <c r="A44" s="595"/>
      <c r="B44" s="908" t="s">
        <v>457</v>
      </c>
      <c r="C44" s="909"/>
    </row>
    <row r="45" spans="1:3" ht="23.25" customHeight="1" thickBot="1">
      <c r="A45" s="229"/>
      <c r="B45" s="936" t="s">
        <v>373</v>
      </c>
      <c r="C45" s="937" t="s">
        <v>374</v>
      </c>
    </row>
    <row r="46" spans="1:3" ht="11.25" customHeight="1" thickTop="1" thickBot="1">
      <c r="A46" s="938" t="s">
        <v>423</v>
      </c>
      <c r="B46" s="939"/>
      <c r="C46" s="940"/>
    </row>
    <row r="47" spans="1:3" ht="26.25" customHeight="1" thickTop="1">
      <c r="A47" s="595"/>
      <c r="B47" s="908" t="s">
        <v>424</v>
      </c>
      <c r="C47" s="909"/>
    </row>
    <row r="48" spans="1:3" ht="12" thickBot="1">
      <c r="A48" s="938" t="s">
        <v>425</v>
      </c>
      <c r="B48" s="939"/>
      <c r="C48" s="940"/>
    </row>
    <row r="49" spans="1:3" ht="12" thickTop="1">
      <c r="A49" s="228"/>
      <c r="B49" s="941" t="s">
        <v>375</v>
      </c>
      <c r="C49" s="942" t="s">
        <v>375</v>
      </c>
    </row>
    <row r="50" spans="1:3" ht="11.25" customHeight="1">
      <c r="A50" s="595"/>
      <c r="B50" s="908" t="s">
        <v>376</v>
      </c>
      <c r="C50" s="909" t="s">
        <v>376</v>
      </c>
    </row>
    <row r="51" spans="1:3">
      <c r="A51" s="595"/>
      <c r="B51" s="908" t="s">
        <v>377</v>
      </c>
      <c r="C51" s="909" t="s">
        <v>377</v>
      </c>
    </row>
    <row r="52" spans="1:3" ht="11.25" customHeight="1">
      <c r="A52" s="595"/>
      <c r="B52" s="908" t="s">
        <v>484</v>
      </c>
      <c r="C52" s="909" t="s">
        <v>378</v>
      </c>
    </row>
    <row r="53" spans="1:3" ht="33.6" customHeight="1">
      <c r="A53" s="595"/>
      <c r="B53" s="908" t="s">
        <v>379</v>
      </c>
      <c r="C53" s="909" t="s">
        <v>379</v>
      </c>
    </row>
    <row r="54" spans="1:3" ht="11.25" customHeight="1">
      <c r="A54" s="595"/>
      <c r="B54" s="908" t="s">
        <v>478</v>
      </c>
      <c r="C54" s="909" t="s">
        <v>380</v>
      </c>
    </row>
    <row r="55" spans="1:3" ht="11.25" customHeight="1" thickBot="1">
      <c r="A55" s="938" t="s">
        <v>426</v>
      </c>
      <c r="B55" s="939"/>
      <c r="C55" s="940"/>
    </row>
    <row r="56" spans="1:3" ht="12" thickTop="1">
      <c r="A56" s="228"/>
      <c r="B56" s="941" t="s">
        <v>375</v>
      </c>
      <c r="C56" s="942" t="s">
        <v>375</v>
      </c>
    </row>
    <row r="57" spans="1:3">
      <c r="A57" s="595"/>
      <c r="B57" s="908" t="s">
        <v>381</v>
      </c>
      <c r="C57" s="909" t="s">
        <v>381</v>
      </c>
    </row>
    <row r="58" spans="1:3">
      <c r="A58" s="595"/>
      <c r="B58" s="908" t="s">
        <v>432</v>
      </c>
      <c r="C58" s="909" t="s">
        <v>382</v>
      </c>
    </row>
    <row r="59" spans="1:3">
      <c r="A59" s="595"/>
      <c r="B59" s="908" t="s">
        <v>383</v>
      </c>
      <c r="C59" s="909" t="s">
        <v>383</v>
      </c>
    </row>
    <row r="60" spans="1:3">
      <c r="A60" s="595"/>
      <c r="B60" s="908" t="s">
        <v>384</v>
      </c>
      <c r="C60" s="909" t="s">
        <v>384</v>
      </c>
    </row>
    <row r="61" spans="1:3">
      <c r="A61" s="595"/>
      <c r="B61" s="908" t="s">
        <v>385</v>
      </c>
      <c r="C61" s="909" t="s">
        <v>385</v>
      </c>
    </row>
    <row r="62" spans="1:3">
      <c r="A62" s="595"/>
      <c r="B62" s="908" t="s">
        <v>433</v>
      </c>
      <c r="C62" s="909" t="s">
        <v>386</v>
      </c>
    </row>
    <row r="63" spans="1:3">
      <c r="A63" s="595"/>
      <c r="B63" s="908" t="s">
        <v>387</v>
      </c>
      <c r="C63" s="909" t="s">
        <v>387</v>
      </c>
    </row>
    <row r="64" spans="1:3" ht="12" thickBot="1">
      <c r="A64" s="229"/>
      <c r="B64" s="936" t="s">
        <v>388</v>
      </c>
      <c r="C64" s="937" t="s">
        <v>388</v>
      </c>
    </row>
    <row r="65" spans="1:3" ht="11.25" customHeight="1" thickTop="1">
      <c r="A65" s="924" t="s">
        <v>427</v>
      </c>
      <c r="B65" s="925"/>
      <c r="C65" s="926"/>
    </row>
    <row r="66" spans="1:3" ht="12" thickBot="1">
      <c r="A66" s="229"/>
      <c r="B66" s="936" t="s">
        <v>389</v>
      </c>
      <c r="C66" s="937" t="s">
        <v>389</v>
      </c>
    </row>
    <row r="67" spans="1:3" ht="11.25" customHeight="1" thickTop="1" thickBot="1">
      <c r="A67" s="938" t="s">
        <v>428</v>
      </c>
      <c r="B67" s="939"/>
      <c r="C67" s="940"/>
    </row>
    <row r="68" spans="1:3" ht="12" thickTop="1">
      <c r="A68" s="228"/>
      <c r="B68" s="941" t="s">
        <v>390</v>
      </c>
      <c r="C68" s="942" t="s">
        <v>390</v>
      </c>
    </row>
    <row r="69" spans="1:3">
      <c r="A69" s="595"/>
      <c r="B69" s="908" t="s">
        <v>391</v>
      </c>
      <c r="C69" s="909" t="s">
        <v>391</v>
      </c>
    </row>
    <row r="70" spans="1:3">
      <c r="A70" s="595"/>
      <c r="B70" s="908" t="s">
        <v>392</v>
      </c>
      <c r="C70" s="909" t="s">
        <v>392</v>
      </c>
    </row>
    <row r="71" spans="1:3" ht="54.95" customHeight="1">
      <c r="A71" s="595"/>
      <c r="B71" s="934" t="s">
        <v>955</v>
      </c>
      <c r="C71" s="935" t="s">
        <v>393</v>
      </c>
    </row>
    <row r="72" spans="1:3" ht="33.75" customHeight="1">
      <c r="A72" s="595"/>
      <c r="B72" s="934" t="s">
        <v>437</v>
      </c>
      <c r="C72" s="935" t="s">
        <v>394</v>
      </c>
    </row>
    <row r="73" spans="1:3" ht="15.75" customHeight="1">
      <c r="A73" s="595"/>
      <c r="B73" s="934" t="s">
        <v>434</v>
      </c>
      <c r="C73" s="935" t="s">
        <v>395</v>
      </c>
    </row>
    <row r="74" spans="1:3">
      <c r="A74" s="595"/>
      <c r="B74" s="908" t="s">
        <v>396</v>
      </c>
      <c r="C74" s="909" t="s">
        <v>396</v>
      </c>
    </row>
    <row r="75" spans="1:3" ht="12" thickBot="1">
      <c r="A75" s="229"/>
      <c r="B75" s="936" t="s">
        <v>397</v>
      </c>
      <c r="C75" s="937" t="s">
        <v>397</v>
      </c>
    </row>
    <row r="76" spans="1:3" ht="12" thickTop="1">
      <c r="A76" s="924" t="s">
        <v>461</v>
      </c>
      <c r="B76" s="925"/>
      <c r="C76" s="926"/>
    </row>
    <row r="77" spans="1:3">
      <c r="A77" s="595"/>
      <c r="B77" s="908" t="s">
        <v>389</v>
      </c>
      <c r="C77" s="909"/>
    </row>
    <row r="78" spans="1:3">
      <c r="A78" s="595"/>
      <c r="B78" s="908" t="s">
        <v>459</v>
      </c>
      <c r="C78" s="909"/>
    </row>
    <row r="79" spans="1:3">
      <c r="A79" s="595"/>
      <c r="B79" s="908" t="s">
        <v>460</v>
      </c>
      <c r="C79" s="909"/>
    </row>
    <row r="80" spans="1:3">
      <c r="A80" s="924" t="s">
        <v>462</v>
      </c>
      <c r="B80" s="925"/>
      <c r="C80" s="926"/>
    </row>
    <row r="81" spans="1:3">
      <c r="A81" s="595"/>
      <c r="B81" s="908" t="s">
        <v>389</v>
      </c>
      <c r="C81" s="909"/>
    </row>
    <row r="82" spans="1:3">
      <c r="A82" s="595"/>
      <c r="B82" s="908" t="s">
        <v>463</v>
      </c>
      <c r="C82" s="909"/>
    </row>
    <row r="83" spans="1:3" ht="76.5" customHeight="1">
      <c r="A83" s="595"/>
      <c r="B83" s="908" t="s">
        <v>477</v>
      </c>
      <c r="C83" s="909"/>
    </row>
    <row r="84" spans="1:3" ht="53.25" customHeight="1">
      <c r="A84" s="595"/>
      <c r="B84" s="908" t="s">
        <v>476</v>
      </c>
      <c r="C84" s="909"/>
    </row>
    <row r="85" spans="1:3">
      <c r="A85" s="595"/>
      <c r="B85" s="908" t="s">
        <v>464</v>
      </c>
      <c r="C85" s="909"/>
    </row>
    <row r="86" spans="1:3">
      <c r="A86" s="595"/>
      <c r="B86" s="908" t="s">
        <v>465</v>
      </c>
      <c r="C86" s="909"/>
    </row>
    <row r="87" spans="1:3">
      <c r="A87" s="595"/>
      <c r="B87" s="908" t="s">
        <v>466</v>
      </c>
      <c r="C87" s="909"/>
    </row>
    <row r="88" spans="1:3">
      <c r="A88" s="924" t="s">
        <v>467</v>
      </c>
      <c r="B88" s="925"/>
      <c r="C88" s="926"/>
    </row>
    <row r="89" spans="1:3">
      <c r="A89" s="595"/>
      <c r="B89" s="908" t="s">
        <v>389</v>
      </c>
      <c r="C89" s="909"/>
    </row>
    <row r="90" spans="1:3">
      <c r="A90" s="595"/>
      <c r="B90" s="908" t="s">
        <v>469</v>
      </c>
      <c r="C90" s="909"/>
    </row>
    <row r="91" spans="1:3" ht="12" customHeight="1">
      <c r="A91" s="595"/>
      <c r="B91" s="908" t="s">
        <v>470</v>
      </c>
      <c r="C91" s="909"/>
    </row>
    <row r="92" spans="1:3">
      <c r="A92" s="595"/>
      <c r="B92" s="908" t="s">
        <v>471</v>
      </c>
      <c r="C92" s="909"/>
    </row>
    <row r="93" spans="1:3" ht="24.75" customHeight="1">
      <c r="A93" s="595"/>
      <c r="B93" s="927" t="s">
        <v>512</v>
      </c>
      <c r="C93" s="928"/>
    </row>
    <row r="94" spans="1:3" ht="24" customHeight="1">
      <c r="A94" s="595"/>
      <c r="B94" s="927" t="s">
        <v>513</v>
      </c>
      <c r="C94" s="928"/>
    </row>
    <row r="95" spans="1:3" ht="13.5" customHeight="1">
      <c r="A95" s="595"/>
      <c r="B95" s="929" t="s">
        <v>472</v>
      </c>
      <c r="C95" s="930"/>
    </row>
    <row r="96" spans="1:3" ht="11.25" customHeight="1" thickBot="1">
      <c r="A96" s="931" t="s">
        <v>508</v>
      </c>
      <c r="B96" s="932"/>
      <c r="C96" s="933"/>
    </row>
    <row r="97" spans="1:3" ht="12.75" thickTop="1" thickBot="1">
      <c r="A97" s="923" t="s">
        <v>398</v>
      </c>
      <c r="B97" s="923"/>
      <c r="C97" s="923"/>
    </row>
    <row r="98" spans="1:3">
      <c r="A98" s="348">
        <v>2</v>
      </c>
      <c r="B98" s="521" t="s">
        <v>488</v>
      </c>
      <c r="C98" s="521" t="s">
        <v>509</v>
      </c>
    </row>
    <row r="99" spans="1:3">
      <c r="A99" s="233">
        <v>3</v>
      </c>
      <c r="B99" s="522" t="s">
        <v>489</v>
      </c>
      <c r="C99" s="523" t="s">
        <v>510</v>
      </c>
    </row>
    <row r="100" spans="1:3">
      <c r="A100" s="233">
        <v>4</v>
      </c>
      <c r="B100" s="522" t="s">
        <v>490</v>
      </c>
      <c r="C100" s="523" t="s">
        <v>514</v>
      </c>
    </row>
    <row r="101" spans="1:3" ht="11.25" customHeight="1">
      <c r="A101" s="233">
        <v>5</v>
      </c>
      <c r="B101" s="522" t="s">
        <v>491</v>
      </c>
      <c r="C101" s="523" t="s">
        <v>511</v>
      </c>
    </row>
    <row r="102" spans="1:3" ht="12" customHeight="1">
      <c r="A102" s="233">
        <v>6</v>
      </c>
      <c r="B102" s="522" t="s">
        <v>506</v>
      </c>
      <c r="C102" s="523" t="s">
        <v>492</v>
      </c>
    </row>
    <row r="103" spans="1:3" ht="12" customHeight="1">
      <c r="A103" s="233">
        <v>7</v>
      </c>
      <c r="B103" s="522" t="s">
        <v>493</v>
      </c>
      <c r="C103" s="523" t="s">
        <v>507</v>
      </c>
    </row>
    <row r="104" spans="1:3">
      <c r="A104" s="233">
        <v>8</v>
      </c>
      <c r="B104" s="522" t="s">
        <v>498</v>
      </c>
      <c r="C104" s="523" t="s">
        <v>518</v>
      </c>
    </row>
    <row r="105" spans="1:3" ht="11.25" customHeight="1">
      <c r="A105" s="924" t="s">
        <v>473</v>
      </c>
      <c r="B105" s="925"/>
      <c r="C105" s="926"/>
    </row>
    <row r="106" spans="1:3" ht="12" customHeight="1">
      <c r="A106" s="595"/>
      <c r="B106" s="908" t="s">
        <v>389</v>
      </c>
      <c r="C106" s="909"/>
    </row>
    <row r="107" spans="1:3">
      <c r="A107" s="924" t="s">
        <v>653</v>
      </c>
      <c r="B107" s="925"/>
      <c r="C107" s="926"/>
    </row>
    <row r="108" spans="1:3" ht="12" customHeight="1">
      <c r="A108" s="595"/>
      <c r="B108" s="908" t="s">
        <v>655</v>
      </c>
      <c r="C108" s="909"/>
    </row>
    <row r="109" spans="1:3">
      <c r="A109" s="595"/>
      <c r="B109" s="908" t="s">
        <v>656</v>
      </c>
      <c r="C109" s="909"/>
    </row>
    <row r="110" spans="1:3">
      <c r="A110" s="595"/>
      <c r="B110" s="908" t="s">
        <v>654</v>
      </c>
      <c r="C110" s="909"/>
    </row>
    <row r="111" spans="1:3">
      <c r="A111" s="902" t="s">
        <v>1001</v>
      </c>
      <c r="B111" s="902"/>
      <c r="C111" s="902"/>
    </row>
    <row r="112" spans="1:3">
      <c r="A112" s="920" t="s">
        <v>322</v>
      </c>
      <c r="B112" s="920"/>
      <c r="C112" s="920"/>
    </row>
    <row r="113" spans="1:3">
      <c r="A113" s="596">
        <v>1</v>
      </c>
      <c r="B113" s="915" t="s">
        <v>830</v>
      </c>
      <c r="C113" s="916"/>
    </row>
    <row r="114" spans="1:3">
      <c r="A114" s="596">
        <v>2</v>
      </c>
      <c r="B114" s="921" t="s">
        <v>831</v>
      </c>
      <c r="C114" s="922"/>
    </row>
    <row r="115" spans="1:3">
      <c r="A115" s="596">
        <v>3</v>
      </c>
      <c r="B115" s="915" t="s">
        <v>832</v>
      </c>
      <c r="C115" s="916"/>
    </row>
    <row r="116" spans="1:3">
      <c r="A116" s="596">
        <v>4</v>
      </c>
      <c r="B116" s="915" t="s">
        <v>833</v>
      </c>
      <c r="C116" s="916"/>
    </row>
    <row r="117" spans="1:3">
      <c r="A117" s="596">
        <v>5</v>
      </c>
      <c r="B117" s="915" t="s">
        <v>834</v>
      </c>
      <c r="C117" s="916"/>
    </row>
    <row r="118" spans="1:3" ht="55.5" customHeight="1">
      <c r="A118" s="596">
        <v>6</v>
      </c>
      <c r="B118" s="915" t="s">
        <v>942</v>
      </c>
      <c r="C118" s="916"/>
    </row>
    <row r="119" spans="1:3" ht="22.5">
      <c r="A119" s="596">
        <v>6.01</v>
      </c>
      <c r="B119" s="597" t="s">
        <v>689</v>
      </c>
      <c r="C119" s="638" t="s">
        <v>943</v>
      </c>
    </row>
    <row r="120" spans="1:3" ht="33.75">
      <c r="A120" s="596">
        <v>6.02</v>
      </c>
      <c r="B120" s="597" t="s">
        <v>690</v>
      </c>
      <c r="C120" s="648" t="s">
        <v>949</v>
      </c>
    </row>
    <row r="121" spans="1:3">
      <c r="A121" s="596">
        <v>6.03</v>
      </c>
      <c r="B121" s="602" t="s">
        <v>691</v>
      </c>
      <c r="C121" s="602" t="s">
        <v>835</v>
      </c>
    </row>
    <row r="122" spans="1:3">
      <c r="A122" s="596">
        <v>6.04</v>
      </c>
      <c r="B122" s="597" t="s">
        <v>692</v>
      </c>
      <c r="C122" s="598" t="s">
        <v>836</v>
      </c>
    </row>
    <row r="123" spans="1:3">
      <c r="A123" s="596">
        <v>6.05</v>
      </c>
      <c r="B123" s="597" t="s">
        <v>693</v>
      </c>
      <c r="C123" s="598" t="s">
        <v>837</v>
      </c>
    </row>
    <row r="124" spans="1:3" ht="22.5">
      <c r="A124" s="596">
        <v>6.06</v>
      </c>
      <c r="B124" s="597" t="s">
        <v>694</v>
      </c>
      <c r="C124" s="598" t="s">
        <v>838</v>
      </c>
    </row>
    <row r="125" spans="1:3">
      <c r="A125" s="596">
        <v>6.07</v>
      </c>
      <c r="B125" s="599" t="s">
        <v>695</v>
      </c>
      <c r="C125" s="598" t="s">
        <v>839</v>
      </c>
    </row>
    <row r="126" spans="1:3" ht="22.5">
      <c r="A126" s="596">
        <v>6.08</v>
      </c>
      <c r="B126" s="597" t="s">
        <v>696</v>
      </c>
      <c r="C126" s="598" t="s">
        <v>840</v>
      </c>
    </row>
    <row r="127" spans="1:3" ht="22.5">
      <c r="A127" s="596">
        <v>6.09</v>
      </c>
      <c r="B127" s="600" t="s">
        <v>697</v>
      </c>
      <c r="C127" s="598" t="s">
        <v>841</v>
      </c>
    </row>
    <row r="128" spans="1:3">
      <c r="A128" s="601">
        <v>6.1</v>
      </c>
      <c r="B128" s="600" t="s">
        <v>698</v>
      </c>
      <c r="C128" s="598" t="s">
        <v>842</v>
      </c>
    </row>
    <row r="129" spans="1:3">
      <c r="A129" s="596">
        <v>6.11</v>
      </c>
      <c r="B129" s="600" t="s">
        <v>699</v>
      </c>
      <c r="C129" s="598" t="s">
        <v>843</v>
      </c>
    </row>
    <row r="130" spans="1:3">
      <c r="A130" s="596">
        <v>6.12</v>
      </c>
      <c r="B130" s="600" t="s">
        <v>700</v>
      </c>
      <c r="C130" s="598" t="s">
        <v>844</v>
      </c>
    </row>
    <row r="131" spans="1:3">
      <c r="A131" s="596">
        <v>6.13</v>
      </c>
      <c r="B131" s="600" t="s">
        <v>701</v>
      </c>
      <c r="C131" s="602" t="s">
        <v>845</v>
      </c>
    </row>
    <row r="132" spans="1:3">
      <c r="A132" s="596">
        <v>6.14</v>
      </c>
      <c r="B132" s="600" t="s">
        <v>702</v>
      </c>
      <c r="C132" s="602" t="s">
        <v>846</v>
      </c>
    </row>
    <row r="133" spans="1:3">
      <c r="A133" s="596">
        <v>6.15</v>
      </c>
      <c r="B133" s="600" t="s">
        <v>703</v>
      </c>
      <c r="C133" s="602" t="s">
        <v>847</v>
      </c>
    </row>
    <row r="134" spans="1:3" ht="22.5">
      <c r="A134" s="596">
        <v>6.16</v>
      </c>
      <c r="B134" s="600" t="s">
        <v>704</v>
      </c>
      <c r="C134" s="602" t="s">
        <v>848</v>
      </c>
    </row>
    <row r="135" spans="1:3">
      <c r="A135" s="596">
        <v>6.17</v>
      </c>
      <c r="B135" s="602" t="s">
        <v>705</v>
      </c>
      <c r="C135" s="602" t="s">
        <v>849</v>
      </c>
    </row>
    <row r="136" spans="1:3" ht="22.5">
      <c r="A136" s="596">
        <v>6.18</v>
      </c>
      <c r="B136" s="600" t="s">
        <v>706</v>
      </c>
      <c r="C136" s="602" t="s">
        <v>850</v>
      </c>
    </row>
    <row r="137" spans="1:3">
      <c r="A137" s="596">
        <v>6.19</v>
      </c>
      <c r="B137" s="600" t="s">
        <v>707</v>
      </c>
      <c r="C137" s="602" t="s">
        <v>851</v>
      </c>
    </row>
    <row r="138" spans="1:3">
      <c r="A138" s="601">
        <v>6.2</v>
      </c>
      <c r="B138" s="600" t="s">
        <v>708</v>
      </c>
      <c r="C138" s="602" t="s">
        <v>852</v>
      </c>
    </row>
    <row r="139" spans="1:3">
      <c r="A139" s="596">
        <v>6.21</v>
      </c>
      <c r="B139" s="600" t="s">
        <v>709</v>
      </c>
      <c r="C139" s="602" t="s">
        <v>853</v>
      </c>
    </row>
    <row r="140" spans="1:3">
      <c r="A140" s="596">
        <v>6.22</v>
      </c>
      <c r="B140" s="600" t="s">
        <v>710</v>
      </c>
      <c r="C140" s="602" t="s">
        <v>854</v>
      </c>
    </row>
    <row r="141" spans="1:3" ht="22.5">
      <c r="A141" s="596">
        <v>6.23</v>
      </c>
      <c r="B141" s="600" t="s">
        <v>711</v>
      </c>
      <c r="C141" s="602" t="s">
        <v>855</v>
      </c>
    </row>
    <row r="142" spans="1:3" ht="22.5">
      <c r="A142" s="596">
        <v>6.24</v>
      </c>
      <c r="B142" s="597" t="s">
        <v>712</v>
      </c>
      <c r="C142" s="602" t="s">
        <v>856</v>
      </c>
    </row>
    <row r="143" spans="1:3">
      <c r="A143" s="596">
        <v>6.2500000000000098</v>
      </c>
      <c r="B143" s="597" t="s">
        <v>713</v>
      </c>
      <c r="C143" s="602" t="s">
        <v>857</v>
      </c>
    </row>
    <row r="144" spans="1:3" ht="22.5">
      <c r="A144" s="596">
        <v>6.2600000000000202</v>
      </c>
      <c r="B144" s="597" t="s">
        <v>858</v>
      </c>
      <c r="C144" s="641" t="s">
        <v>859</v>
      </c>
    </row>
    <row r="145" spans="1:3" ht="22.5">
      <c r="A145" s="596">
        <v>6.2700000000000298</v>
      </c>
      <c r="B145" s="597" t="s">
        <v>165</v>
      </c>
      <c r="C145" s="641" t="s">
        <v>945</v>
      </c>
    </row>
    <row r="146" spans="1:3">
      <c r="A146" s="596"/>
      <c r="B146" s="906" t="s">
        <v>860</v>
      </c>
      <c r="C146" s="907"/>
    </row>
    <row r="147" spans="1:3" s="604" customFormat="1">
      <c r="A147" s="603">
        <v>7.1</v>
      </c>
      <c r="B147" s="597" t="s">
        <v>861</v>
      </c>
      <c r="C147" s="917" t="s">
        <v>862</v>
      </c>
    </row>
    <row r="148" spans="1:3" s="604" customFormat="1">
      <c r="A148" s="603">
        <v>7.2</v>
      </c>
      <c r="B148" s="597" t="s">
        <v>863</v>
      </c>
      <c r="C148" s="918"/>
    </row>
    <row r="149" spans="1:3" s="604" customFormat="1">
      <c r="A149" s="603">
        <v>7.3</v>
      </c>
      <c r="B149" s="597" t="s">
        <v>864</v>
      </c>
      <c r="C149" s="918"/>
    </row>
    <row r="150" spans="1:3" s="604" customFormat="1">
      <c r="A150" s="603">
        <v>7.4</v>
      </c>
      <c r="B150" s="597" t="s">
        <v>865</v>
      </c>
      <c r="C150" s="918"/>
    </row>
    <row r="151" spans="1:3" s="604" customFormat="1">
      <c r="A151" s="603">
        <v>7.5</v>
      </c>
      <c r="B151" s="597" t="s">
        <v>866</v>
      </c>
      <c r="C151" s="918"/>
    </row>
    <row r="152" spans="1:3" s="604" customFormat="1">
      <c r="A152" s="603">
        <v>7.6</v>
      </c>
      <c r="B152" s="597" t="s">
        <v>938</v>
      </c>
      <c r="C152" s="919"/>
    </row>
    <row r="153" spans="1:3" s="604" customFormat="1" ht="22.5">
      <c r="A153" s="603">
        <v>7.7</v>
      </c>
      <c r="B153" s="597" t="s">
        <v>867</v>
      </c>
      <c r="C153" s="605" t="s">
        <v>868</v>
      </c>
    </row>
    <row r="154" spans="1:3" s="604" customFormat="1" ht="22.5">
      <c r="A154" s="603">
        <v>7.8</v>
      </c>
      <c r="B154" s="597" t="s">
        <v>869</v>
      </c>
      <c r="C154" s="605" t="s">
        <v>870</v>
      </c>
    </row>
    <row r="155" spans="1:3">
      <c r="A155" s="595"/>
      <c r="B155" s="906" t="s">
        <v>871</v>
      </c>
      <c r="C155" s="907"/>
    </row>
    <row r="156" spans="1:3">
      <c r="A156" s="603">
        <v>1</v>
      </c>
      <c r="B156" s="910" t="s">
        <v>950</v>
      </c>
      <c r="C156" s="911"/>
    </row>
    <row r="157" spans="1:3" ht="24.95" customHeight="1">
      <c r="A157" s="603">
        <v>2</v>
      </c>
      <c r="B157" s="910" t="s">
        <v>946</v>
      </c>
      <c r="C157" s="911"/>
    </row>
    <row r="158" spans="1:3">
      <c r="A158" s="603">
        <v>3</v>
      </c>
      <c r="B158" s="910" t="s">
        <v>937</v>
      </c>
      <c r="C158" s="911"/>
    </row>
    <row r="159" spans="1:3">
      <c r="A159" s="595"/>
      <c r="B159" s="906" t="s">
        <v>872</v>
      </c>
      <c r="C159" s="907"/>
    </row>
    <row r="160" spans="1:3" ht="39" customHeight="1">
      <c r="A160" s="603">
        <v>1</v>
      </c>
      <c r="B160" s="913" t="s">
        <v>951</v>
      </c>
      <c r="C160" s="914"/>
    </row>
    <row r="161" spans="1:3" ht="22.5">
      <c r="A161" s="603">
        <v>3</v>
      </c>
      <c r="B161" s="597" t="s">
        <v>677</v>
      </c>
      <c r="C161" s="605" t="s">
        <v>873</v>
      </c>
    </row>
    <row r="162" spans="1:3" ht="22.5">
      <c r="A162" s="603">
        <v>4</v>
      </c>
      <c r="B162" s="597" t="s">
        <v>678</v>
      </c>
      <c r="C162" s="605" t="s">
        <v>874</v>
      </c>
    </row>
    <row r="163" spans="1:3" ht="33.75">
      <c r="A163" s="603">
        <v>5</v>
      </c>
      <c r="B163" s="597" t="s">
        <v>679</v>
      </c>
      <c r="C163" s="605" t="s">
        <v>875</v>
      </c>
    </row>
    <row r="164" spans="1:3">
      <c r="A164" s="603">
        <v>6</v>
      </c>
      <c r="B164" s="597" t="s">
        <v>680</v>
      </c>
      <c r="C164" s="597" t="s">
        <v>876</v>
      </c>
    </row>
    <row r="165" spans="1:3">
      <c r="A165" s="595"/>
      <c r="B165" s="906" t="s">
        <v>877</v>
      </c>
      <c r="C165" s="907"/>
    </row>
    <row r="166" spans="1:3" ht="45">
      <c r="A166" s="603"/>
      <c r="B166" s="597" t="s">
        <v>878</v>
      </c>
      <c r="C166" s="606" t="s">
        <v>1002</v>
      </c>
    </row>
    <row r="167" spans="1:3">
      <c r="A167" s="603"/>
      <c r="B167" s="597" t="s">
        <v>679</v>
      </c>
      <c r="C167" s="605" t="s">
        <v>879</v>
      </c>
    </row>
    <row r="168" spans="1:3">
      <c r="A168" s="595"/>
      <c r="B168" s="906" t="s">
        <v>880</v>
      </c>
      <c r="C168" s="907"/>
    </row>
    <row r="169" spans="1:3" ht="26.45" customHeight="1">
      <c r="A169" s="595"/>
      <c r="B169" s="908" t="s">
        <v>1003</v>
      </c>
      <c r="C169" s="909"/>
    </row>
    <row r="170" spans="1:3">
      <c r="A170" s="595" t="s">
        <v>881</v>
      </c>
      <c r="B170" s="607" t="s">
        <v>737</v>
      </c>
      <c r="C170" s="608" t="s">
        <v>882</v>
      </c>
    </row>
    <row r="171" spans="1:3">
      <c r="A171" s="595" t="s">
        <v>533</v>
      </c>
      <c r="B171" s="609" t="s">
        <v>738</v>
      </c>
      <c r="C171" s="605" t="s">
        <v>883</v>
      </c>
    </row>
    <row r="172" spans="1:3" ht="22.5">
      <c r="A172" s="595" t="s">
        <v>540</v>
      </c>
      <c r="B172" s="608" t="s">
        <v>739</v>
      </c>
      <c r="C172" s="605" t="s">
        <v>884</v>
      </c>
    </row>
    <row r="173" spans="1:3">
      <c r="A173" s="595" t="s">
        <v>885</v>
      </c>
      <c r="B173" s="609" t="s">
        <v>740</v>
      </c>
      <c r="C173" s="609" t="s">
        <v>886</v>
      </c>
    </row>
    <row r="174" spans="1:3" ht="22.5">
      <c r="A174" s="595" t="s">
        <v>887</v>
      </c>
      <c r="B174" s="610" t="s">
        <v>741</v>
      </c>
      <c r="C174" s="610" t="s">
        <v>888</v>
      </c>
    </row>
    <row r="175" spans="1:3" ht="22.5">
      <c r="A175" s="595" t="s">
        <v>541</v>
      </c>
      <c r="B175" s="610" t="s">
        <v>742</v>
      </c>
      <c r="C175" s="610" t="s">
        <v>889</v>
      </c>
    </row>
    <row r="176" spans="1:3" ht="22.5">
      <c r="A176" s="595" t="s">
        <v>890</v>
      </c>
      <c r="B176" s="610" t="s">
        <v>743</v>
      </c>
      <c r="C176" s="610" t="s">
        <v>891</v>
      </c>
    </row>
    <row r="177" spans="1:3" ht="22.5">
      <c r="A177" s="595" t="s">
        <v>892</v>
      </c>
      <c r="B177" s="610" t="s">
        <v>744</v>
      </c>
      <c r="C177" s="610" t="s">
        <v>894</v>
      </c>
    </row>
    <row r="178" spans="1:3" ht="22.5">
      <c r="A178" s="595" t="s">
        <v>893</v>
      </c>
      <c r="B178" s="610" t="s">
        <v>745</v>
      </c>
      <c r="C178" s="610" t="s">
        <v>896</v>
      </c>
    </row>
    <row r="179" spans="1:3" ht="22.5">
      <c r="A179" s="595" t="s">
        <v>895</v>
      </c>
      <c r="B179" s="610" t="s">
        <v>746</v>
      </c>
      <c r="C179" s="611" t="s">
        <v>898</v>
      </c>
    </row>
    <row r="180" spans="1:3" ht="22.5">
      <c r="A180" s="595" t="s">
        <v>897</v>
      </c>
      <c r="B180" s="628" t="s">
        <v>747</v>
      </c>
      <c r="C180" s="611" t="s">
        <v>900</v>
      </c>
    </row>
    <row r="181" spans="1:3" ht="22.5">
      <c r="A181" s="595" t="s">
        <v>899</v>
      </c>
      <c r="B181" s="610" t="s">
        <v>748</v>
      </c>
      <c r="C181" s="612" t="s">
        <v>902</v>
      </c>
    </row>
    <row r="182" spans="1:3">
      <c r="A182" s="637" t="s">
        <v>901</v>
      </c>
      <c r="B182" s="613" t="s">
        <v>749</v>
      </c>
      <c r="C182" s="608" t="s">
        <v>903</v>
      </c>
    </row>
    <row r="183" spans="1:3" ht="22.5">
      <c r="A183" s="595"/>
      <c r="B183" s="614" t="s">
        <v>904</v>
      </c>
      <c r="C183" s="598" t="s">
        <v>905</v>
      </c>
    </row>
    <row r="184" spans="1:3" ht="22.5">
      <c r="A184" s="595"/>
      <c r="B184" s="614" t="s">
        <v>906</v>
      </c>
      <c r="C184" s="598" t="s">
        <v>907</v>
      </c>
    </row>
    <row r="185" spans="1:3" ht="22.5">
      <c r="A185" s="595"/>
      <c r="B185" s="614" t="s">
        <v>908</v>
      </c>
      <c r="C185" s="598" t="s">
        <v>909</v>
      </c>
    </row>
    <row r="186" spans="1:3">
      <c r="A186" s="595"/>
      <c r="B186" s="906" t="s">
        <v>910</v>
      </c>
      <c r="C186" s="907"/>
    </row>
    <row r="187" spans="1:3" ht="50.1" customHeight="1">
      <c r="A187" s="595"/>
      <c r="B187" s="910" t="s">
        <v>952</v>
      </c>
      <c r="C187" s="911"/>
    </row>
    <row r="188" spans="1:3">
      <c r="A188" s="603">
        <v>1</v>
      </c>
      <c r="B188" s="602" t="s">
        <v>769</v>
      </c>
      <c r="C188" s="602" t="s">
        <v>769</v>
      </c>
    </row>
    <row r="189" spans="1:3" ht="33.75">
      <c r="A189" s="603">
        <v>2</v>
      </c>
      <c r="B189" s="602" t="s">
        <v>911</v>
      </c>
      <c r="C189" s="602" t="s">
        <v>912</v>
      </c>
    </row>
    <row r="190" spans="1:3">
      <c r="A190" s="603">
        <v>3</v>
      </c>
      <c r="B190" s="602" t="s">
        <v>771</v>
      </c>
      <c r="C190" s="602" t="s">
        <v>913</v>
      </c>
    </row>
    <row r="191" spans="1:3" ht="22.5">
      <c r="A191" s="603">
        <v>4</v>
      </c>
      <c r="B191" s="602" t="s">
        <v>772</v>
      </c>
      <c r="C191" s="602" t="s">
        <v>914</v>
      </c>
    </row>
    <row r="192" spans="1:3" ht="22.5">
      <c r="A192" s="603">
        <v>5</v>
      </c>
      <c r="B192" s="602" t="s">
        <v>773</v>
      </c>
      <c r="C192" s="602" t="s">
        <v>953</v>
      </c>
    </row>
    <row r="193" spans="1:4" ht="45">
      <c r="A193" s="603">
        <v>6</v>
      </c>
      <c r="B193" s="602" t="s">
        <v>774</v>
      </c>
      <c r="C193" s="602" t="s">
        <v>915</v>
      </c>
    </row>
    <row r="194" spans="1:4">
      <c r="A194" s="595"/>
      <c r="B194" s="906" t="s">
        <v>916</v>
      </c>
      <c r="C194" s="907"/>
    </row>
    <row r="195" spans="1:4" ht="26.1" customHeight="1">
      <c r="A195" s="595"/>
      <c r="B195" s="904" t="s">
        <v>939</v>
      </c>
      <c r="C195" s="912"/>
    </row>
    <row r="196" spans="1:4" ht="22.5">
      <c r="A196" s="595">
        <v>1.1000000000000001</v>
      </c>
      <c r="B196" s="615" t="s">
        <v>784</v>
      </c>
      <c r="C196" s="629" t="s">
        <v>917</v>
      </c>
      <c r="D196" s="630"/>
    </row>
    <row r="197" spans="1:4" ht="12.75">
      <c r="A197" s="595" t="s">
        <v>248</v>
      </c>
      <c r="B197" s="616" t="s">
        <v>785</v>
      </c>
      <c r="C197" s="629" t="s">
        <v>918</v>
      </c>
      <c r="D197" s="631"/>
    </row>
    <row r="198" spans="1:4" ht="12.75">
      <c r="A198" s="595" t="s">
        <v>786</v>
      </c>
      <c r="B198" s="617" t="s">
        <v>787</v>
      </c>
      <c r="C198" s="903" t="s">
        <v>940</v>
      </c>
      <c r="D198" s="632"/>
    </row>
    <row r="199" spans="1:4" ht="12.75">
      <c r="A199" s="595" t="s">
        <v>788</v>
      </c>
      <c r="B199" s="617" t="s">
        <v>789</v>
      </c>
      <c r="C199" s="903"/>
      <c r="D199" s="632"/>
    </row>
    <row r="200" spans="1:4" ht="12.75">
      <c r="A200" s="595" t="s">
        <v>790</v>
      </c>
      <c r="B200" s="617" t="s">
        <v>791</v>
      </c>
      <c r="C200" s="903"/>
      <c r="D200" s="632"/>
    </row>
    <row r="201" spans="1:4" ht="12.75">
      <c r="A201" s="595" t="s">
        <v>792</v>
      </c>
      <c r="B201" s="617" t="s">
        <v>793</v>
      </c>
      <c r="C201" s="903"/>
      <c r="D201" s="632"/>
    </row>
    <row r="202" spans="1:4" ht="22.5">
      <c r="A202" s="595">
        <v>1.2</v>
      </c>
      <c r="B202" s="618" t="s">
        <v>794</v>
      </c>
      <c r="C202" s="619" t="s">
        <v>919</v>
      </c>
      <c r="D202" s="633"/>
    </row>
    <row r="203" spans="1:4" ht="22.5">
      <c r="A203" s="595" t="s">
        <v>796</v>
      </c>
      <c r="B203" s="620" t="s">
        <v>797</v>
      </c>
      <c r="C203" s="621" t="s">
        <v>920</v>
      </c>
      <c r="D203" s="634"/>
    </row>
    <row r="204" spans="1:4" ht="23.25">
      <c r="A204" s="595" t="s">
        <v>798</v>
      </c>
      <c r="B204" s="622" t="s">
        <v>799</v>
      </c>
      <c r="C204" s="621" t="s">
        <v>921</v>
      </c>
      <c r="D204" s="635"/>
    </row>
    <row r="205" spans="1:4" ht="12.75">
      <c r="A205" s="595" t="s">
        <v>800</v>
      </c>
      <c r="B205" s="623" t="s">
        <v>801</v>
      </c>
      <c r="C205" s="619" t="s">
        <v>922</v>
      </c>
      <c r="D205" s="634"/>
    </row>
    <row r="206" spans="1:4" ht="18" customHeight="1">
      <c r="A206" s="595" t="s">
        <v>802</v>
      </c>
      <c r="B206" s="626" t="s">
        <v>803</v>
      </c>
      <c r="C206" s="619" t="s">
        <v>923</v>
      </c>
      <c r="D206" s="635"/>
    </row>
    <row r="207" spans="1:4" ht="22.5">
      <c r="A207" s="595">
        <v>1.4</v>
      </c>
      <c r="B207" s="620" t="s">
        <v>935</v>
      </c>
      <c r="C207" s="624" t="s">
        <v>924</v>
      </c>
      <c r="D207" s="636"/>
    </row>
    <row r="208" spans="1:4" ht="12.75">
      <c r="A208" s="595">
        <v>1.5</v>
      </c>
      <c r="B208" s="620" t="s">
        <v>936</v>
      </c>
      <c r="C208" s="624" t="s">
        <v>924</v>
      </c>
      <c r="D208" s="636"/>
    </row>
    <row r="209" spans="1:3">
      <c r="A209" s="595"/>
      <c r="B209" s="902" t="s">
        <v>925</v>
      </c>
      <c r="C209" s="902"/>
    </row>
    <row r="210" spans="1:3" ht="24.6" customHeight="1">
      <c r="A210" s="595"/>
      <c r="B210" s="904" t="s">
        <v>926</v>
      </c>
      <c r="C210" s="904"/>
    </row>
    <row r="211" spans="1:3" ht="22.5">
      <c r="A211" s="603"/>
      <c r="B211" s="597" t="s">
        <v>677</v>
      </c>
      <c r="C211" s="605" t="s">
        <v>873</v>
      </c>
    </row>
    <row r="212" spans="1:3" ht="22.5">
      <c r="A212" s="603"/>
      <c r="B212" s="597" t="s">
        <v>678</v>
      </c>
      <c r="C212" s="605" t="s">
        <v>874</v>
      </c>
    </row>
    <row r="213" spans="1:3" ht="22.5">
      <c r="A213" s="595"/>
      <c r="B213" s="597" t="s">
        <v>679</v>
      </c>
      <c r="C213" s="605" t="s">
        <v>927</v>
      </c>
    </row>
    <row r="214" spans="1:3">
      <c r="A214" s="595"/>
      <c r="B214" s="902" t="s">
        <v>928</v>
      </c>
      <c r="C214" s="902"/>
    </row>
    <row r="215" spans="1:3" ht="39.6" customHeight="1">
      <c r="A215" s="603"/>
      <c r="B215" s="905" t="s">
        <v>941</v>
      </c>
      <c r="C215" s="905"/>
    </row>
    <row r="216" spans="1:3">
      <c r="B216" s="902" t="s">
        <v>981</v>
      </c>
      <c r="C216" s="902"/>
    </row>
    <row r="217" spans="1:3" ht="25.5">
      <c r="A217" s="653">
        <v>1</v>
      </c>
      <c r="B217" s="649" t="s">
        <v>957</v>
      </c>
      <c r="C217" s="650" t="s">
        <v>969</v>
      </c>
    </row>
    <row r="218" spans="1:3" ht="12.75">
      <c r="A218" s="653">
        <v>2</v>
      </c>
      <c r="B218" s="649" t="s">
        <v>958</v>
      </c>
      <c r="C218" s="650" t="s">
        <v>970</v>
      </c>
    </row>
    <row r="219" spans="1:3" ht="25.5">
      <c r="A219" s="653">
        <v>3</v>
      </c>
      <c r="B219" s="649" t="s">
        <v>959</v>
      </c>
      <c r="C219" s="649" t="s">
        <v>971</v>
      </c>
    </row>
    <row r="220" spans="1:3" ht="12.75">
      <c r="A220" s="653">
        <v>4</v>
      </c>
      <c r="B220" s="649" t="s">
        <v>960</v>
      </c>
      <c r="C220" s="649" t="s">
        <v>972</v>
      </c>
    </row>
    <row r="221" spans="1:3" ht="25.5">
      <c r="A221" s="653">
        <v>5</v>
      </c>
      <c r="B221" s="649" t="s">
        <v>961</v>
      </c>
      <c r="C221" s="649" t="s">
        <v>973</v>
      </c>
    </row>
    <row r="222" spans="1:3" ht="12.75">
      <c r="A222" s="653">
        <v>6</v>
      </c>
      <c r="B222" s="649" t="s">
        <v>962</v>
      </c>
      <c r="C222" s="649" t="s">
        <v>974</v>
      </c>
    </row>
    <row r="223" spans="1:3" ht="25.5">
      <c r="A223" s="653">
        <v>7</v>
      </c>
      <c r="B223" s="649" t="s">
        <v>963</v>
      </c>
      <c r="C223" s="649" t="s">
        <v>975</v>
      </c>
    </row>
    <row r="224" spans="1:3" ht="12.75">
      <c r="A224" s="653">
        <v>7.1</v>
      </c>
      <c r="B224" s="651" t="s">
        <v>964</v>
      </c>
      <c r="C224" s="649" t="s">
        <v>976</v>
      </c>
    </row>
    <row r="225" spans="1:3" ht="25.5">
      <c r="A225" s="653">
        <v>7.2</v>
      </c>
      <c r="B225" s="651" t="s">
        <v>965</v>
      </c>
      <c r="C225" s="649" t="s">
        <v>977</v>
      </c>
    </row>
    <row r="226" spans="1:3" ht="12.75">
      <c r="A226" s="653">
        <v>7.3</v>
      </c>
      <c r="B226" s="652" t="s">
        <v>966</v>
      </c>
      <c r="C226" s="649" t="s">
        <v>978</v>
      </c>
    </row>
    <row r="227" spans="1:3" ht="12.75">
      <c r="A227" s="653">
        <v>8</v>
      </c>
      <c r="B227" s="649" t="s">
        <v>967</v>
      </c>
      <c r="C227" s="650" t="s">
        <v>979</v>
      </c>
    </row>
    <row r="228" spans="1:3" ht="12.75">
      <c r="A228" s="653">
        <v>9</v>
      </c>
      <c r="B228" s="649" t="s">
        <v>968</v>
      </c>
      <c r="C228" s="650" t="s">
        <v>980</v>
      </c>
    </row>
    <row r="229" spans="1:3" ht="25.5">
      <c r="A229" s="653">
        <v>10.1</v>
      </c>
      <c r="B229" s="665" t="s">
        <v>998</v>
      </c>
      <c r="C229" s="650" t="s">
        <v>999</v>
      </c>
    </row>
    <row r="230" spans="1:3" ht="12.75">
      <c r="A230" s="899"/>
      <c r="B230" s="662" t="s">
        <v>779</v>
      </c>
      <c r="C230" s="650" t="s">
        <v>996</v>
      </c>
    </row>
    <row r="231" spans="1:3" ht="25.5">
      <c r="A231" s="900"/>
      <c r="B231" s="662" t="s">
        <v>994</v>
      </c>
      <c r="C231" s="650" t="s">
        <v>995</v>
      </c>
    </row>
    <row r="232" spans="1:3" ht="12.75">
      <c r="A232" s="900"/>
      <c r="B232" s="662" t="s">
        <v>982</v>
      </c>
      <c r="C232" s="650" t="s">
        <v>984</v>
      </c>
    </row>
    <row r="233" spans="1:3" ht="24">
      <c r="A233" s="900"/>
      <c r="B233" s="662" t="s">
        <v>989</v>
      </c>
      <c r="C233" s="663" t="s">
        <v>990</v>
      </c>
    </row>
    <row r="234" spans="1:3" ht="40.5" customHeight="1">
      <c r="A234" s="900"/>
      <c r="B234" s="662" t="s">
        <v>988</v>
      </c>
      <c r="C234" s="650" t="s">
        <v>991</v>
      </c>
    </row>
    <row r="235" spans="1:3" ht="24" customHeight="1">
      <c r="A235" s="900"/>
      <c r="B235" s="662" t="s">
        <v>993</v>
      </c>
      <c r="C235" s="650" t="s">
        <v>997</v>
      </c>
    </row>
    <row r="236" spans="1:3" ht="25.5">
      <c r="A236" s="901"/>
      <c r="B236" s="662" t="s">
        <v>983</v>
      </c>
      <c r="C236" s="650" t="s">
        <v>985</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67"/>
  <sheetViews>
    <sheetView tabSelected="1" workbookViewId="0">
      <pane xSplit="1" ySplit="6" topLeftCell="B46" activePane="bottomRight" state="frozen"/>
      <selection activeCell="C35" sqref="C35"/>
      <selection pane="topRight" activeCell="C35" sqref="C35"/>
      <selection pane="bottomLeft" activeCell="C35" sqref="C35"/>
      <selection pane="bottomRight" activeCell="E73" sqref="E73"/>
    </sheetView>
  </sheetViews>
  <sheetFormatPr defaultColWidth="9.140625" defaultRowHeight="15"/>
  <cols>
    <col min="1" max="1" width="9.42578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Info!C2</f>
        <v>სს "ბაზისბანკი"</v>
      </c>
      <c r="C1" s="17"/>
    </row>
    <row r="2" spans="1:8" ht="15.75">
      <c r="A2" s="18" t="s">
        <v>189</v>
      </c>
      <c r="B2" s="479">
        <f>'1. key ratios'!B2</f>
        <v>44926</v>
      </c>
      <c r="C2" s="30"/>
      <c r="D2" s="19"/>
      <c r="E2" s="19"/>
      <c r="F2" s="19"/>
      <c r="G2" s="19"/>
      <c r="H2" s="19"/>
    </row>
    <row r="3" spans="1:8" ht="15.75">
      <c r="A3" s="18"/>
      <c r="B3" s="17"/>
      <c r="C3" s="30"/>
      <c r="D3" s="19"/>
      <c r="E3" s="19"/>
      <c r="F3" s="19"/>
      <c r="G3" s="19"/>
      <c r="H3" s="19"/>
    </row>
    <row r="4" spans="1:8" ht="16.5" thickBot="1">
      <c r="A4" s="48" t="s">
        <v>403</v>
      </c>
      <c r="B4" s="31" t="s">
        <v>222</v>
      </c>
      <c r="C4" s="34"/>
      <c r="D4" s="34"/>
      <c r="E4" s="34"/>
      <c r="F4" s="48"/>
      <c r="G4" s="48"/>
      <c r="H4" s="49" t="s">
        <v>93</v>
      </c>
    </row>
    <row r="5" spans="1:8" ht="15.75">
      <c r="A5" s="123"/>
      <c r="B5" s="124"/>
      <c r="C5" s="792" t="s">
        <v>194</v>
      </c>
      <c r="D5" s="793"/>
      <c r="E5" s="794"/>
      <c r="F5" s="792" t="s">
        <v>195</v>
      </c>
      <c r="G5" s="793"/>
      <c r="H5" s="795"/>
    </row>
    <row r="6" spans="1:8">
      <c r="A6" s="125" t="s">
        <v>26</v>
      </c>
      <c r="B6" s="50"/>
      <c r="C6" s="51" t="s">
        <v>27</v>
      </c>
      <c r="D6" s="51" t="s">
        <v>96</v>
      </c>
      <c r="E6" s="51" t="s">
        <v>68</v>
      </c>
      <c r="F6" s="51" t="s">
        <v>27</v>
      </c>
      <c r="G6" s="51" t="s">
        <v>96</v>
      </c>
      <c r="H6" s="126" t="s">
        <v>68</v>
      </c>
    </row>
    <row r="7" spans="1:8">
      <c r="A7" s="127"/>
      <c r="B7" s="53" t="s">
        <v>92</v>
      </c>
      <c r="C7" s="54"/>
      <c r="D7" s="54"/>
      <c r="E7" s="54"/>
      <c r="F7" s="54"/>
      <c r="G7" s="54"/>
      <c r="H7" s="128"/>
    </row>
    <row r="8" spans="1:8" ht="15.75">
      <c r="A8" s="127">
        <v>1</v>
      </c>
      <c r="B8" s="55" t="s">
        <v>97</v>
      </c>
      <c r="C8" s="687">
        <v>3583728.77</v>
      </c>
      <c r="D8" s="687">
        <v>799764.93</v>
      </c>
      <c r="E8" s="688">
        <v>4383493.7</v>
      </c>
      <c r="F8" s="254">
        <v>1431501.68</v>
      </c>
      <c r="G8" s="254">
        <v>-903109.02</v>
      </c>
      <c r="H8" s="255">
        <v>528392.65999999992</v>
      </c>
    </row>
    <row r="9" spans="1:8" ht="15.75">
      <c r="A9" s="127">
        <v>2</v>
      </c>
      <c r="B9" s="55" t="s">
        <v>98</v>
      </c>
      <c r="C9" s="689">
        <v>138658114.76000002</v>
      </c>
      <c r="D9" s="689">
        <v>65145630.601999998</v>
      </c>
      <c r="E9" s="688">
        <v>203803745.36200002</v>
      </c>
      <c r="F9" s="256">
        <v>65111271.269999996</v>
      </c>
      <c r="G9" s="256">
        <v>41973748.660499997</v>
      </c>
      <c r="H9" s="255">
        <v>107085019.9305</v>
      </c>
    </row>
    <row r="10" spans="1:8" ht="15.75">
      <c r="A10" s="127">
        <v>2.1</v>
      </c>
      <c r="B10" s="56" t="s">
        <v>99</v>
      </c>
      <c r="C10" s="683">
        <v>31.59</v>
      </c>
      <c r="D10" s="683">
        <v>0</v>
      </c>
      <c r="E10" s="684">
        <v>31.59</v>
      </c>
      <c r="F10" s="683">
        <v>0</v>
      </c>
      <c r="G10" s="683">
        <v>0</v>
      </c>
      <c r="H10" s="699">
        <v>0</v>
      </c>
    </row>
    <row r="11" spans="1:8" ht="15.75">
      <c r="A11" s="127">
        <v>2.2000000000000002</v>
      </c>
      <c r="B11" s="56" t="s">
        <v>100</v>
      </c>
      <c r="C11" s="683">
        <v>26846767.120000001</v>
      </c>
      <c r="D11" s="683">
        <v>26981669.550000001</v>
      </c>
      <c r="E11" s="684">
        <v>53828436.670000002</v>
      </c>
      <c r="F11" s="683">
        <v>16086662.970000001</v>
      </c>
      <c r="G11" s="683">
        <v>19312862.8693</v>
      </c>
      <c r="H11" s="699">
        <v>35399525.839299999</v>
      </c>
    </row>
    <row r="12" spans="1:8" ht="15.75">
      <c r="A12" s="127">
        <v>2.2999999999999998</v>
      </c>
      <c r="B12" s="56" t="s">
        <v>101</v>
      </c>
      <c r="C12" s="683">
        <v>4902764.95</v>
      </c>
      <c r="D12" s="683">
        <v>1733216.39</v>
      </c>
      <c r="E12" s="684">
        <v>6635981.3399999999</v>
      </c>
      <c r="F12" s="683">
        <v>3519347.89</v>
      </c>
      <c r="G12" s="683">
        <v>850242.24</v>
      </c>
      <c r="H12" s="699">
        <v>4369590.13</v>
      </c>
    </row>
    <row r="13" spans="1:8" ht="15.75">
      <c r="A13" s="127">
        <v>2.4</v>
      </c>
      <c r="B13" s="56" t="s">
        <v>102</v>
      </c>
      <c r="C13" s="683">
        <v>3421273.09</v>
      </c>
      <c r="D13" s="683">
        <v>203077.09</v>
      </c>
      <c r="E13" s="684">
        <v>3624350.1799999997</v>
      </c>
      <c r="F13" s="683">
        <v>2169455.9300000002</v>
      </c>
      <c r="G13" s="683">
        <v>110495.29</v>
      </c>
      <c r="H13" s="699">
        <v>2279951.2200000002</v>
      </c>
    </row>
    <row r="14" spans="1:8" ht="15.75">
      <c r="A14" s="127">
        <v>2.5</v>
      </c>
      <c r="B14" s="56" t="s">
        <v>103</v>
      </c>
      <c r="C14" s="683">
        <v>6178570.0199999996</v>
      </c>
      <c r="D14" s="683">
        <v>10747432.992000001</v>
      </c>
      <c r="E14" s="684">
        <v>16926003.012000002</v>
      </c>
      <c r="F14" s="683">
        <v>4662890.18</v>
      </c>
      <c r="G14" s="683">
        <v>5552333.2599999998</v>
      </c>
      <c r="H14" s="699">
        <v>10215223.439999999</v>
      </c>
    </row>
    <row r="15" spans="1:8" ht="15.75">
      <c r="A15" s="127">
        <v>2.6</v>
      </c>
      <c r="B15" s="56" t="s">
        <v>104</v>
      </c>
      <c r="C15" s="683">
        <v>2082324.31</v>
      </c>
      <c r="D15" s="683">
        <v>1683694.78</v>
      </c>
      <c r="E15" s="684">
        <v>3766019.09</v>
      </c>
      <c r="F15" s="683">
        <v>1560525.98</v>
      </c>
      <c r="G15" s="683">
        <v>1050926.68</v>
      </c>
      <c r="H15" s="699">
        <v>2611452.66</v>
      </c>
    </row>
    <row r="16" spans="1:8" ht="15.75">
      <c r="A16" s="127">
        <v>2.7</v>
      </c>
      <c r="B16" s="56" t="s">
        <v>105</v>
      </c>
      <c r="C16" s="683">
        <v>87459.21</v>
      </c>
      <c r="D16" s="683">
        <v>1771310.6</v>
      </c>
      <c r="E16" s="684">
        <v>1858769.81</v>
      </c>
      <c r="F16" s="683">
        <v>52357.46</v>
      </c>
      <c r="G16" s="683">
        <v>82735.990000000005</v>
      </c>
      <c r="H16" s="699">
        <v>135093.45000000001</v>
      </c>
    </row>
    <row r="17" spans="1:8" ht="15.75">
      <c r="A17" s="127">
        <v>2.8</v>
      </c>
      <c r="B17" s="56" t="s">
        <v>106</v>
      </c>
      <c r="C17" s="683">
        <v>81518411.730000004</v>
      </c>
      <c r="D17" s="683">
        <v>16003221.23</v>
      </c>
      <c r="E17" s="684">
        <v>97521632.960000008</v>
      </c>
      <c r="F17" s="683">
        <v>27233920.609999999</v>
      </c>
      <c r="G17" s="683">
        <v>10137456.3912</v>
      </c>
      <c r="H17" s="699">
        <v>37371377.001199998</v>
      </c>
    </row>
    <row r="18" spans="1:8" ht="15.75">
      <c r="A18" s="127">
        <v>2.9</v>
      </c>
      <c r="B18" s="56" t="s">
        <v>107</v>
      </c>
      <c r="C18" s="683">
        <v>13620512.74</v>
      </c>
      <c r="D18" s="683">
        <v>6022007.9699999997</v>
      </c>
      <c r="E18" s="684">
        <v>19642520.710000001</v>
      </c>
      <c r="F18" s="683">
        <v>9826110.25</v>
      </c>
      <c r="G18" s="683">
        <v>4876695.9400000004</v>
      </c>
      <c r="H18" s="699">
        <v>14702806.190000001</v>
      </c>
    </row>
    <row r="19" spans="1:8" ht="15.75">
      <c r="A19" s="127">
        <v>3</v>
      </c>
      <c r="B19" s="55" t="s">
        <v>108</v>
      </c>
      <c r="C19" s="683">
        <v>2713028.18</v>
      </c>
      <c r="D19" s="683">
        <v>1912419.31</v>
      </c>
      <c r="E19" s="684">
        <v>4625447.49</v>
      </c>
      <c r="F19" s="683">
        <v>937559.26</v>
      </c>
      <c r="G19" s="683">
        <v>1118977.67</v>
      </c>
      <c r="H19" s="699">
        <v>2056536.93</v>
      </c>
    </row>
    <row r="20" spans="1:8" ht="15.75">
      <c r="A20" s="127">
        <v>4</v>
      </c>
      <c r="B20" s="55" t="s">
        <v>109</v>
      </c>
      <c r="C20" s="683">
        <v>27085826.210000001</v>
      </c>
      <c r="D20" s="683">
        <v>293148.43</v>
      </c>
      <c r="E20" s="684">
        <v>27378974.640000001</v>
      </c>
      <c r="F20" s="683">
        <v>17501888.59</v>
      </c>
      <c r="G20" s="683">
        <v>1371445.2</v>
      </c>
      <c r="H20" s="699">
        <v>18873333.789999999</v>
      </c>
    </row>
    <row r="21" spans="1:8" ht="15.75">
      <c r="A21" s="127">
        <v>5</v>
      </c>
      <c r="B21" s="55" t="s">
        <v>110</v>
      </c>
      <c r="C21" s="683">
        <v>2357617.11</v>
      </c>
      <c r="D21" s="683">
        <v>1210378.49</v>
      </c>
      <c r="E21" s="684">
        <v>3567995.5999999996</v>
      </c>
      <c r="F21" s="683">
        <v>1731964.07</v>
      </c>
      <c r="G21" s="683">
        <v>723983.39</v>
      </c>
      <c r="H21" s="699">
        <v>2455947.46</v>
      </c>
    </row>
    <row r="22" spans="1:8" ht="15.75">
      <c r="A22" s="127">
        <v>6</v>
      </c>
      <c r="B22" s="57" t="s">
        <v>111</v>
      </c>
      <c r="C22" s="685">
        <v>174398315.03000006</v>
      </c>
      <c r="D22" s="685">
        <v>69361341.761999995</v>
      </c>
      <c r="E22" s="684">
        <v>243759656.79200006</v>
      </c>
      <c r="F22" s="685">
        <v>86714184.86999999</v>
      </c>
      <c r="G22" s="685">
        <v>44285045.9005</v>
      </c>
      <c r="H22" s="699">
        <v>130999230.77049999</v>
      </c>
    </row>
    <row r="23" spans="1:8" ht="15.75">
      <c r="A23" s="127"/>
      <c r="B23" s="53" t="s">
        <v>90</v>
      </c>
      <c r="C23" s="683"/>
      <c r="D23" s="683"/>
      <c r="E23" s="686"/>
      <c r="F23" s="683"/>
      <c r="G23" s="683"/>
      <c r="H23" s="700"/>
    </row>
    <row r="24" spans="1:8" ht="15.75">
      <c r="A24" s="127">
        <v>7</v>
      </c>
      <c r="B24" s="55" t="s">
        <v>112</v>
      </c>
      <c r="C24" s="683">
        <v>27914060.120000001</v>
      </c>
      <c r="D24" s="683">
        <v>5255263.3</v>
      </c>
      <c r="E24" s="684">
        <v>33169323.420000002</v>
      </c>
      <c r="F24" s="683">
        <v>9661510.9600000009</v>
      </c>
      <c r="G24" s="683">
        <v>2323134.0699999998</v>
      </c>
      <c r="H24" s="699">
        <v>11984645.030000001</v>
      </c>
    </row>
    <row r="25" spans="1:8" ht="15.75">
      <c r="A25" s="127">
        <v>8</v>
      </c>
      <c r="B25" s="55" t="s">
        <v>113</v>
      </c>
      <c r="C25" s="683">
        <v>37921762.909999996</v>
      </c>
      <c r="D25" s="683">
        <v>8532166.4800000004</v>
      </c>
      <c r="E25" s="684">
        <v>46453929.390000001</v>
      </c>
      <c r="F25" s="683">
        <v>11686927.550000001</v>
      </c>
      <c r="G25" s="683">
        <v>7776396.3099999996</v>
      </c>
      <c r="H25" s="699">
        <v>19463323.859999999</v>
      </c>
    </row>
    <row r="26" spans="1:8" ht="15.75">
      <c r="A26" s="127">
        <v>9</v>
      </c>
      <c r="B26" s="55" t="s">
        <v>114</v>
      </c>
      <c r="C26" s="683">
        <v>1767194.42</v>
      </c>
      <c r="D26" s="683">
        <v>120526.21</v>
      </c>
      <c r="E26" s="684">
        <v>1887720.63</v>
      </c>
      <c r="F26" s="683">
        <v>869459.98</v>
      </c>
      <c r="G26" s="683">
        <v>7152.54</v>
      </c>
      <c r="H26" s="699">
        <v>876612.52</v>
      </c>
    </row>
    <row r="27" spans="1:8" ht="15.75">
      <c r="A27" s="127">
        <v>10</v>
      </c>
      <c r="B27" s="55" t="s">
        <v>115</v>
      </c>
      <c r="C27" s="683">
        <v>0</v>
      </c>
      <c r="D27" s="683">
        <v>0</v>
      </c>
      <c r="E27" s="684">
        <v>0</v>
      </c>
      <c r="F27" s="683">
        <v>206921.46</v>
      </c>
      <c r="G27" s="683">
        <v>158268.96</v>
      </c>
      <c r="H27" s="699">
        <v>365190.42</v>
      </c>
    </row>
    <row r="28" spans="1:8" ht="15.75">
      <c r="A28" s="127">
        <v>11</v>
      </c>
      <c r="B28" s="55" t="s">
        <v>116</v>
      </c>
      <c r="C28" s="683">
        <v>36529989.219999999</v>
      </c>
      <c r="D28" s="683">
        <v>13489246.960000001</v>
      </c>
      <c r="E28" s="684">
        <v>50019236.18</v>
      </c>
      <c r="F28" s="683">
        <v>20012173.469999999</v>
      </c>
      <c r="G28" s="683">
        <v>11668069.119999999</v>
      </c>
      <c r="H28" s="699">
        <v>31680242.589999996</v>
      </c>
    </row>
    <row r="29" spans="1:8" ht="15.75">
      <c r="A29" s="127">
        <v>12</v>
      </c>
      <c r="B29" s="55" t="s">
        <v>117</v>
      </c>
      <c r="C29" s="683">
        <v>1512</v>
      </c>
      <c r="D29" s="683">
        <v>332089.59999999998</v>
      </c>
      <c r="E29" s="684">
        <v>333601.59999999998</v>
      </c>
      <c r="F29" s="683">
        <v>1627.5</v>
      </c>
      <c r="G29" s="683">
        <v>178024.44</v>
      </c>
      <c r="H29" s="699">
        <v>179651.94</v>
      </c>
    </row>
    <row r="30" spans="1:8" ht="15.75">
      <c r="A30" s="127">
        <v>13</v>
      </c>
      <c r="B30" s="58" t="s">
        <v>118</v>
      </c>
      <c r="C30" s="685">
        <v>104134518.67</v>
      </c>
      <c r="D30" s="685">
        <v>27729292.550000004</v>
      </c>
      <c r="E30" s="684">
        <v>131863811.22</v>
      </c>
      <c r="F30" s="685">
        <v>42438620.920000002</v>
      </c>
      <c r="G30" s="685">
        <v>22111045.440000001</v>
      </c>
      <c r="H30" s="699">
        <v>64549666.359999999</v>
      </c>
    </row>
    <row r="31" spans="1:8" ht="15.75">
      <c r="A31" s="127">
        <v>14</v>
      </c>
      <c r="B31" s="58" t="s">
        <v>119</v>
      </c>
      <c r="C31" s="685">
        <v>70263796.360000059</v>
      </c>
      <c r="D31" s="685">
        <v>41632049.21199999</v>
      </c>
      <c r="E31" s="684">
        <v>111895845.57200006</v>
      </c>
      <c r="F31" s="685">
        <v>44275563.949999988</v>
      </c>
      <c r="G31" s="685">
        <v>22174000.460499998</v>
      </c>
      <c r="H31" s="699">
        <v>66449564.41049999</v>
      </c>
    </row>
    <row r="32" spans="1:8">
      <c r="A32" s="127"/>
      <c r="B32" s="53"/>
      <c r="C32" s="691"/>
      <c r="D32" s="691"/>
      <c r="E32" s="691"/>
      <c r="F32" s="258"/>
      <c r="G32" s="258"/>
      <c r="H32" s="259"/>
    </row>
    <row r="33" spans="1:8" ht="15.75">
      <c r="A33" s="127"/>
      <c r="B33" s="53" t="s">
        <v>120</v>
      </c>
      <c r="C33" s="687"/>
      <c r="D33" s="687"/>
      <c r="E33" s="690"/>
      <c r="F33" s="254"/>
      <c r="G33" s="254"/>
      <c r="H33" s="257"/>
    </row>
    <row r="34" spans="1:8" ht="15.75">
      <c r="A34" s="127">
        <v>15</v>
      </c>
      <c r="B34" s="52" t="s">
        <v>91</v>
      </c>
      <c r="C34" s="692">
        <v>6325227.3499999996</v>
      </c>
      <c r="D34" s="692">
        <v>805578.35000000056</v>
      </c>
      <c r="E34" s="688">
        <v>7130805.7000000002</v>
      </c>
      <c r="F34" s="260">
        <v>3375104.9200000004</v>
      </c>
      <c r="G34" s="260">
        <v>-878646.98000000045</v>
      </c>
      <c r="H34" s="255">
        <v>2496457.94</v>
      </c>
    </row>
    <row r="35" spans="1:8" ht="15.75">
      <c r="A35" s="127">
        <v>15.1</v>
      </c>
      <c r="B35" s="56" t="s">
        <v>121</v>
      </c>
      <c r="C35" s="687">
        <v>11404241.779999999</v>
      </c>
      <c r="D35" s="687">
        <v>5667527.1500000004</v>
      </c>
      <c r="E35" s="688">
        <v>17071768.93</v>
      </c>
      <c r="F35" s="254">
        <v>6640223.6100000003</v>
      </c>
      <c r="G35" s="254">
        <v>4001550.3</v>
      </c>
      <c r="H35" s="255">
        <v>10641773.91</v>
      </c>
    </row>
    <row r="36" spans="1:8" ht="15.75">
      <c r="A36" s="127">
        <v>15.2</v>
      </c>
      <c r="B36" s="56" t="s">
        <v>122</v>
      </c>
      <c r="C36" s="687">
        <v>5079014.43</v>
      </c>
      <c r="D36" s="687">
        <v>4861948.8</v>
      </c>
      <c r="E36" s="688">
        <v>9940963.2300000004</v>
      </c>
      <c r="F36" s="254">
        <v>3265118.69</v>
      </c>
      <c r="G36" s="254">
        <v>4880197.28</v>
      </c>
      <c r="H36" s="255">
        <v>8145315.9700000007</v>
      </c>
    </row>
    <row r="37" spans="1:8" ht="15.75">
      <c r="A37" s="127">
        <v>16</v>
      </c>
      <c r="B37" s="55" t="s">
        <v>123</v>
      </c>
      <c r="C37" s="683">
        <v>0</v>
      </c>
      <c r="D37" s="683">
        <v>0</v>
      </c>
      <c r="E37" s="684">
        <v>0</v>
      </c>
      <c r="F37" s="683">
        <v>0</v>
      </c>
      <c r="G37" s="683">
        <v>0</v>
      </c>
      <c r="H37" s="699">
        <v>0</v>
      </c>
    </row>
    <row r="38" spans="1:8" ht="15.75">
      <c r="A38" s="127">
        <v>17</v>
      </c>
      <c r="B38" s="55" t="s">
        <v>124</v>
      </c>
      <c r="C38" s="687">
        <v>4509052.22</v>
      </c>
      <c r="D38" s="683">
        <v>0</v>
      </c>
      <c r="E38" s="688">
        <v>4509052.22</v>
      </c>
      <c r="F38" s="254">
        <v>-1061599.6599999999</v>
      </c>
      <c r="G38" s="683">
        <v>0</v>
      </c>
      <c r="H38" s="255">
        <v>-1061599.6599999999</v>
      </c>
    </row>
    <row r="39" spans="1:8" ht="15.75">
      <c r="A39" s="127">
        <v>18</v>
      </c>
      <c r="B39" s="55" t="s">
        <v>125</v>
      </c>
      <c r="C39" s="687">
        <v>1644</v>
      </c>
      <c r="D39" s="683">
        <v>602078.12</v>
      </c>
      <c r="E39" s="688">
        <v>603722.12</v>
      </c>
      <c r="F39" s="679">
        <v>0</v>
      </c>
      <c r="G39" s="683">
        <v>0</v>
      </c>
      <c r="H39" s="255">
        <v>0</v>
      </c>
    </row>
    <row r="40" spans="1:8" ht="15.75">
      <c r="A40" s="127">
        <v>19</v>
      </c>
      <c r="B40" s="55" t="s">
        <v>126</v>
      </c>
      <c r="C40" s="687">
        <v>17511354.120000001</v>
      </c>
      <c r="D40" s="683"/>
      <c r="E40" s="688">
        <v>17511354.120000001</v>
      </c>
      <c r="F40" s="254">
        <v>2119200.65</v>
      </c>
      <c r="G40" s="683"/>
      <c r="H40" s="255">
        <v>2119200.65</v>
      </c>
    </row>
    <row r="41" spans="1:8" ht="15.75">
      <c r="A41" s="127">
        <v>20</v>
      </c>
      <c r="B41" s="55" t="s">
        <v>127</v>
      </c>
      <c r="C41" s="687">
        <v>-8466542.9100000001</v>
      </c>
      <c r="D41" s="683"/>
      <c r="E41" s="688">
        <v>-8466542.9100000001</v>
      </c>
      <c r="F41" s="254">
        <v>527641.59999999998</v>
      </c>
      <c r="G41" s="683"/>
      <c r="H41" s="255">
        <v>527641.59999999998</v>
      </c>
    </row>
    <row r="42" spans="1:8" ht="15.75">
      <c r="A42" s="127">
        <v>21</v>
      </c>
      <c r="B42" s="55" t="s">
        <v>128</v>
      </c>
      <c r="C42" s="687">
        <v>-365268.71</v>
      </c>
      <c r="D42" s="683">
        <v>0</v>
      </c>
      <c r="E42" s="688">
        <v>-365268.71</v>
      </c>
      <c r="F42" s="254">
        <v>44494.2</v>
      </c>
      <c r="G42" s="683">
        <v>0</v>
      </c>
      <c r="H42" s="255">
        <v>44494.2</v>
      </c>
    </row>
    <row r="43" spans="1:8" ht="15.75">
      <c r="A43" s="127">
        <v>22</v>
      </c>
      <c r="B43" s="55" t="s">
        <v>129</v>
      </c>
      <c r="C43" s="687">
        <v>184765.86</v>
      </c>
      <c r="D43" s="683">
        <v>18559.68</v>
      </c>
      <c r="E43" s="688">
        <v>203325.53999999998</v>
      </c>
      <c r="F43" s="254">
        <v>757791.53</v>
      </c>
      <c r="G43" s="254">
        <v>23779</v>
      </c>
      <c r="H43" s="255">
        <v>781570.53</v>
      </c>
    </row>
    <row r="44" spans="1:8" ht="15.75">
      <c r="A44" s="127">
        <v>23</v>
      </c>
      <c r="B44" s="55" t="s">
        <v>130</v>
      </c>
      <c r="C44" s="687">
        <v>60947800.109999999</v>
      </c>
      <c r="D44" s="683">
        <v>981356.08</v>
      </c>
      <c r="E44" s="688">
        <v>61929156.189999998</v>
      </c>
      <c r="F44" s="254">
        <v>736867.3</v>
      </c>
      <c r="G44" s="254">
        <v>423910.95</v>
      </c>
      <c r="H44" s="255">
        <v>1160778.25</v>
      </c>
    </row>
    <row r="45" spans="1:8" ht="15.75">
      <c r="A45" s="127">
        <v>24</v>
      </c>
      <c r="B45" s="58" t="s">
        <v>131</v>
      </c>
      <c r="C45" s="689">
        <v>80648032.039999992</v>
      </c>
      <c r="D45" s="689">
        <v>2407572.2300000004</v>
      </c>
      <c r="E45" s="688">
        <v>83055604.269999996</v>
      </c>
      <c r="F45" s="256">
        <v>6499500.54</v>
      </c>
      <c r="G45" s="256">
        <v>-430957.03000000044</v>
      </c>
      <c r="H45" s="255">
        <v>6068543.5099999998</v>
      </c>
    </row>
    <row r="46" spans="1:8">
      <c r="A46" s="127"/>
      <c r="B46" s="53" t="s">
        <v>132</v>
      </c>
      <c r="C46" s="687"/>
      <c r="D46" s="687"/>
      <c r="E46" s="687"/>
      <c r="F46" s="254"/>
      <c r="G46" s="254"/>
      <c r="H46" s="261"/>
    </row>
    <row r="47" spans="1:8" ht="15.75">
      <c r="A47" s="127">
        <v>25</v>
      </c>
      <c r="B47" s="55" t="s">
        <v>133</v>
      </c>
      <c r="C47" s="687">
        <v>629721.59999999998</v>
      </c>
      <c r="D47" s="687">
        <v>828894.22</v>
      </c>
      <c r="E47" s="688">
        <v>1458615.8199999998</v>
      </c>
      <c r="F47" s="254">
        <v>200992.74</v>
      </c>
      <c r="G47" s="254">
        <v>268034.45</v>
      </c>
      <c r="H47" s="255">
        <v>469027.19</v>
      </c>
    </row>
    <row r="48" spans="1:8" ht="15.75">
      <c r="A48" s="127">
        <v>26</v>
      </c>
      <c r="B48" s="55" t="s">
        <v>134</v>
      </c>
      <c r="C48" s="687">
        <v>4594022.5199999996</v>
      </c>
      <c r="D48" s="687">
        <v>201141.47</v>
      </c>
      <c r="E48" s="688">
        <v>4795163.9899999993</v>
      </c>
      <c r="F48" s="254">
        <v>2109976.4</v>
      </c>
      <c r="G48" s="254">
        <v>29592.71</v>
      </c>
      <c r="H48" s="255">
        <v>2139569.11</v>
      </c>
    </row>
    <row r="49" spans="1:9" ht="15.75">
      <c r="A49" s="127">
        <v>27</v>
      </c>
      <c r="B49" s="55" t="s">
        <v>135</v>
      </c>
      <c r="C49" s="687">
        <v>39418376.18</v>
      </c>
      <c r="D49" s="687"/>
      <c r="E49" s="688">
        <v>39418376.18</v>
      </c>
      <c r="F49" s="254">
        <v>21379679.039999999</v>
      </c>
      <c r="G49" s="254"/>
      <c r="H49" s="255">
        <v>21379679.039999999</v>
      </c>
    </row>
    <row r="50" spans="1:9" ht="15.75">
      <c r="A50" s="127">
        <v>28</v>
      </c>
      <c r="B50" s="55" t="s">
        <v>267</v>
      </c>
      <c r="C50" s="687">
        <v>264287.7</v>
      </c>
      <c r="D50" s="687"/>
      <c r="E50" s="688">
        <v>264287.7</v>
      </c>
      <c r="F50" s="254">
        <v>76080.13</v>
      </c>
      <c r="G50" s="254"/>
      <c r="H50" s="255">
        <v>76080.13</v>
      </c>
    </row>
    <row r="51" spans="1:9" ht="15.75">
      <c r="A51" s="127">
        <v>29</v>
      </c>
      <c r="B51" s="55" t="s">
        <v>136</v>
      </c>
      <c r="C51" s="687">
        <v>9119457.2400000002</v>
      </c>
      <c r="D51" s="687"/>
      <c r="E51" s="688">
        <v>9119457.2400000002</v>
      </c>
      <c r="F51" s="254">
        <v>4542656.58</v>
      </c>
      <c r="G51" s="254"/>
      <c r="H51" s="255">
        <v>4542656.58</v>
      </c>
    </row>
    <row r="52" spans="1:9" ht="15.75">
      <c r="A52" s="127">
        <v>30</v>
      </c>
      <c r="B52" s="55" t="s">
        <v>137</v>
      </c>
      <c r="C52" s="687">
        <v>8955079.0600000005</v>
      </c>
      <c r="D52" s="687">
        <v>81068.23</v>
      </c>
      <c r="E52" s="688">
        <v>9036147.290000001</v>
      </c>
      <c r="F52" s="254">
        <v>4341564.99</v>
      </c>
      <c r="G52" s="254">
        <v>148962.75</v>
      </c>
      <c r="H52" s="255">
        <v>4490527.74</v>
      </c>
    </row>
    <row r="53" spans="1:9" ht="15.75">
      <c r="A53" s="127">
        <v>31</v>
      </c>
      <c r="B53" s="58" t="s">
        <v>138</v>
      </c>
      <c r="C53" s="689">
        <v>62980944.300000004</v>
      </c>
      <c r="D53" s="689">
        <v>1111103.92</v>
      </c>
      <c r="E53" s="688">
        <v>64092048.220000006</v>
      </c>
      <c r="F53" s="256">
        <v>32650949.880000003</v>
      </c>
      <c r="G53" s="256">
        <v>446589.91000000003</v>
      </c>
      <c r="H53" s="255">
        <v>33097539.790000003</v>
      </c>
    </row>
    <row r="54" spans="1:9" ht="15.75">
      <c r="A54" s="127">
        <v>32</v>
      </c>
      <c r="B54" s="58" t="s">
        <v>139</v>
      </c>
      <c r="C54" s="689">
        <v>17667087.739999987</v>
      </c>
      <c r="D54" s="689">
        <v>1296468.3100000005</v>
      </c>
      <c r="E54" s="688">
        <v>18963556.04999999</v>
      </c>
      <c r="F54" s="256">
        <v>-26151449.340000004</v>
      </c>
      <c r="G54" s="256">
        <v>-877546.94000000041</v>
      </c>
      <c r="H54" s="255">
        <v>-27028996.280000005</v>
      </c>
    </row>
    <row r="55" spans="1:9">
      <c r="A55" s="127"/>
      <c r="B55" s="53"/>
      <c r="C55" s="691"/>
      <c r="D55" s="691"/>
      <c r="E55" s="691"/>
      <c r="F55" s="258"/>
      <c r="G55" s="258"/>
      <c r="H55" s="259"/>
    </row>
    <row r="56" spans="1:9" ht="15.75">
      <c r="A56" s="127">
        <v>33</v>
      </c>
      <c r="B56" s="58" t="s">
        <v>140</v>
      </c>
      <c r="C56" s="689">
        <v>87930884.100000054</v>
      </c>
      <c r="D56" s="689">
        <v>42928517.521999992</v>
      </c>
      <c r="E56" s="688">
        <v>130859401.62200004</v>
      </c>
      <c r="F56" s="256">
        <v>18124114.609999985</v>
      </c>
      <c r="G56" s="256">
        <v>21296453.520499997</v>
      </c>
      <c r="H56" s="255">
        <v>39420568.130499981</v>
      </c>
    </row>
    <row r="57" spans="1:9">
      <c r="A57" s="127"/>
      <c r="B57" s="53"/>
      <c r="C57" s="691"/>
      <c r="D57" s="691"/>
      <c r="E57" s="691"/>
      <c r="F57" s="258"/>
      <c r="G57" s="258"/>
      <c r="H57" s="259"/>
    </row>
    <row r="58" spans="1:9" ht="15.75">
      <c r="A58" s="127">
        <v>34</v>
      </c>
      <c r="B58" s="55" t="s">
        <v>141</v>
      </c>
      <c r="C58" s="687">
        <v>58196563.759999998</v>
      </c>
      <c r="D58" s="687">
        <v>5915371.9800000004</v>
      </c>
      <c r="E58" s="688">
        <v>64111935.739999995</v>
      </c>
      <c r="F58" s="254">
        <v>-6690132.1200000001</v>
      </c>
      <c r="G58" s="254">
        <v>-317964.78000000003</v>
      </c>
      <c r="H58" s="255">
        <v>-7008096.9000000004</v>
      </c>
    </row>
    <row r="59" spans="1:9" s="208" customFormat="1" ht="15.75">
      <c r="A59" s="127">
        <v>35</v>
      </c>
      <c r="B59" s="52" t="s">
        <v>142</v>
      </c>
      <c r="C59" s="680">
        <v>0</v>
      </c>
      <c r="D59" s="680"/>
      <c r="E59" s="681">
        <v>0</v>
      </c>
      <c r="F59" s="696">
        <v>0</v>
      </c>
      <c r="G59" s="696"/>
      <c r="H59" s="697">
        <v>0</v>
      </c>
      <c r="I59" s="207"/>
    </row>
    <row r="60" spans="1:9" ht="15.75">
      <c r="A60" s="127">
        <v>36</v>
      </c>
      <c r="B60" s="55" t="s">
        <v>143</v>
      </c>
      <c r="C60" s="687">
        <v>6659408.6699999999</v>
      </c>
      <c r="D60" s="687">
        <v>35970.230000000003</v>
      </c>
      <c r="E60" s="688">
        <v>6695378.9000000004</v>
      </c>
      <c r="F60" s="254">
        <v>-2195322.3199999998</v>
      </c>
      <c r="G60" s="254">
        <v>-43070.43</v>
      </c>
      <c r="H60" s="255">
        <v>-2238392.75</v>
      </c>
    </row>
    <row r="61" spans="1:9" ht="15.75">
      <c r="A61" s="127">
        <v>37</v>
      </c>
      <c r="B61" s="58" t="s">
        <v>144</v>
      </c>
      <c r="C61" s="689">
        <v>64855972.43</v>
      </c>
      <c r="D61" s="689">
        <v>5951342.2100000009</v>
      </c>
      <c r="E61" s="688">
        <v>70807314.640000001</v>
      </c>
      <c r="F61" s="256">
        <v>-8885454.4399999995</v>
      </c>
      <c r="G61" s="256">
        <v>-361035.21</v>
      </c>
      <c r="H61" s="255">
        <v>-9246489.6500000004</v>
      </c>
    </row>
    <row r="62" spans="1:9">
      <c r="A62" s="127"/>
      <c r="B62" s="59"/>
      <c r="C62" s="687"/>
      <c r="D62" s="687"/>
      <c r="E62" s="687"/>
      <c r="F62" s="254"/>
      <c r="G62" s="254"/>
      <c r="H62" s="261"/>
    </row>
    <row r="63" spans="1:9" ht="15.75">
      <c r="A63" s="127">
        <v>38</v>
      </c>
      <c r="B63" s="60" t="s">
        <v>268</v>
      </c>
      <c r="C63" s="689">
        <v>23074911.670000054</v>
      </c>
      <c r="D63" s="689">
        <v>36977175.311999992</v>
      </c>
      <c r="E63" s="688">
        <v>60052086.982000045</v>
      </c>
      <c r="F63" s="256">
        <v>27009569.049999982</v>
      </c>
      <c r="G63" s="256">
        <v>21657488.730499998</v>
      </c>
      <c r="H63" s="255">
        <v>48667057.78049998</v>
      </c>
    </row>
    <row r="64" spans="1:9" ht="15.75">
      <c r="A64" s="125">
        <v>39</v>
      </c>
      <c r="B64" s="55" t="s">
        <v>145</v>
      </c>
      <c r="C64" s="693">
        <v>6809239.3700000001</v>
      </c>
      <c r="D64" s="693"/>
      <c r="E64" s="688">
        <v>6809239.3700000001</v>
      </c>
      <c r="F64" s="262">
        <v>4913966.8</v>
      </c>
      <c r="G64" s="262"/>
      <c r="H64" s="255">
        <v>4913966.8</v>
      </c>
    </row>
    <row r="65" spans="1:8" ht="15.75">
      <c r="A65" s="127">
        <v>40</v>
      </c>
      <c r="B65" s="58" t="s">
        <v>146</v>
      </c>
      <c r="C65" s="689">
        <v>16265672.300000053</v>
      </c>
      <c r="D65" s="689">
        <v>36977175.311999992</v>
      </c>
      <c r="E65" s="688">
        <v>53242847.612000048</v>
      </c>
      <c r="F65" s="256">
        <v>22095602.249999981</v>
      </c>
      <c r="G65" s="256">
        <v>21657488.730499998</v>
      </c>
      <c r="H65" s="255">
        <v>43753090.980499983</v>
      </c>
    </row>
    <row r="66" spans="1:8" ht="15.75">
      <c r="A66" s="125">
        <v>41</v>
      </c>
      <c r="B66" s="55" t="s">
        <v>147</v>
      </c>
      <c r="C66" s="693">
        <v>-32431.01</v>
      </c>
      <c r="D66" s="693"/>
      <c r="E66" s="688">
        <v>-32431.01</v>
      </c>
      <c r="F66" s="682">
        <v>0</v>
      </c>
      <c r="G66" s="682"/>
      <c r="H66" s="698">
        <v>0</v>
      </c>
    </row>
    <row r="67" spans="1:8" ht="16.5" thickBot="1">
      <c r="A67" s="129">
        <v>42</v>
      </c>
      <c r="B67" s="130" t="s">
        <v>148</v>
      </c>
      <c r="C67" s="694">
        <v>16233241.290000053</v>
      </c>
      <c r="D67" s="694">
        <v>36977175.311999992</v>
      </c>
      <c r="E67" s="695">
        <v>53210416.602000043</v>
      </c>
      <c r="F67" s="263">
        <v>22095602.249999981</v>
      </c>
      <c r="G67" s="263">
        <v>21657488.730499998</v>
      </c>
      <c r="H67" s="264">
        <v>43753090.980499983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pageSetUpPr fitToPage="1"/>
  </sheetPr>
  <dimension ref="A1:H53"/>
  <sheetViews>
    <sheetView topLeftCell="A25" workbookViewId="0">
      <selection activeCell="C35" sqref="C35"/>
    </sheetView>
  </sheetViews>
  <sheetFormatPr defaultRowHeight="15"/>
  <cols>
    <col min="1" max="1" width="9.42578125" bestFit="1" customWidth="1"/>
    <col min="2" max="2" width="72.28515625" customWidth="1"/>
    <col min="3" max="3" width="12.7109375" customWidth="1"/>
    <col min="4" max="5" width="14.85546875" bestFit="1" customWidth="1"/>
    <col min="6" max="6" width="12.7109375" customWidth="1"/>
    <col min="7" max="8" width="14.85546875" bestFit="1" customWidth="1"/>
  </cols>
  <sheetData>
    <row r="1" spans="1:8">
      <c r="A1" s="2" t="s">
        <v>188</v>
      </c>
      <c r="B1" t="str">
        <f>Info!C2</f>
        <v>სს "ბაზისბანკი"</v>
      </c>
    </row>
    <row r="2" spans="1:8">
      <c r="A2" s="2" t="s">
        <v>189</v>
      </c>
      <c r="B2" s="479">
        <f>'1. key ratios'!B2</f>
        <v>44926</v>
      </c>
    </row>
    <row r="3" spans="1:8">
      <c r="A3" s="2"/>
    </row>
    <row r="4" spans="1:8" ht="16.5" thickBot="1">
      <c r="A4" s="2" t="s">
        <v>404</v>
      </c>
      <c r="B4" s="2"/>
      <c r="C4" s="217"/>
      <c r="D4" s="217"/>
      <c r="E4" s="217"/>
      <c r="F4" s="218"/>
      <c r="G4" s="218"/>
      <c r="H4" s="219" t="s">
        <v>93</v>
      </c>
    </row>
    <row r="5" spans="1:8" ht="15.75">
      <c r="A5" s="796" t="s">
        <v>26</v>
      </c>
      <c r="B5" s="798" t="s">
        <v>242</v>
      </c>
      <c r="C5" s="800" t="s">
        <v>194</v>
      </c>
      <c r="D5" s="800"/>
      <c r="E5" s="800"/>
      <c r="F5" s="800" t="s">
        <v>195</v>
      </c>
      <c r="G5" s="800"/>
      <c r="H5" s="801"/>
    </row>
    <row r="6" spans="1:8">
      <c r="A6" s="797"/>
      <c r="B6" s="799"/>
      <c r="C6" s="40" t="s">
        <v>27</v>
      </c>
      <c r="D6" s="40" t="s">
        <v>94</v>
      </c>
      <c r="E6" s="40" t="s">
        <v>68</v>
      </c>
      <c r="F6" s="40" t="s">
        <v>27</v>
      </c>
      <c r="G6" s="40" t="s">
        <v>94</v>
      </c>
      <c r="H6" s="41" t="s">
        <v>68</v>
      </c>
    </row>
    <row r="7" spans="1:8" s="3" customFormat="1" ht="15.75">
      <c r="A7" s="220">
        <v>1</v>
      </c>
      <c r="B7" s="221" t="s">
        <v>479</v>
      </c>
      <c r="C7" s="701">
        <v>237586343.07000002</v>
      </c>
      <c r="D7" s="701">
        <v>164128439.5275</v>
      </c>
      <c r="E7" s="702">
        <v>401714782.59750003</v>
      </c>
      <c r="F7" s="701">
        <v>154148016.02999997</v>
      </c>
      <c r="G7" s="701">
        <v>99018198.470200002</v>
      </c>
      <c r="H7" s="704">
        <v>253166214.50019997</v>
      </c>
    </row>
    <row r="8" spans="1:8" s="3" customFormat="1" ht="15.75">
      <c r="A8" s="220">
        <v>1.1000000000000001</v>
      </c>
      <c r="B8" s="222" t="s">
        <v>272</v>
      </c>
      <c r="C8" s="246">
        <v>90356228.840000004</v>
      </c>
      <c r="D8" s="246">
        <v>51345846.862899996</v>
      </c>
      <c r="E8" s="265">
        <v>141702075.70289999</v>
      </c>
      <c r="F8" s="246">
        <v>79220054.989999995</v>
      </c>
      <c r="G8" s="246">
        <v>37965355.744599998</v>
      </c>
      <c r="H8" s="247">
        <v>117185410.73459999</v>
      </c>
    </row>
    <row r="9" spans="1:8" s="3" customFormat="1" ht="15.75">
      <c r="A9" s="220">
        <v>1.2</v>
      </c>
      <c r="B9" s="222" t="s">
        <v>273</v>
      </c>
      <c r="C9" s="246"/>
      <c r="D9" s="246">
        <v>567411.95700000005</v>
      </c>
      <c r="E9" s="265">
        <v>567411.95700000005</v>
      </c>
      <c r="F9" s="246"/>
      <c r="G9" s="246"/>
      <c r="H9" s="247">
        <v>0</v>
      </c>
    </row>
    <row r="10" spans="1:8" s="3" customFormat="1" ht="15.75">
      <c r="A10" s="220">
        <v>1.3</v>
      </c>
      <c r="B10" s="222" t="s">
        <v>274</v>
      </c>
      <c r="C10" s="246">
        <v>147207419.08000001</v>
      </c>
      <c r="D10" s="246">
        <v>112167047.5192</v>
      </c>
      <c r="E10" s="265">
        <v>259374466.59920001</v>
      </c>
      <c r="F10" s="246">
        <v>74412095.030000001</v>
      </c>
      <c r="G10" s="246">
        <v>60995215.160400003</v>
      </c>
      <c r="H10" s="247">
        <v>135407310.1904</v>
      </c>
    </row>
    <row r="11" spans="1:8" s="3" customFormat="1" ht="15.75">
      <c r="A11" s="220">
        <v>1.4</v>
      </c>
      <c r="B11" s="222" t="s">
        <v>275</v>
      </c>
      <c r="C11" s="246">
        <v>22695.15</v>
      </c>
      <c r="D11" s="246">
        <v>48133.188399999999</v>
      </c>
      <c r="E11" s="265">
        <v>70828.338400000008</v>
      </c>
      <c r="F11" s="246">
        <v>515866.01</v>
      </c>
      <c r="G11" s="246">
        <v>57627.565199999997</v>
      </c>
      <c r="H11" s="247">
        <v>573493.57519999996</v>
      </c>
    </row>
    <row r="12" spans="1:8" s="3" customFormat="1" ht="29.25" customHeight="1">
      <c r="A12" s="220">
        <v>2</v>
      </c>
      <c r="B12" s="221" t="s">
        <v>276</v>
      </c>
      <c r="C12" s="703">
        <v>0</v>
      </c>
      <c r="D12" s="701">
        <v>14375320</v>
      </c>
      <c r="E12" s="702">
        <v>14375320</v>
      </c>
      <c r="F12" s="701"/>
      <c r="G12" s="701">
        <v>28113916.723200001</v>
      </c>
      <c r="H12" s="704">
        <v>28113916.723200001</v>
      </c>
    </row>
    <row r="13" spans="1:8" s="3" customFormat="1" ht="25.5">
      <c r="A13" s="220">
        <v>3</v>
      </c>
      <c r="B13" s="221" t="s">
        <v>277</v>
      </c>
      <c r="C13" s="701">
        <v>342099945</v>
      </c>
      <c r="D13" s="703">
        <v>0</v>
      </c>
      <c r="E13" s="702">
        <v>342099945</v>
      </c>
      <c r="F13" s="701">
        <f>SUM(F14:F15)</f>
        <v>252777619</v>
      </c>
      <c r="G13" s="701">
        <f>SUM(G14:G15)</f>
        <v>0</v>
      </c>
      <c r="H13" s="704">
        <f>SUM(H14:H15)</f>
        <v>252777619</v>
      </c>
    </row>
    <row r="14" spans="1:8" s="3" customFormat="1" ht="15.75">
      <c r="A14" s="220">
        <v>3.1</v>
      </c>
      <c r="B14" s="222" t="s">
        <v>278</v>
      </c>
      <c r="C14" s="246">
        <v>342099945</v>
      </c>
      <c r="D14" s="246"/>
      <c r="E14" s="265">
        <v>342099945</v>
      </c>
      <c r="F14" s="246">
        <v>252777619</v>
      </c>
      <c r="G14" s="246"/>
      <c r="H14" s="247">
        <v>252777619</v>
      </c>
    </row>
    <row r="15" spans="1:8" s="3" customFormat="1" ht="15.75">
      <c r="A15" s="220">
        <v>3.2</v>
      </c>
      <c r="B15" s="222" t="s">
        <v>279</v>
      </c>
      <c r="C15" s="246"/>
      <c r="D15" s="246"/>
      <c r="E15" s="265">
        <v>0</v>
      </c>
      <c r="F15" s="246"/>
      <c r="G15" s="246"/>
      <c r="H15" s="247">
        <v>0</v>
      </c>
    </row>
    <row r="16" spans="1:8" s="3" customFormat="1" ht="15.75">
      <c r="A16" s="220">
        <v>4</v>
      </c>
      <c r="B16" s="221" t="s">
        <v>280</v>
      </c>
      <c r="C16" s="701">
        <v>56539127.189860001</v>
      </c>
      <c r="D16" s="701">
        <v>711161673.62294102</v>
      </c>
      <c r="E16" s="702">
        <v>767700800.812801</v>
      </c>
      <c r="F16" s="701">
        <v>24326287.309214</v>
      </c>
      <c r="G16" s="701">
        <v>595747174.54892099</v>
      </c>
      <c r="H16" s="704">
        <v>620073461.85813498</v>
      </c>
    </row>
    <row r="17" spans="1:8" s="3" customFormat="1" ht="15.75">
      <c r="A17" s="220">
        <v>4.0999999999999996</v>
      </c>
      <c r="B17" s="222" t="s">
        <v>281</v>
      </c>
      <c r="C17" s="246">
        <v>39981058.049860001</v>
      </c>
      <c r="D17" s="246">
        <v>710635459.12294102</v>
      </c>
      <c r="E17" s="265">
        <v>750616517.17280102</v>
      </c>
      <c r="F17" s="246">
        <v>22268787.309214</v>
      </c>
      <c r="G17" s="246">
        <v>594223929.74892104</v>
      </c>
      <c r="H17" s="247">
        <v>616492717.05813503</v>
      </c>
    </row>
    <row r="18" spans="1:8" s="3" customFormat="1" ht="15.75">
      <c r="A18" s="220">
        <v>4.2</v>
      </c>
      <c r="B18" s="222" t="s">
        <v>282</v>
      </c>
      <c r="C18" s="246">
        <v>16558069.140000001</v>
      </c>
      <c r="D18" s="246">
        <v>526214.5</v>
      </c>
      <c r="E18" s="265">
        <v>17084283.640000001</v>
      </c>
      <c r="F18" s="246">
        <v>2057500</v>
      </c>
      <c r="G18" s="246">
        <v>1523244.8</v>
      </c>
      <c r="H18" s="247">
        <v>3580744.8</v>
      </c>
    </row>
    <row r="19" spans="1:8" s="3" customFormat="1" ht="25.5">
      <c r="A19" s="220">
        <v>5</v>
      </c>
      <c r="B19" s="221" t="s">
        <v>283</v>
      </c>
      <c r="C19" s="701">
        <v>96389121.730000004</v>
      </c>
      <c r="D19" s="701">
        <v>3911977591.4213996</v>
      </c>
      <c r="E19" s="702">
        <v>4008366713.1513996</v>
      </c>
      <c r="F19" s="701">
        <v>41675889.299999997</v>
      </c>
      <c r="G19" s="701">
        <v>2478340743.8700004</v>
      </c>
      <c r="H19" s="704">
        <v>2520016633.1700006</v>
      </c>
    </row>
    <row r="20" spans="1:8" s="3" customFormat="1" ht="15.75">
      <c r="A20" s="220">
        <v>5.0999999999999996</v>
      </c>
      <c r="B20" s="222" t="s">
        <v>284</v>
      </c>
      <c r="C20" s="246">
        <v>23219176.449999999</v>
      </c>
      <c r="D20" s="246">
        <v>57352766.234499998</v>
      </c>
      <c r="E20" s="265">
        <v>80571942.684499994</v>
      </c>
      <c r="F20" s="246">
        <v>10105983.51</v>
      </c>
      <c r="G20" s="246">
        <v>47594957.594800003</v>
      </c>
      <c r="H20" s="247">
        <v>57700941.104800001</v>
      </c>
    </row>
    <row r="21" spans="1:8" s="3" customFormat="1" ht="15.75">
      <c r="A21" s="220">
        <v>5.2</v>
      </c>
      <c r="B21" s="222" t="s">
        <v>285</v>
      </c>
      <c r="C21" s="246">
        <v>0</v>
      </c>
      <c r="D21" s="246">
        <v>0</v>
      </c>
      <c r="E21" s="265">
        <v>0</v>
      </c>
      <c r="F21" s="246">
        <v>0</v>
      </c>
      <c r="G21" s="246">
        <v>0</v>
      </c>
      <c r="H21" s="247">
        <v>0</v>
      </c>
    </row>
    <row r="22" spans="1:8" s="3" customFormat="1" ht="15.75">
      <c r="A22" s="220">
        <v>5.3</v>
      </c>
      <c r="B22" s="222" t="s">
        <v>286</v>
      </c>
      <c r="C22" s="246">
        <v>24983012.75</v>
      </c>
      <c r="D22" s="246">
        <v>3499552825.1977997</v>
      </c>
      <c r="E22" s="265">
        <v>3524535837.9477997</v>
      </c>
      <c r="F22" s="246">
        <v>17646905.789999999</v>
      </c>
      <c r="G22" s="246">
        <v>2362972637.7377</v>
      </c>
      <c r="H22" s="247">
        <v>2380619543.5276999</v>
      </c>
    </row>
    <row r="23" spans="1:8" s="3" customFormat="1" ht="15.75">
      <c r="A23" s="220" t="s">
        <v>287</v>
      </c>
      <c r="B23" s="223" t="s">
        <v>288</v>
      </c>
      <c r="C23" s="246">
        <v>2532685.2400000002</v>
      </c>
      <c r="D23" s="246">
        <v>1188062401.2535999</v>
      </c>
      <c r="E23" s="265">
        <v>1190595086.4935999</v>
      </c>
      <c r="F23" s="246">
        <v>83808</v>
      </c>
      <c r="G23" s="246">
        <v>554590545.18620002</v>
      </c>
      <c r="H23" s="247">
        <v>554674353.18620002</v>
      </c>
    </row>
    <row r="24" spans="1:8" s="3" customFormat="1" ht="15.75">
      <c r="A24" s="220" t="s">
        <v>289</v>
      </c>
      <c r="B24" s="223" t="s">
        <v>290</v>
      </c>
      <c r="C24" s="246">
        <v>316862.40000000002</v>
      </c>
      <c r="D24" s="246">
        <v>1012948757.938</v>
      </c>
      <c r="E24" s="265">
        <v>1013265620.3379999</v>
      </c>
      <c r="F24" s="246">
        <v>0</v>
      </c>
      <c r="G24" s="246">
        <v>715865728.7823</v>
      </c>
      <c r="H24" s="247">
        <v>715865728.7823</v>
      </c>
    </row>
    <row r="25" spans="1:8" s="3" customFormat="1" ht="15.75">
      <c r="A25" s="220" t="s">
        <v>291</v>
      </c>
      <c r="B25" s="224" t="s">
        <v>292</v>
      </c>
      <c r="C25" s="246">
        <v>0</v>
      </c>
      <c r="D25" s="246">
        <v>0</v>
      </c>
      <c r="E25" s="265">
        <v>0</v>
      </c>
      <c r="F25" s="246">
        <v>0</v>
      </c>
      <c r="G25" s="246">
        <v>0</v>
      </c>
      <c r="H25" s="247">
        <v>0</v>
      </c>
    </row>
    <row r="26" spans="1:8" s="3" customFormat="1" ht="15.75">
      <c r="A26" s="220" t="s">
        <v>293</v>
      </c>
      <c r="B26" s="223" t="s">
        <v>294</v>
      </c>
      <c r="C26" s="246">
        <v>349246.71999999997</v>
      </c>
      <c r="D26" s="246">
        <v>730706097.2493</v>
      </c>
      <c r="E26" s="265">
        <v>731055343.96930003</v>
      </c>
      <c r="F26" s="246">
        <v>1</v>
      </c>
      <c r="G26" s="246">
        <v>672459040.77690005</v>
      </c>
      <c r="H26" s="247">
        <v>672459041.77690005</v>
      </c>
    </row>
    <row r="27" spans="1:8" s="3" customFormat="1" ht="15.75">
      <c r="A27" s="220" t="s">
        <v>295</v>
      </c>
      <c r="B27" s="223" t="s">
        <v>296</v>
      </c>
      <c r="C27" s="246">
        <v>21784218.390000001</v>
      </c>
      <c r="D27" s="246">
        <v>567835568.75689995</v>
      </c>
      <c r="E27" s="265">
        <v>589619787.14689994</v>
      </c>
      <c r="F27" s="246">
        <v>17563096.789999999</v>
      </c>
      <c r="G27" s="246">
        <v>420057322.99229997</v>
      </c>
      <c r="H27" s="247">
        <v>437620419.7823</v>
      </c>
    </row>
    <row r="28" spans="1:8" s="3" customFormat="1" ht="15.75">
      <c r="A28" s="220">
        <v>5.4</v>
      </c>
      <c r="B28" s="222" t="s">
        <v>297</v>
      </c>
      <c r="C28" s="246">
        <v>20667890.809999999</v>
      </c>
      <c r="D28" s="246">
        <v>65818234.094400004</v>
      </c>
      <c r="E28" s="265">
        <v>86486124.904400006</v>
      </c>
      <c r="F28" s="246">
        <v>0</v>
      </c>
      <c r="G28" s="246">
        <v>14744113.6831</v>
      </c>
      <c r="H28" s="247">
        <v>14744113.6831</v>
      </c>
    </row>
    <row r="29" spans="1:8" s="3" customFormat="1" ht="15.75">
      <c r="A29" s="220">
        <v>5.5</v>
      </c>
      <c r="B29" s="222" t="s">
        <v>298</v>
      </c>
      <c r="C29" s="246">
        <v>19219041.719999999</v>
      </c>
      <c r="D29" s="246">
        <v>289253765.89469999</v>
      </c>
      <c r="E29" s="265">
        <v>308472807.61469996</v>
      </c>
      <c r="F29" s="246">
        <v>8523000</v>
      </c>
      <c r="G29" s="246">
        <v>52719274.854400001</v>
      </c>
      <c r="H29" s="247">
        <v>61242274.854400001</v>
      </c>
    </row>
    <row r="30" spans="1:8" s="3" customFormat="1" ht="15.75">
      <c r="A30" s="220">
        <v>5.6</v>
      </c>
      <c r="B30" s="222" t="s">
        <v>299</v>
      </c>
      <c r="C30" s="246">
        <v>8300000</v>
      </c>
      <c r="D30" s="246">
        <v>0</v>
      </c>
      <c r="E30" s="265">
        <v>8300000</v>
      </c>
      <c r="F30" s="246">
        <v>5400000</v>
      </c>
      <c r="G30" s="246">
        <v>309760</v>
      </c>
      <c r="H30" s="247">
        <v>5709760</v>
      </c>
    </row>
    <row r="31" spans="1:8" s="3" customFormat="1" ht="15.75">
      <c r="A31" s="220">
        <v>5.7</v>
      </c>
      <c r="B31" s="222" t="s">
        <v>300</v>
      </c>
      <c r="C31" s="246">
        <v>0</v>
      </c>
      <c r="D31" s="246">
        <v>0</v>
      </c>
      <c r="E31" s="265">
        <v>0</v>
      </c>
      <c r="F31" s="246">
        <v>0</v>
      </c>
      <c r="G31" s="246">
        <v>0</v>
      </c>
      <c r="H31" s="247">
        <v>0</v>
      </c>
    </row>
    <row r="32" spans="1:8" s="3" customFormat="1" ht="15.75">
      <c r="A32" s="220">
        <v>6</v>
      </c>
      <c r="B32" s="221" t="s">
        <v>301</v>
      </c>
      <c r="C32" s="701">
        <v>0</v>
      </c>
      <c r="D32" s="701">
        <v>70286000</v>
      </c>
      <c r="E32" s="702">
        <v>70286000</v>
      </c>
      <c r="F32" s="701">
        <v>0</v>
      </c>
      <c r="G32" s="701">
        <v>0</v>
      </c>
      <c r="H32" s="704">
        <v>0</v>
      </c>
    </row>
    <row r="33" spans="1:8" s="3" customFormat="1" ht="25.5">
      <c r="A33" s="220">
        <v>6.1</v>
      </c>
      <c r="B33" s="222" t="s">
        <v>480</v>
      </c>
      <c r="C33" s="246">
        <v>0</v>
      </c>
      <c r="D33" s="246">
        <v>70286000</v>
      </c>
      <c r="E33" s="265">
        <v>70286000</v>
      </c>
      <c r="F33" s="246">
        <v>0</v>
      </c>
      <c r="G33" s="246">
        <v>0</v>
      </c>
      <c r="H33" s="247">
        <v>0</v>
      </c>
    </row>
    <row r="34" spans="1:8" s="3" customFormat="1" ht="25.5">
      <c r="A34" s="220">
        <v>6.2</v>
      </c>
      <c r="B34" s="222" t="s">
        <v>302</v>
      </c>
      <c r="C34" s="246">
        <v>0</v>
      </c>
      <c r="D34" s="246">
        <v>0</v>
      </c>
      <c r="E34" s="265">
        <v>0</v>
      </c>
      <c r="F34" s="246">
        <v>0</v>
      </c>
      <c r="G34" s="246">
        <v>0</v>
      </c>
      <c r="H34" s="247">
        <v>0</v>
      </c>
    </row>
    <row r="35" spans="1:8" s="3" customFormat="1" ht="25.5">
      <c r="A35" s="220">
        <v>6.3</v>
      </c>
      <c r="B35" s="222" t="s">
        <v>303</v>
      </c>
      <c r="C35" s="246"/>
      <c r="D35" s="246"/>
      <c r="E35" s="265">
        <v>0</v>
      </c>
      <c r="F35" s="246"/>
      <c r="G35" s="246"/>
      <c r="H35" s="247">
        <v>0</v>
      </c>
    </row>
    <row r="36" spans="1:8" s="3" customFormat="1" ht="15.75">
      <c r="A36" s="220">
        <v>6.4</v>
      </c>
      <c r="B36" s="222" t="s">
        <v>304</v>
      </c>
      <c r="C36" s="246"/>
      <c r="D36" s="246"/>
      <c r="E36" s="265">
        <v>0</v>
      </c>
      <c r="F36" s="246"/>
      <c r="G36" s="246"/>
      <c r="H36" s="247">
        <v>0</v>
      </c>
    </row>
    <row r="37" spans="1:8" s="3" customFormat="1" ht="15.75">
      <c r="A37" s="220">
        <v>6.5</v>
      </c>
      <c r="B37" s="222" t="s">
        <v>305</v>
      </c>
      <c r="C37" s="246"/>
      <c r="D37" s="246"/>
      <c r="E37" s="265">
        <v>0</v>
      </c>
      <c r="F37" s="246"/>
      <c r="G37" s="246"/>
      <c r="H37" s="247">
        <v>0</v>
      </c>
    </row>
    <row r="38" spans="1:8" s="3" customFormat="1" ht="25.5">
      <c r="A38" s="220">
        <v>6.6</v>
      </c>
      <c r="B38" s="222" t="s">
        <v>306</v>
      </c>
      <c r="C38" s="246"/>
      <c r="D38" s="246"/>
      <c r="E38" s="265">
        <v>0</v>
      </c>
      <c r="F38" s="246"/>
      <c r="G38" s="246"/>
      <c r="H38" s="247">
        <v>0</v>
      </c>
    </row>
    <row r="39" spans="1:8" s="3" customFormat="1" ht="25.5">
      <c r="A39" s="220">
        <v>6.7</v>
      </c>
      <c r="B39" s="222" t="s">
        <v>307</v>
      </c>
      <c r="C39" s="246"/>
      <c r="D39" s="246"/>
      <c r="E39" s="265">
        <v>0</v>
      </c>
      <c r="F39" s="246"/>
      <c r="G39" s="246"/>
      <c r="H39" s="247">
        <v>0</v>
      </c>
    </row>
    <row r="40" spans="1:8" s="3" customFormat="1" ht="15.75">
      <c r="A40" s="220">
        <v>7</v>
      </c>
      <c r="B40" s="221" t="s">
        <v>308</v>
      </c>
      <c r="C40" s="246"/>
      <c r="D40" s="246"/>
      <c r="E40" s="265">
        <v>0</v>
      </c>
      <c r="F40" s="246"/>
      <c r="G40" s="246"/>
      <c r="H40" s="247">
        <v>0</v>
      </c>
    </row>
    <row r="41" spans="1:8" s="3" customFormat="1" ht="25.5">
      <c r="A41" s="220">
        <v>7.1</v>
      </c>
      <c r="B41" s="222" t="s">
        <v>309</v>
      </c>
      <c r="C41" s="246">
        <v>8206672.21</v>
      </c>
      <c r="D41" s="246">
        <v>19899.984799999998</v>
      </c>
      <c r="E41" s="265">
        <v>8226572.1947999997</v>
      </c>
      <c r="F41" s="246">
        <v>688518.64</v>
      </c>
      <c r="G41" s="246">
        <v>58398.682800000002</v>
      </c>
      <c r="H41" s="247">
        <v>746917.32279999997</v>
      </c>
    </row>
    <row r="42" spans="1:8" s="3" customFormat="1" ht="25.5">
      <c r="A42" s="220">
        <v>7.2</v>
      </c>
      <c r="B42" s="222" t="s">
        <v>310</v>
      </c>
      <c r="C42" s="246">
        <v>3657752.3899999782</v>
      </c>
      <c r="D42" s="246">
        <v>588829.32259999961</v>
      </c>
      <c r="E42" s="265">
        <v>4246581.7125999779</v>
      </c>
      <c r="F42" s="246">
        <v>270848.44000000012</v>
      </c>
      <c r="G42" s="246">
        <v>1067941.2513000001</v>
      </c>
      <c r="H42" s="247">
        <v>1338789.6913000003</v>
      </c>
    </row>
    <row r="43" spans="1:8" s="3" customFormat="1" ht="25.5">
      <c r="A43" s="220">
        <v>7.3</v>
      </c>
      <c r="B43" s="222" t="s">
        <v>311</v>
      </c>
      <c r="C43" s="246">
        <v>43492474.160000004</v>
      </c>
      <c r="D43" s="246">
        <v>6890270.0041430006</v>
      </c>
      <c r="E43" s="265">
        <v>50382744.164143004</v>
      </c>
      <c r="F43" s="246">
        <v>6960339.04</v>
      </c>
      <c r="G43" s="246">
        <v>1913028.7979429998</v>
      </c>
      <c r="H43" s="247">
        <v>8873367.8379429989</v>
      </c>
    </row>
    <row r="44" spans="1:8" s="3" customFormat="1" ht="25.5">
      <c r="A44" s="220">
        <v>7.4</v>
      </c>
      <c r="B44" s="222" t="s">
        <v>312</v>
      </c>
      <c r="C44" s="246">
        <v>21728529.839999922</v>
      </c>
      <c r="D44" s="246">
        <v>6593822.1108999895</v>
      </c>
      <c r="E44" s="265">
        <v>28322351.95089991</v>
      </c>
      <c r="F44" s="246">
        <v>2962075.180000002</v>
      </c>
      <c r="G44" s="246">
        <v>7120640.1944999974</v>
      </c>
      <c r="H44" s="247">
        <v>10082715.374499999</v>
      </c>
    </row>
    <row r="45" spans="1:8" s="3" customFormat="1" ht="15.75">
      <c r="A45" s="220">
        <v>8</v>
      </c>
      <c r="B45" s="221" t="s">
        <v>313</v>
      </c>
      <c r="C45" s="246"/>
      <c r="D45" s="246"/>
      <c r="E45" s="265">
        <v>0</v>
      </c>
      <c r="F45" s="246"/>
      <c r="G45" s="246"/>
      <c r="H45" s="247">
        <v>0</v>
      </c>
    </row>
    <row r="46" spans="1:8" s="3" customFormat="1" ht="15.75">
      <c r="A46" s="220">
        <v>8.1</v>
      </c>
      <c r="B46" s="222" t="s">
        <v>314</v>
      </c>
      <c r="C46" s="246"/>
      <c r="D46" s="246"/>
      <c r="E46" s="265">
        <v>0</v>
      </c>
      <c r="F46" s="246"/>
      <c r="G46" s="246"/>
      <c r="H46" s="247">
        <v>0</v>
      </c>
    </row>
    <row r="47" spans="1:8" s="3" customFormat="1" ht="15.75">
      <c r="A47" s="220">
        <v>8.1999999999999993</v>
      </c>
      <c r="B47" s="222" t="s">
        <v>315</v>
      </c>
      <c r="C47" s="246"/>
      <c r="D47" s="246"/>
      <c r="E47" s="265">
        <v>0</v>
      </c>
      <c r="F47" s="246"/>
      <c r="G47" s="246"/>
      <c r="H47" s="247">
        <v>0</v>
      </c>
    </row>
    <row r="48" spans="1:8" s="3" customFormat="1" ht="15.75">
      <c r="A48" s="220">
        <v>8.3000000000000007</v>
      </c>
      <c r="B48" s="222" t="s">
        <v>316</v>
      </c>
      <c r="C48" s="246"/>
      <c r="D48" s="246"/>
      <c r="E48" s="265">
        <v>0</v>
      </c>
      <c r="F48" s="246"/>
      <c r="G48" s="246"/>
      <c r="H48" s="247">
        <v>0</v>
      </c>
    </row>
    <row r="49" spans="1:8" s="3" customFormat="1" ht="15.75">
      <c r="A49" s="220">
        <v>8.4</v>
      </c>
      <c r="B49" s="222" t="s">
        <v>317</v>
      </c>
      <c r="C49" s="246"/>
      <c r="D49" s="246"/>
      <c r="E49" s="265">
        <v>0</v>
      </c>
      <c r="F49" s="246"/>
      <c r="G49" s="246"/>
      <c r="H49" s="247">
        <v>0</v>
      </c>
    </row>
    <row r="50" spans="1:8" s="3" customFormat="1" ht="15.75">
      <c r="A50" s="220">
        <v>8.5</v>
      </c>
      <c r="B50" s="222" t="s">
        <v>318</v>
      </c>
      <c r="C50" s="246"/>
      <c r="D50" s="246"/>
      <c r="E50" s="265">
        <v>0</v>
      </c>
      <c r="F50" s="246"/>
      <c r="G50" s="246"/>
      <c r="H50" s="247">
        <v>0</v>
      </c>
    </row>
    <row r="51" spans="1:8" s="3" customFormat="1" ht="15.75">
      <c r="A51" s="220">
        <v>8.6</v>
      </c>
      <c r="B51" s="222" t="s">
        <v>319</v>
      </c>
      <c r="C51" s="246"/>
      <c r="D51" s="246"/>
      <c r="E51" s="265">
        <v>0</v>
      </c>
      <c r="F51" s="246"/>
      <c r="G51" s="246"/>
      <c r="H51" s="247">
        <v>0</v>
      </c>
    </row>
    <row r="52" spans="1:8" s="3" customFormat="1" ht="15.75">
      <c r="A52" s="220">
        <v>8.6999999999999993</v>
      </c>
      <c r="B52" s="222" t="s">
        <v>320</v>
      </c>
      <c r="C52" s="246"/>
      <c r="D52" s="246"/>
      <c r="E52" s="265">
        <v>0</v>
      </c>
      <c r="F52" s="246"/>
      <c r="G52" s="246"/>
      <c r="H52" s="247">
        <v>0</v>
      </c>
    </row>
    <row r="53" spans="1:8" s="3" customFormat="1" ht="16.5" thickBot="1">
      <c r="A53" s="225">
        <v>9</v>
      </c>
      <c r="B53" s="226" t="s">
        <v>321</v>
      </c>
      <c r="C53" s="266"/>
      <c r="D53" s="266"/>
      <c r="E53" s="267">
        <v>0</v>
      </c>
      <c r="F53" s="266"/>
      <c r="G53" s="266"/>
      <c r="H53" s="25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18"/>
  <sheetViews>
    <sheetView workbookViewId="0">
      <pane xSplit="1" ySplit="4" topLeftCell="B5" activePane="bottomRight" state="frozen"/>
      <selection activeCell="K15" sqref="K15"/>
      <selection pane="topRight" activeCell="K15" sqref="K15"/>
      <selection pane="bottomLeft" activeCell="K15" sqref="K15"/>
      <selection pane="bottomRight" activeCell="B37" sqref="B36:B37"/>
    </sheetView>
  </sheetViews>
  <sheetFormatPr defaultColWidth="9.140625" defaultRowHeight="12.75"/>
  <cols>
    <col min="1" max="1" width="9.42578125" style="2" bestFit="1" customWidth="1"/>
    <col min="2" max="2" width="93.42578125" style="2" customWidth="1"/>
    <col min="3" max="4" width="12.7109375" style="2" customWidth="1"/>
    <col min="5" max="7" width="10.85546875" style="13" bestFit="1" customWidth="1"/>
    <col min="8" max="11" width="9.7109375" style="13" customWidth="1"/>
    <col min="12" max="16384" width="9.140625" style="13"/>
  </cols>
  <sheetData>
    <row r="1" spans="1:8" ht="15">
      <c r="A1" s="18" t="s">
        <v>188</v>
      </c>
      <c r="B1" s="17" t="str">
        <f>Info!C2</f>
        <v>სს "ბაზისბანკი"</v>
      </c>
      <c r="C1" s="17"/>
      <c r="D1" s="345"/>
    </row>
    <row r="2" spans="1:8" ht="15">
      <c r="A2" s="18" t="s">
        <v>189</v>
      </c>
      <c r="B2" s="461">
        <v>44926</v>
      </c>
      <c r="C2" s="30"/>
      <c r="D2" s="19"/>
      <c r="E2" s="12"/>
      <c r="F2" s="12"/>
      <c r="G2" s="12"/>
      <c r="H2" s="12"/>
    </row>
    <row r="3" spans="1:8" ht="15">
      <c r="A3" s="18"/>
      <c r="B3" s="17"/>
      <c r="C3" s="30"/>
      <c r="D3" s="19"/>
      <c r="E3" s="12"/>
      <c r="F3" s="12"/>
      <c r="G3" s="12"/>
      <c r="H3" s="12"/>
    </row>
    <row r="4" spans="1:8" ht="15" customHeight="1" thickBot="1">
      <c r="A4" s="214" t="s">
        <v>405</v>
      </c>
      <c r="B4" s="215" t="s">
        <v>187</v>
      </c>
      <c r="C4" s="216" t="s">
        <v>93</v>
      </c>
    </row>
    <row r="5" spans="1:8" ht="15" customHeight="1">
      <c r="A5" s="212" t="s">
        <v>26</v>
      </c>
      <c r="B5" s="213"/>
      <c r="C5" s="462" t="str">
        <f>INT((MONTH($B$2))/3)&amp;"Q"&amp;"-"&amp;YEAR($B$2)</f>
        <v>4Q-2022</v>
      </c>
      <c r="D5" s="462" t="str">
        <f>IF(INT(MONTH($B$2))=3,"4"&amp;"Q"&amp;"-"&amp;YEAR($B$2)-1,IF(INT(MONTH($B$2))=6,"1"&amp;"Q"&amp;"-"&amp;YEAR($B$2),IF(INT(MONTH($B$2))=9,"2"&amp;"Q"&amp;"-"&amp;YEAR($B$2),IF(INT(MONTH($B$2))=12,"3"&amp;"Q"&amp;"-"&amp;YEAR($B$2),0))))</f>
        <v>3Q-2022</v>
      </c>
      <c r="E5" s="462" t="str">
        <f>IF(INT(MONTH($B$2))=3,"3"&amp;"Q"&amp;"-"&amp;YEAR($B$2)-1,IF(INT(MONTH($B$2))=6,"4"&amp;"Q"&amp;"-"&amp;YEAR($B$2)-1,IF(INT(MONTH($B$2))=9,"1"&amp;"Q"&amp;"-"&amp;YEAR($B$2),IF(INT(MONTH($B$2))=12,"2"&amp;"Q"&amp;"-"&amp;YEAR($B$2),0))))</f>
        <v>2Q-2022</v>
      </c>
      <c r="F5" s="462" t="str">
        <f>IF(INT(MONTH($B$2))=3,"2"&amp;"Q"&amp;"-"&amp;YEAR($B$2)-1,IF(INT(MONTH($B$2))=6,"3"&amp;"Q"&amp;"-"&amp;YEAR($B$2)-1,IF(INT(MONTH($B$2))=9,"4"&amp;"Q"&amp;"-"&amp;YEAR($B$2)-1,IF(INT(MONTH($B$2))=12,"1"&amp;"Q"&amp;"-"&amp;YEAR($B$2),0))))</f>
        <v>1Q-2022</v>
      </c>
      <c r="G5" s="462" t="str">
        <f>IF(INT(MONTH($B$2))=3,"1"&amp;"Q"&amp;"-"&amp;YEAR($B$2)-1,IF(INT(MONTH($B$2))=6,"2"&amp;"Q"&amp;"-"&amp;YEAR($B$2)-1,IF(INT(MONTH($B$2))=9,"3"&amp;"Q"&amp;"-"&amp;YEAR($B$2)-1,IF(INT(MONTH($B$2))=12,"4"&amp;"Q"&amp;"-"&amp;YEAR($B$2)-1,0))))</f>
        <v>4Q-2021</v>
      </c>
    </row>
    <row r="6" spans="1:8" ht="15" customHeight="1">
      <c r="A6" s="389">
        <v>1</v>
      </c>
      <c r="B6" s="446" t="s">
        <v>192</v>
      </c>
      <c r="C6" s="390">
        <f>C7+C9+C10</f>
        <v>2533518329.001421</v>
      </c>
      <c r="D6" s="449">
        <f>D7+D9+D10</f>
        <v>2316345344.2600007</v>
      </c>
      <c r="E6" s="391">
        <f t="shared" ref="E6:G6" si="0">E7+E9+E10</f>
        <v>2240819310.4965529</v>
      </c>
      <c r="F6" s="390">
        <f t="shared" si="0"/>
        <v>2267722418.8277125</v>
      </c>
      <c r="G6" s="450">
        <f t="shared" si="0"/>
        <v>1551535443.9435146</v>
      </c>
    </row>
    <row r="7" spans="1:8" ht="15" customHeight="1">
      <c r="A7" s="389">
        <v>1.1000000000000001</v>
      </c>
      <c r="B7" s="392" t="s">
        <v>600</v>
      </c>
      <c r="C7" s="393">
        <v>2306077237.6764898</v>
      </c>
      <c r="D7" s="451">
        <v>2114495637.8257749</v>
      </c>
      <c r="E7" s="393">
        <v>2049265492.2228818</v>
      </c>
      <c r="F7" s="393">
        <v>2103232531.1194913</v>
      </c>
      <c r="G7" s="452">
        <v>1419210638.4882307</v>
      </c>
    </row>
    <row r="8" spans="1:8" ht="25.5">
      <c r="A8" s="389" t="s">
        <v>248</v>
      </c>
      <c r="B8" s="394" t="s">
        <v>399</v>
      </c>
      <c r="C8" s="393">
        <v>42500000</v>
      </c>
      <c r="D8" s="451">
        <v>42500000</v>
      </c>
      <c r="E8" s="393">
        <v>42500000</v>
      </c>
      <c r="F8" s="393">
        <v>42500000</v>
      </c>
      <c r="G8" s="452">
        <v>42500000</v>
      </c>
    </row>
    <row r="9" spans="1:8" ht="15" customHeight="1">
      <c r="A9" s="389">
        <v>1.2</v>
      </c>
      <c r="B9" s="392" t="s">
        <v>22</v>
      </c>
      <c r="C9" s="393">
        <v>226023951.32493135</v>
      </c>
      <c r="D9" s="451">
        <v>201849706.43422592</v>
      </c>
      <c r="E9" s="393">
        <v>191553818.27367109</v>
      </c>
      <c r="F9" s="393">
        <v>164489887.70822111</v>
      </c>
      <c r="G9" s="452">
        <v>132324805.45528381</v>
      </c>
    </row>
    <row r="10" spans="1:8" ht="15" customHeight="1">
      <c r="A10" s="389">
        <v>1.3</v>
      </c>
      <c r="B10" s="447" t="s">
        <v>77</v>
      </c>
      <c r="C10" s="395">
        <v>1417140</v>
      </c>
      <c r="D10" s="451">
        <v>0</v>
      </c>
      <c r="E10" s="395">
        <v>0</v>
      </c>
      <c r="F10" s="393">
        <v>0</v>
      </c>
      <c r="G10" s="453">
        <v>0</v>
      </c>
    </row>
    <row r="11" spans="1:8" ht="15" customHeight="1">
      <c r="A11" s="389">
        <v>2</v>
      </c>
      <c r="B11" s="446" t="s">
        <v>193</v>
      </c>
      <c r="C11" s="393">
        <v>5463688.3781421641</v>
      </c>
      <c r="D11" s="451">
        <v>5241271.5455</v>
      </c>
      <c r="E11" s="393">
        <v>9755490.1973999999</v>
      </c>
      <c r="F11" s="393">
        <v>16737625.80652</v>
      </c>
      <c r="G11" s="452">
        <v>31742221.117800001</v>
      </c>
    </row>
    <row r="12" spans="1:8" ht="15" customHeight="1">
      <c r="A12" s="406">
        <v>3</v>
      </c>
      <c r="B12" s="448" t="s">
        <v>191</v>
      </c>
      <c r="C12" s="395">
        <v>168697734.86243755</v>
      </c>
      <c r="D12" s="451">
        <v>123197247</v>
      </c>
      <c r="E12" s="395">
        <v>123197247</v>
      </c>
      <c r="F12" s="393">
        <v>123197247</v>
      </c>
      <c r="G12" s="453">
        <v>123197246.72912499</v>
      </c>
    </row>
    <row r="13" spans="1:8" ht="15" customHeight="1" thickBot="1">
      <c r="A13" s="132">
        <v>4</v>
      </c>
      <c r="B13" s="456" t="s">
        <v>249</v>
      </c>
      <c r="C13" s="268">
        <f>C6+C11+C12</f>
        <v>2707679752.2420011</v>
      </c>
      <c r="D13" s="454">
        <f>D6+D11+D12</f>
        <v>2444783862.8055005</v>
      </c>
      <c r="E13" s="269">
        <f t="shared" ref="E13:G13" si="1">E6+E11+E12</f>
        <v>2373772047.693953</v>
      </c>
      <c r="F13" s="268">
        <f t="shared" si="1"/>
        <v>2407657291.6342325</v>
      </c>
      <c r="G13" s="455">
        <f t="shared" si="1"/>
        <v>1706474911.7904396</v>
      </c>
    </row>
    <row r="14" spans="1:8">
      <c r="B14" s="24"/>
    </row>
    <row r="15" spans="1:8" ht="25.5">
      <c r="B15" s="105" t="s">
        <v>601</v>
      </c>
    </row>
    <row r="16" spans="1:8">
      <c r="B16" s="105"/>
    </row>
    <row r="17" spans="2:2">
      <c r="B17" s="105"/>
    </row>
    <row r="18" spans="2:2">
      <c r="B18" s="105"/>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showGridLines="0" workbookViewId="0">
      <pane xSplit="1" ySplit="4" topLeftCell="B5" activePane="bottomRight" state="frozen"/>
      <selection activeCell="L17" sqref="L17"/>
      <selection pane="topRight" activeCell="L17" sqref="L17"/>
      <selection pane="bottomLeft" activeCell="L17" sqref="L17"/>
      <selection pane="bottomRight" activeCell="C35" sqref="C35"/>
    </sheetView>
  </sheetViews>
  <sheetFormatPr defaultRowHeight="15"/>
  <cols>
    <col min="1" max="1" width="9.42578125" style="2" bestFit="1" customWidth="1"/>
    <col min="2" max="2" width="49.28515625" style="2" customWidth="1"/>
    <col min="3" max="3" width="51.7109375" style="2" customWidth="1"/>
  </cols>
  <sheetData>
    <row r="1" spans="1:3">
      <c r="A1" s="2" t="s">
        <v>188</v>
      </c>
      <c r="B1" s="345" t="str">
        <f>Info!C2</f>
        <v>სს "ბაზისბანკი"</v>
      </c>
    </row>
    <row r="2" spans="1:3">
      <c r="A2" s="2" t="s">
        <v>189</v>
      </c>
      <c r="B2" s="479">
        <f>'1. key ratios'!B2</f>
        <v>44926</v>
      </c>
    </row>
    <row r="4" spans="1:3" ht="25.5" customHeight="1" thickBot="1">
      <c r="A4" s="237" t="s">
        <v>406</v>
      </c>
      <c r="B4" s="62" t="s">
        <v>149</v>
      </c>
      <c r="C4" s="14"/>
    </row>
    <row r="5" spans="1:3" ht="15.75">
      <c r="A5" s="11"/>
      <c r="B5" s="441" t="s">
        <v>150</v>
      </c>
      <c r="C5" s="459" t="s">
        <v>614</v>
      </c>
    </row>
    <row r="6" spans="1:3">
      <c r="A6" s="15">
        <v>1</v>
      </c>
      <c r="B6" s="63" t="s">
        <v>1008</v>
      </c>
      <c r="C6" s="457" t="s">
        <v>1009</v>
      </c>
    </row>
    <row r="7" spans="1:3">
      <c r="A7" s="15">
        <v>2</v>
      </c>
      <c r="B7" s="63" t="s">
        <v>1005</v>
      </c>
      <c r="C7" s="457" t="s">
        <v>1010</v>
      </c>
    </row>
    <row r="8" spans="1:3">
      <c r="A8" s="15">
        <v>3</v>
      </c>
      <c r="B8" s="63" t="s">
        <v>1011</v>
      </c>
      <c r="C8" s="457" t="s">
        <v>1012</v>
      </c>
    </row>
    <row r="9" spans="1:3">
      <c r="A9" s="15">
        <v>4</v>
      </c>
      <c r="B9" s="63" t="s">
        <v>1013</v>
      </c>
      <c r="C9" s="457" t="s">
        <v>1012</v>
      </c>
    </row>
    <row r="10" spans="1:3">
      <c r="A10" s="15">
        <v>5</v>
      </c>
      <c r="B10" s="63" t="s">
        <v>1014</v>
      </c>
      <c r="C10" s="457" t="s">
        <v>1009</v>
      </c>
    </row>
    <row r="11" spans="1:3">
      <c r="A11" s="15">
        <v>6</v>
      </c>
      <c r="B11" s="677" t="s">
        <v>1031</v>
      </c>
      <c r="C11" s="678" t="s">
        <v>1012</v>
      </c>
    </row>
    <row r="12" spans="1:3">
      <c r="A12" s="15"/>
      <c r="B12" s="802"/>
      <c r="C12" s="803"/>
    </row>
    <row r="13" spans="1:3" ht="30">
      <c r="A13" s="15"/>
      <c r="B13" s="442" t="s">
        <v>151</v>
      </c>
      <c r="C13" s="460" t="s">
        <v>615</v>
      </c>
    </row>
    <row r="14" spans="1:3" ht="15.75">
      <c r="A14" s="15">
        <v>1</v>
      </c>
      <c r="B14" s="28" t="s">
        <v>1006</v>
      </c>
      <c r="C14" s="458" t="s">
        <v>1015</v>
      </c>
    </row>
    <row r="15" spans="1:3" ht="15.75">
      <c r="A15" s="15">
        <v>2</v>
      </c>
      <c r="B15" s="28" t="s">
        <v>1016</v>
      </c>
      <c r="C15" s="458" t="s">
        <v>1017</v>
      </c>
    </row>
    <row r="16" spans="1:3" ht="15.75">
      <c r="A16" s="15">
        <v>3</v>
      </c>
      <c r="B16" s="28" t="s">
        <v>1018</v>
      </c>
      <c r="C16" s="458" t="s">
        <v>1019</v>
      </c>
    </row>
    <row r="17" spans="1:3" ht="15.75">
      <c r="A17" s="15">
        <v>4</v>
      </c>
      <c r="B17" s="28" t="s">
        <v>1020</v>
      </c>
      <c r="C17" s="458" t="s">
        <v>1021</v>
      </c>
    </row>
    <row r="18" spans="1:3" ht="15.75">
      <c r="A18" s="15">
        <v>5</v>
      </c>
      <c r="B18" s="28" t="s">
        <v>1022</v>
      </c>
      <c r="C18" s="458" t="s">
        <v>1023</v>
      </c>
    </row>
    <row r="19" spans="1:3" ht="15.75">
      <c r="A19" s="15">
        <v>6</v>
      </c>
      <c r="B19" s="28" t="s">
        <v>1024</v>
      </c>
      <c r="C19" s="458" t="s">
        <v>1025</v>
      </c>
    </row>
    <row r="20" spans="1:3" ht="15.75">
      <c r="A20" s="15">
        <v>7</v>
      </c>
      <c r="B20" s="28" t="s">
        <v>1026</v>
      </c>
      <c r="C20" s="458" t="s">
        <v>1027</v>
      </c>
    </row>
    <row r="21" spans="1:3" ht="15.75" customHeight="1">
      <c r="A21" s="15"/>
      <c r="B21" s="28"/>
      <c r="C21" s="29"/>
    </row>
    <row r="22" spans="1:3" ht="30" customHeight="1">
      <c r="A22" s="15"/>
      <c r="B22" s="804" t="s">
        <v>152</v>
      </c>
      <c r="C22" s="805"/>
    </row>
    <row r="23" spans="1:3">
      <c r="A23" s="15">
        <v>1</v>
      </c>
      <c r="B23" s="63" t="s">
        <v>1028</v>
      </c>
      <c r="C23" s="747">
        <v>0.92102931555297496</v>
      </c>
    </row>
    <row r="24" spans="1:3" ht="15.75" customHeight="1">
      <c r="A24" s="15">
        <v>2</v>
      </c>
      <c r="B24" s="63" t="s">
        <v>1029</v>
      </c>
      <c r="C24" s="747">
        <v>6.5000635187063019E-2</v>
      </c>
    </row>
    <row r="25" spans="1:3" ht="29.25" customHeight="1">
      <c r="A25" s="15"/>
      <c r="B25" s="804" t="s">
        <v>269</v>
      </c>
      <c r="C25" s="805"/>
    </row>
    <row r="26" spans="1:3">
      <c r="A26" s="15">
        <v>1</v>
      </c>
      <c r="B26" s="63" t="s">
        <v>1030</v>
      </c>
      <c r="C26" s="752">
        <v>0.92066090382675381</v>
      </c>
    </row>
    <row r="27" spans="1:3" ht="16.5" thickBot="1">
      <c r="A27" s="16">
        <v>2</v>
      </c>
      <c r="B27" s="64" t="s">
        <v>1029</v>
      </c>
      <c r="C27" s="753">
        <v>6.5000635187063019E-2</v>
      </c>
    </row>
  </sheetData>
  <mergeCells count="3">
    <mergeCell ref="B12:C12"/>
    <mergeCell ref="B25:C25"/>
    <mergeCell ref="B22:C22"/>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37"/>
  <sheetViews>
    <sheetView workbookViewId="0">
      <pane xSplit="1" ySplit="5" topLeftCell="B6" activePane="bottomRight" state="frozen"/>
      <selection activeCell="H6" sqref="H6"/>
      <selection pane="topRight" activeCell="H6" sqref="H6"/>
      <selection pane="bottomLeft" activeCell="H6" sqref="H6"/>
      <selection pane="bottomRight" activeCell="D26" sqref="D26"/>
    </sheetView>
  </sheetViews>
  <sheetFormatPr defaultRowHeight="15"/>
  <cols>
    <col min="1" max="1" width="9.42578125" style="2" bestFit="1" customWidth="1"/>
    <col min="2" max="2" width="47.42578125" style="2" customWidth="1"/>
    <col min="3" max="3" width="28" style="2" customWidth="1"/>
    <col min="4" max="4" width="22.42578125" style="2" customWidth="1"/>
    <col min="5" max="5" width="18.85546875" style="2" customWidth="1"/>
    <col min="6" max="6" width="12" bestFit="1" customWidth="1"/>
    <col min="7" max="7" width="12.42578125" bestFit="1" customWidth="1"/>
  </cols>
  <sheetData>
    <row r="1" spans="1:7" ht="15.75">
      <c r="A1" s="18" t="s">
        <v>188</v>
      </c>
      <c r="B1" s="17" t="str">
        <f>Info!C2</f>
        <v>სს "ბაზისბანკი"</v>
      </c>
    </row>
    <row r="2" spans="1:7" s="22" customFormat="1" ht="15.75" customHeight="1">
      <c r="A2" s="22" t="s">
        <v>189</v>
      </c>
      <c r="B2" s="479">
        <f>'1. key ratios'!B2</f>
        <v>44926</v>
      </c>
    </row>
    <row r="3" spans="1:7" s="22" customFormat="1" ht="15.75" customHeight="1"/>
    <row r="4" spans="1:7" s="22" customFormat="1" ht="15.75" customHeight="1" thickBot="1">
      <c r="A4" s="238" t="s">
        <v>407</v>
      </c>
      <c r="B4" s="239" t="s">
        <v>259</v>
      </c>
      <c r="C4" s="191"/>
      <c r="D4" s="191"/>
      <c r="E4" s="192" t="s">
        <v>93</v>
      </c>
    </row>
    <row r="5" spans="1:7" s="120" customFormat="1" ht="17.45" customHeight="1">
      <c r="A5" s="358"/>
      <c r="B5" s="359"/>
      <c r="C5" s="190" t="s">
        <v>0</v>
      </c>
      <c r="D5" s="190" t="s">
        <v>1</v>
      </c>
      <c r="E5" s="360" t="s">
        <v>2</v>
      </c>
    </row>
    <row r="6" spans="1:7" s="156" customFormat="1" ht="14.45" customHeight="1">
      <c r="A6" s="361"/>
      <c r="B6" s="806" t="s">
        <v>231</v>
      </c>
      <c r="C6" s="806" t="s">
        <v>230</v>
      </c>
      <c r="D6" s="807" t="s">
        <v>229</v>
      </c>
      <c r="E6" s="808"/>
      <c r="G6"/>
    </row>
    <row r="7" spans="1:7" s="156" customFormat="1" ht="99.6" customHeight="1">
      <c r="A7" s="361"/>
      <c r="B7" s="806"/>
      <c r="C7" s="806"/>
      <c r="D7" s="355" t="s">
        <v>228</v>
      </c>
      <c r="E7" s="356" t="s">
        <v>517</v>
      </c>
      <c r="G7"/>
    </row>
    <row r="8" spans="1:7">
      <c r="A8" s="362">
        <v>1</v>
      </c>
      <c r="B8" s="363" t="s">
        <v>154</v>
      </c>
      <c r="C8" s="364">
        <v>77857305.740899995</v>
      </c>
      <c r="D8" s="364"/>
      <c r="E8" s="365">
        <v>77857305.740899995</v>
      </c>
    </row>
    <row r="9" spans="1:7">
      <c r="A9" s="362">
        <v>2</v>
      </c>
      <c r="B9" s="363" t="s">
        <v>155</v>
      </c>
      <c r="C9" s="364">
        <v>326602838.38199997</v>
      </c>
      <c r="D9" s="364"/>
      <c r="E9" s="365">
        <v>326602838.38199997</v>
      </c>
    </row>
    <row r="10" spans="1:7">
      <c r="A10" s="362">
        <v>3</v>
      </c>
      <c r="B10" s="363" t="s">
        <v>227</v>
      </c>
      <c r="C10" s="364">
        <v>94865310.785799995</v>
      </c>
      <c r="D10" s="364"/>
      <c r="E10" s="365">
        <v>94865310.785799995</v>
      </c>
    </row>
    <row r="11" spans="1:7">
      <c r="A11" s="362">
        <v>4</v>
      </c>
      <c r="B11" s="363" t="s">
        <v>185</v>
      </c>
      <c r="C11" s="364">
        <v>141599716.34999999</v>
      </c>
      <c r="D11" s="364"/>
      <c r="E11" s="365">
        <v>141599716.34999999</v>
      </c>
    </row>
    <row r="12" spans="1:7">
      <c r="A12" s="362">
        <v>5</v>
      </c>
      <c r="B12" s="363" t="s">
        <v>157</v>
      </c>
      <c r="C12" s="364">
        <v>241864270.44999999</v>
      </c>
      <c r="D12" s="364"/>
      <c r="E12" s="365">
        <v>241864270.44999999</v>
      </c>
    </row>
    <row r="13" spans="1:7">
      <c r="A13" s="362">
        <v>6.1</v>
      </c>
      <c r="B13" s="363" t="s">
        <v>158</v>
      </c>
      <c r="C13" s="366">
        <v>2076335112.5634</v>
      </c>
      <c r="D13" s="364"/>
      <c r="E13" s="365">
        <v>2076335112.5634</v>
      </c>
    </row>
    <row r="14" spans="1:7">
      <c r="A14" s="362">
        <v>6.2</v>
      </c>
      <c r="B14" s="367" t="s">
        <v>159</v>
      </c>
      <c r="C14" s="366">
        <v>-75031483.648699999</v>
      </c>
      <c r="D14" s="364"/>
      <c r="E14" s="365">
        <v>-75031483.648699999</v>
      </c>
    </row>
    <row r="15" spans="1:7">
      <c r="A15" s="362">
        <v>6</v>
      </c>
      <c r="B15" s="363" t="s">
        <v>226</v>
      </c>
      <c r="C15" s="364">
        <v>2001303628.9147</v>
      </c>
      <c r="D15" s="364"/>
      <c r="E15" s="365">
        <v>2001303628.9147</v>
      </c>
    </row>
    <row r="16" spans="1:7">
      <c r="A16" s="362">
        <v>7</v>
      </c>
      <c r="B16" s="363" t="s">
        <v>161</v>
      </c>
      <c r="C16" s="364">
        <v>27687969.571300004</v>
      </c>
      <c r="D16" s="364"/>
      <c r="E16" s="365">
        <v>27687969.571300004</v>
      </c>
    </row>
    <row r="17" spans="1:7">
      <c r="A17" s="362">
        <v>8</v>
      </c>
      <c r="B17" s="363" t="s">
        <v>162</v>
      </c>
      <c r="C17" s="364">
        <v>6640620.3550000004</v>
      </c>
      <c r="D17" s="364"/>
      <c r="E17" s="365">
        <v>6640620.3550000004</v>
      </c>
      <c r="F17" s="6"/>
      <c r="G17" s="6"/>
    </row>
    <row r="18" spans="1:7">
      <c r="A18" s="362">
        <v>9</v>
      </c>
      <c r="B18" s="363" t="s">
        <v>163</v>
      </c>
      <c r="C18" s="364">
        <v>17062704.66</v>
      </c>
      <c r="D18" s="364"/>
      <c r="E18" s="365">
        <v>17062704.66</v>
      </c>
      <c r="G18" s="6"/>
    </row>
    <row r="19" spans="1:7" ht="25.5">
      <c r="A19" s="362">
        <v>10</v>
      </c>
      <c r="B19" s="363" t="s">
        <v>164</v>
      </c>
      <c r="C19" s="364">
        <v>125306752.65000001</v>
      </c>
      <c r="D19" s="364">
        <v>22446075.190000001</v>
      </c>
      <c r="E19" s="365">
        <v>102860677.46000001</v>
      </c>
      <c r="G19" s="6"/>
    </row>
    <row r="20" spans="1:7">
      <c r="A20" s="362">
        <v>11</v>
      </c>
      <c r="B20" s="363" t="s">
        <v>165</v>
      </c>
      <c r="C20" s="364">
        <v>31600593.317500003</v>
      </c>
      <c r="D20" s="364"/>
      <c r="E20" s="365">
        <v>31600593.317500003</v>
      </c>
    </row>
    <row r="21" spans="1:7" ht="39" thickBot="1">
      <c r="A21" s="368"/>
      <c r="B21" s="369" t="s">
        <v>481</v>
      </c>
      <c r="C21" s="321">
        <f>SUM(C8:C12,C15:C20)</f>
        <v>3092391711.1771998</v>
      </c>
      <c r="D21" s="321">
        <f>SUM(D8:D12,D15:D20)</f>
        <v>22446075.190000001</v>
      </c>
      <c r="E21" s="370">
        <f>SUM(E8:E12,E15:E20)</f>
        <v>3069945635.9871998</v>
      </c>
    </row>
    <row r="22" spans="1:7">
      <c r="A22"/>
      <c r="B22"/>
      <c r="C22"/>
      <c r="D22"/>
      <c r="E22"/>
    </row>
    <row r="23" spans="1:7">
      <c r="A23"/>
      <c r="B23"/>
      <c r="C23"/>
      <c r="D23"/>
      <c r="E23"/>
    </row>
    <row r="25" spans="1:7" s="2" customFormat="1">
      <c r="B25" s="66"/>
      <c r="F25"/>
      <c r="G25"/>
    </row>
    <row r="26" spans="1:7" s="2" customFormat="1">
      <c r="B26" s="67"/>
      <c r="F26"/>
      <c r="G26"/>
    </row>
    <row r="27" spans="1:7" s="2" customFormat="1">
      <c r="B27" s="66"/>
      <c r="F27"/>
      <c r="G27"/>
    </row>
    <row r="28" spans="1:7" s="2" customFormat="1">
      <c r="B28" s="66"/>
      <c r="F28"/>
      <c r="G28"/>
    </row>
    <row r="29" spans="1:7" s="2" customFormat="1">
      <c r="B29" s="66"/>
      <c r="F29"/>
      <c r="G29"/>
    </row>
    <row r="30" spans="1:7" s="2" customFormat="1">
      <c r="B30" s="66"/>
      <c r="F30"/>
      <c r="G30"/>
    </row>
    <row r="31" spans="1:7" s="2" customFormat="1">
      <c r="B31" s="66"/>
      <c r="F31"/>
      <c r="G31"/>
    </row>
    <row r="32" spans="1:7" s="2" customFormat="1">
      <c r="B32" s="67"/>
      <c r="F32"/>
      <c r="G32"/>
    </row>
    <row r="33" spans="2:7" s="2" customFormat="1">
      <c r="B33" s="67"/>
      <c r="F33"/>
      <c r="G33"/>
    </row>
    <row r="34" spans="2:7" s="2" customFormat="1">
      <c r="B34" s="67"/>
      <c r="F34"/>
      <c r="G34"/>
    </row>
    <row r="35" spans="2:7" s="2" customFormat="1">
      <c r="B35" s="67"/>
      <c r="F35"/>
      <c r="G35"/>
    </row>
    <row r="36" spans="2:7" s="2" customFormat="1">
      <c r="B36" s="67"/>
      <c r="F36"/>
      <c r="G36"/>
    </row>
    <row r="37" spans="2:7" s="2" customFormat="1">
      <c r="B37" s="67"/>
      <c r="F37"/>
      <c r="G37"/>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33"/>
  <sheetViews>
    <sheetView workbookViewId="0">
      <pane xSplit="1" ySplit="4" topLeftCell="B5" activePane="bottomRight" state="frozen"/>
      <selection activeCell="H6" sqref="H6"/>
      <selection pane="topRight" activeCell="H6" sqref="H6"/>
      <selection pane="bottomLeft" activeCell="H6" sqref="H6"/>
      <selection pane="bottomRight" activeCell="F23" sqref="F23"/>
    </sheetView>
  </sheetViews>
  <sheetFormatPr defaultRowHeight="15" outlineLevelRow="1"/>
  <cols>
    <col min="1" max="1" width="9.42578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42578125" bestFit="1" customWidth="1"/>
  </cols>
  <sheetData>
    <row r="1" spans="1:6" ht="15.75">
      <c r="A1" s="18" t="s">
        <v>188</v>
      </c>
      <c r="B1" s="17" t="str">
        <f>Info!C2</f>
        <v>სს "ბაზისბანკი"</v>
      </c>
    </row>
    <row r="2" spans="1:6" s="22" customFormat="1" ht="15.75" customHeight="1">
      <c r="A2" s="22" t="s">
        <v>189</v>
      </c>
      <c r="B2" s="479">
        <f>'1. key ratios'!B2</f>
        <v>44926</v>
      </c>
      <c r="C2"/>
      <c r="D2"/>
      <c r="E2"/>
      <c r="F2"/>
    </row>
    <row r="3" spans="1:6" s="22" customFormat="1" ht="15.75" customHeight="1">
      <c r="C3"/>
      <c r="D3"/>
      <c r="E3"/>
      <c r="F3"/>
    </row>
    <row r="4" spans="1:6" s="22" customFormat="1" ht="26.25" thickBot="1">
      <c r="A4" s="22" t="s">
        <v>408</v>
      </c>
      <c r="B4" s="198" t="s">
        <v>262</v>
      </c>
      <c r="C4" s="192" t="s">
        <v>93</v>
      </c>
      <c r="D4"/>
      <c r="E4"/>
      <c r="F4"/>
    </row>
    <row r="5" spans="1:6" ht="26.25">
      <c r="A5" s="193">
        <v>1</v>
      </c>
      <c r="B5" s="194" t="s">
        <v>430</v>
      </c>
      <c r="C5" s="270">
        <f>'7. LI1'!E21</f>
        <v>3069945635.9871998</v>
      </c>
      <c r="F5" s="705"/>
    </row>
    <row r="6" spans="1:6" s="183" customFormat="1">
      <c r="A6" s="119">
        <v>2.1</v>
      </c>
      <c r="B6" s="200" t="s">
        <v>263</v>
      </c>
      <c r="C6" s="271">
        <v>401508332.68750268</v>
      </c>
      <c r="F6" s="705"/>
    </row>
    <row r="7" spans="1:6" s="4" customFormat="1" ht="25.5" outlineLevel="1">
      <c r="A7" s="199">
        <v>2.2000000000000002</v>
      </c>
      <c r="B7" s="195" t="s">
        <v>264</v>
      </c>
      <c r="C7" s="272">
        <v>70857000</v>
      </c>
      <c r="F7" s="705"/>
    </row>
    <row r="8" spans="1:6" s="4" customFormat="1" ht="26.25">
      <c r="A8" s="199">
        <v>3</v>
      </c>
      <c r="B8" s="196" t="s">
        <v>431</v>
      </c>
      <c r="C8" s="273">
        <f>SUM(C5:C7)</f>
        <v>3542310968.6747026</v>
      </c>
      <c r="F8" s="705"/>
    </row>
    <row r="9" spans="1:6" s="183" customFormat="1">
      <c r="A9" s="119">
        <v>4</v>
      </c>
      <c r="B9" s="203" t="s">
        <v>260</v>
      </c>
      <c r="C9" s="271">
        <v>37141734.581600003</v>
      </c>
      <c r="F9" s="705"/>
    </row>
    <row r="10" spans="1:6" s="4" customFormat="1" ht="25.5" outlineLevel="1">
      <c r="A10" s="199">
        <v>5.0999999999999996</v>
      </c>
      <c r="B10" s="195" t="s">
        <v>270</v>
      </c>
      <c r="C10" s="272">
        <v>-159753745.44493136</v>
      </c>
      <c r="F10" s="705"/>
    </row>
    <row r="11" spans="1:6" s="4" customFormat="1" ht="25.5" outlineLevel="1">
      <c r="A11" s="199">
        <v>5.2</v>
      </c>
      <c r="B11" s="195" t="s">
        <v>271</v>
      </c>
      <c r="C11" s="272">
        <v>-69439860</v>
      </c>
      <c r="F11" s="705"/>
    </row>
    <row r="12" spans="1:6" s="4" customFormat="1">
      <c r="A12" s="199">
        <v>6</v>
      </c>
      <c r="B12" s="201" t="s">
        <v>602</v>
      </c>
      <c r="C12" s="371">
        <v>0</v>
      </c>
      <c r="F12" s="705"/>
    </row>
    <row r="13" spans="1:6" s="4" customFormat="1" ht="15.75" thickBot="1">
      <c r="A13" s="202">
        <v>7</v>
      </c>
      <c r="B13" s="197" t="s">
        <v>261</v>
      </c>
      <c r="C13" s="274">
        <f>SUM(C8:C12)</f>
        <v>3350259097.8113713</v>
      </c>
      <c r="F13" s="705"/>
    </row>
    <row r="15" spans="1:6" ht="26.25">
      <c r="B15" s="24" t="s">
        <v>603</v>
      </c>
    </row>
    <row r="17" spans="2:9" s="2" customFormat="1">
      <c r="B17" s="68"/>
      <c r="C17"/>
      <c r="D17"/>
      <c r="E17"/>
      <c r="F17"/>
      <c r="G17"/>
      <c r="H17"/>
      <c r="I17"/>
    </row>
    <row r="18" spans="2:9" s="2" customFormat="1">
      <c r="B18" s="65"/>
      <c r="C18"/>
      <c r="D18"/>
      <c r="E18"/>
      <c r="F18"/>
      <c r="G18"/>
      <c r="H18"/>
      <c r="I18"/>
    </row>
    <row r="19" spans="2:9" s="2" customFormat="1">
      <c r="B19" s="65"/>
      <c r="C19"/>
      <c r="D19"/>
      <c r="E19"/>
      <c r="F19"/>
      <c r="G19"/>
      <c r="H19"/>
      <c r="I19"/>
    </row>
    <row r="20" spans="2:9" s="2" customFormat="1">
      <c r="B20" s="67"/>
      <c r="C20"/>
      <c r="D20"/>
      <c r="E20"/>
      <c r="F20"/>
      <c r="G20"/>
      <c r="H20"/>
      <c r="I20"/>
    </row>
    <row r="21" spans="2:9" s="2" customFormat="1">
      <c r="B21" s="66"/>
      <c r="C21"/>
      <c r="D21"/>
      <c r="E21"/>
      <c r="F21"/>
      <c r="G21"/>
      <c r="H21"/>
      <c r="I21"/>
    </row>
    <row r="22" spans="2:9" s="2" customFormat="1">
      <c r="B22" s="67"/>
      <c r="C22"/>
      <c r="D22"/>
      <c r="E22"/>
      <c r="F22"/>
      <c r="G22"/>
      <c r="H22"/>
      <c r="I22"/>
    </row>
    <row r="23" spans="2:9" s="2" customFormat="1">
      <c r="B23" s="66"/>
      <c r="C23"/>
      <c r="D23"/>
      <c r="E23"/>
      <c r="F23"/>
      <c r="G23"/>
      <c r="H23"/>
      <c r="I23"/>
    </row>
    <row r="24" spans="2:9" s="2" customFormat="1">
      <c r="B24" s="66"/>
      <c r="C24"/>
      <c r="D24"/>
      <c r="E24"/>
      <c r="F24"/>
      <c r="G24"/>
      <c r="H24"/>
      <c r="I24"/>
    </row>
    <row r="25" spans="2:9" s="2" customFormat="1">
      <c r="B25" s="66"/>
      <c r="C25"/>
      <c r="D25"/>
      <c r="E25"/>
      <c r="F25"/>
      <c r="G25"/>
      <c r="H25"/>
      <c r="I25"/>
    </row>
    <row r="26" spans="2:9" s="2" customFormat="1">
      <c r="B26" s="66"/>
      <c r="C26"/>
      <c r="D26"/>
      <c r="E26"/>
      <c r="F26"/>
      <c r="G26"/>
      <c r="H26"/>
      <c r="I26"/>
    </row>
    <row r="27" spans="2:9" s="2" customFormat="1">
      <c r="B27" s="66"/>
      <c r="C27"/>
      <c r="D27"/>
      <c r="E27"/>
      <c r="F27"/>
      <c r="G27"/>
      <c r="H27"/>
      <c r="I27"/>
    </row>
    <row r="28" spans="2:9" s="2" customFormat="1">
      <c r="B28" s="67"/>
      <c r="C28"/>
      <c r="D28"/>
      <c r="E28"/>
      <c r="F28"/>
      <c r="G28"/>
      <c r="H28"/>
      <c r="I28"/>
    </row>
    <row r="29" spans="2:9" s="2" customFormat="1">
      <c r="B29" s="67"/>
      <c r="C29"/>
      <c r="D29"/>
      <c r="E29"/>
      <c r="F29"/>
      <c r="G29"/>
      <c r="H29"/>
      <c r="I29"/>
    </row>
    <row r="30" spans="2:9" s="2" customFormat="1">
      <c r="B30" s="67"/>
      <c r="C30"/>
      <c r="D30"/>
      <c r="E30"/>
      <c r="F30"/>
      <c r="G30"/>
      <c r="H30"/>
      <c r="I30"/>
    </row>
    <row r="31" spans="2:9" s="2" customFormat="1">
      <c r="B31" s="67"/>
      <c r="C31"/>
      <c r="D31"/>
      <c r="E31"/>
      <c r="F31"/>
      <c r="G31"/>
      <c r="H31"/>
      <c r="I31"/>
    </row>
    <row r="32" spans="2:9" s="2" customFormat="1">
      <c r="B32" s="67"/>
      <c r="C32"/>
      <c r="D32"/>
      <c r="E32"/>
      <c r="F32"/>
      <c r="G32"/>
      <c r="H32"/>
      <c r="I32"/>
    </row>
    <row r="33" spans="2:9" s="2" customFormat="1">
      <c r="B33" s="67"/>
      <c r="C33"/>
      <c r="D33"/>
      <c r="E33"/>
      <c r="F33"/>
      <c r="G33"/>
      <c r="H33"/>
      <c r="I33"/>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pjlWbzOcKEIJI8RDS7d0ugGqlLxJukvHl1ah8Gow8OY=</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ngfUwRjo8p4i7ZUkTb+vGEL/dPPsss1yjAFo6H74rjg=</DigestValue>
    </Reference>
  </SignedInfo>
  <SignatureValue>3VmetP87C9DrTB1ilei7ffpewvFihZxmwXmnYlkM2lIWCj1dV0cWu8MMiLoqZvVhyqygZy6g79Vi
UBgjbzmHqty6IUE35iLEJlfkdc0VxpdXWTmonITgGr9T2najv1Zzo74UFF74X/R/kuGmiaUNlAAB
rlz232td8QmRIDYUkYMcr01rWjEnHf/0tJxjW9V+xMdCRiKn2YveX0xcTmwhqkSgTjZB3XbkLREY
BteHD2038YAt/9gvruAhLlZB1BA1g3ro6ZrxsnWdANZnKWenNOomPx5dld2wQn8fApSvjbEKW8w+
NlajGl3lG80RGPcA6ttcqzDSileL6GEuKEH2Ww==</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Ie1aMZSoLMPZb/R/jfAFodMbRHNL/Ci1Nxvk2ynSRl8=</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wbpUUbeaDbv4qytYZi1cGoWBPHfKEaPvOgxI2Z4te2w=</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wbpUUbeaDbv4qytYZi1cGoWBPHfKEaPvOgxI2Z4te2w=</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0GBvP/grJd79pfrAHBp+7sXeNidjeI4sJTQFDeCA++E=</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H7fHMp3d29Sci51p78GAjUeVczj21ImQUY/BROZe2Jc=</DigestValue>
      </Reference>
      <Reference URI="/xl/styles.xml?ContentType=application/vnd.openxmlformats-officedocument.spreadsheetml.styles+xml">
        <DigestMethod Algorithm="http://www.w3.org/2001/04/xmlenc#sha256"/>
        <DigestValue>SNZPRZPmiyzzbpLw2s/dSU9L40+gLn3ONPtj+QAXkeo=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0VzA6UHtM6vKVv4rRQVPU8ftFrrXK2y8/18Ppo0pNw0=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chMP7lpeKmRJodo40phRFkjJNuBWUeq4nds3xYgM9rA=</DigestValue>
      </Reference>
      <Reference URI="/xl/worksheets/sheet10.xml?ContentType=application/vnd.openxmlformats-officedocument.spreadsheetml.worksheet+xml">
        <DigestMethod Algorithm="http://www.w3.org/2001/04/xmlenc#sha256"/>
        <DigestValue>7VI9iydUEjRyrlljtI20vjU54xsJ4li86YNLkkRwKW4=</DigestValue>
      </Reference>
      <Reference URI="/xl/worksheets/sheet11.xml?ContentType=application/vnd.openxmlformats-officedocument.spreadsheetml.worksheet+xml">
        <DigestMethod Algorithm="http://www.w3.org/2001/04/xmlenc#sha256"/>
        <DigestValue>L4bSAoqEk/OaUBun9SsZgbrQlcrhkkaPckDpzQ1eCJk=</DigestValue>
      </Reference>
      <Reference URI="/xl/worksheets/sheet12.xml?ContentType=application/vnd.openxmlformats-officedocument.spreadsheetml.worksheet+xml">
        <DigestMethod Algorithm="http://www.w3.org/2001/04/xmlenc#sha256"/>
        <DigestValue>9XSlXTZUOzZhAI3dpNh+S47iZw47SjoaYk8aax7GBPE=</DigestValue>
      </Reference>
      <Reference URI="/xl/worksheets/sheet13.xml?ContentType=application/vnd.openxmlformats-officedocument.spreadsheetml.worksheet+xml">
        <DigestMethod Algorithm="http://www.w3.org/2001/04/xmlenc#sha256"/>
        <DigestValue>AFZM6F0VS+fio9wom1G2HGP1l/WXI0B1yz1OpwGuZH8=</DigestValue>
      </Reference>
      <Reference URI="/xl/worksheets/sheet14.xml?ContentType=application/vnd.openxmlformats-officedocument.spreadsheetml.worksheet+xml">
        <DigestMethod Algorithm="http://www.w3.org/2001/04/xmlenc#sha256"/>
        <DigestValue>qgmA/uGM8B54x/LM2hX/CkS2vukuhhCTTDnmFQ1bPZI=</DigestValue>
      </Reference>
      <Reference URI="/xl/worksheets/sheet15.xml?ContentType=application/vnd.openxmlformats-officedocument.spreadsheetml.worksheet+xml">
        <DigestMethod Algorithm="http://www.w3.org/2001/04/xmlenc#sha256"/>
        <DigestValue>h6GU9iRHlzmaKxtkQcBj4ZvuWX27dU9TAnmtCmFherc=</DigestValue>
      </Reference>
      <Reference URI="/xl/worksheets/sheet16.xml?ContentType=application/vnd.openxmlformats-officedocument.spreadsheetml.worksheet+xml">
        <DigestMethod Algorithm="http://www.w3.org/2001/04/xmlenc#sha256"/>
        <DigestValue>ddyIxI+Qfa/FJuVYQDyi4TupicipWoBvFUpz3U2LxGw=</DigestValue>
      </Reference>
      <Reference URI="/xl/worksheets/sheet17.xml?ContentType=application/vnd.openxmlformats-officedocument.spreadsheetml.worksheet+xml">
        <DigestMethod Algorithm="http://www.w3.org/2001/04/xmlenc#sha256"/>
        <DigestValue>znJiWPf9p3BOgmXG8Q98gEr3b4/J52oMN318hrC8z8g=</DigestValue>
      </Reference>
      <Reference URI="/xl/worksheets/sheet18.xml?ContentType=application/vnd.openxmlformats-officedocument.spreadsheetml.worksheet+xml">
        <DigestMethod Algorithm="http://www.w3.org/2001/04/xmlenc#sha256"/>
        <DigestValue>V9Gh1Sg+zlZoFSjgaCZqnZFwBSOKsjG+s7wBbhDvwbA=</DigestValue>
      </Reference>
      <Reference URI="/xl/worksheets/sheet19.xml?ContentType=application/vnd.openxmlformats-officedocument.spreadsheetml.worksheet+xml">
        <DigestMethod Algorithm="http://www.w3.org/2001/04/xmlenc#sha256"/>
        <DigestValue>hMackDleY5W1ppkrSUZeRlNpDkM9+sSYdEp5J4Qd980=</DigestValue>
      </Reference>
      <Reference URI="/xl/worksheets/sheet2.xml?ContentType=application/vnd.openxmlformats-officedocument.spreadsheetml.worksheet+xml">
        <DigestMethod Algorithm="http://www.w3.org/2001/04/xmlenc#sha256"/>
        <DigestValue>vSd6lH8vPE3JQRXr8PPX4rwSiiYoOpXXWBYIML4BxKs=</DigestValue>
      </Reference>
      <Reference URI="/xl/worksheets/sheet20.xml?ContentType=application/vnd.openxmlformats-officedocument.spreadsheetml.worksheet+xml">
        <DigestMethod Algorithm="http://www.w3.org/2001/04/xmlenc#sha256"/>
        <DigestValue>aGI0d9Oj/+OARlH0iuJcYWplRS1d3gkc8UuFXCmKnPo=</DigestValue>
      </Reference>
      <Reference URI="/xl/worksheets/sheet21.xml?ContentType=application/vnd.openxmlformats-officedocument.spreadsheetml.worksheet+xml">
        <DigestMethod Algorithm="http://www.w3.org/2001/04/xmlenc#sha256"/>
        <DigestValue>sLFxESngSUOxf4FscjcutdMNxgdF+q7ICje6QWD2Cf0=</DigestValue>
      </Reference>
      <Reference URI="/xl/worksheets/sheet22.xml?ContentType=application/vnd.openxmlformats-officedocument.spreadsheetml.worksheet+xml">
        <DigestMethod Algorithm="http://www.w3.org/2001/04/xmlenc#sha256"/>
        <DigestValue>ZSETLRDLFu3mIbUKcObUtZbRsVklLl3GVAeiAFyrOMc=</DigestValue>
      </Reference>
      <Reference URI="/xl/worksheets/sheet23.xml?ContentType=application/vnd.openxmlformats-officedocument.spreadsheetml.worksheet+xml">
        <DigestMethod Algorithm="http://www.w3.org/2001/04/xmlenc#sha256"/>
        <DigestValue>aoksIYOqBI33JHPfP/mBwn1EUF2xJAsCHPzL17GE8qY=</DigestValue>
      </Reference>
      <Reference URI="/xl/worksheets/sheet24.xml?ContentType=application/vnd.openxmlformats-officedocument.spreadsheetml.worksheet+xml">
        <DigestMethod Algorithm="http://www.w3.org/2001/04/xmlenc#sha256"/>
        <DigestValue>Zo8edcxFScj2ONwu1Fr2j5ryLZ8vuIWfPxV6BSqySX4=</DigestValue>
      </Reference>
      <Reference URI="/xl/worksheets/sheet25.xml?ContentType=application/vnd.openxmlformats-officedocument.spreadsheetml.worksheet+xml">
        <DigestMethod Algorithm="http://www.w3.org/2001/04/xmlenc#sha256"/>
        <DigestValue>JCP6D7ZI38QQ0VKP+dPWb2V182+im/cDmd/tNO209Fs=</DigestValue>
      </Reference>
      <Reference URI="/xl/worksheets/sheet26.xml?ContentType=application/vnd.openxmlformats-officedocument.spreadsheetml.worksheet+xml">
        <DigestMethod Algorithm="http://www.w3.org/2001/04/xmlenc#sha256"/>
        <DigestValue>4qMSUs/EkAI8XWEyojmI1DnfDIt7ESX+4zKBu+vz5rs=</DigestValue>
      </Reference>
      <Reference URI="/xl/worksheets/sheet27.xml?ContentType=application/vnd.openxmlformats-officedocument.spreadsheetml.worksheet+xml">
        <DigestMethod Algorithm="http://www.w3.org/2001/04/xmlenc#sha256"/>
        <DigestValue>ExpSJwIjN93uCS6R7pjiPKB3RqMtuzoBlWCvhEr3l6E=</DigestValue>
      </Reference>
      <Reference URI="/xl/worksheets/sheet28.xml?ContentType=application/vnd.openxmlformats-officedocument.spreadsheetml.worksheet+xml">
        <DigestMethod Algorithm="http://www.w3.org/2001/04/xmlenc#sha256"/>
        <DigestValue>4RVmnDpu+SwV1gKVsc35bHkzWGq1fLazkNaBX38bO5A=</DigestValue>
      </Reference>
      <Reference URI="/xl/worksheets/sheet29.xml?ContentType=application/vnd.openxmlformats-officedocument.spreadsheetml.worksheet+xml">
        <DigestMethod Algorithm="http://www.w3.org/2001/04/xmlenc#sha256"/>
        <DigestValue>9m3UT6FJuZQV386BIAb/MFngVa7S38GJSaiainkjBDQ=</DigestValue>
      </Reference>
      <Reference URI="/xl/worksheets/sheet3.xml?ContentType=application/vnd.openxmlformats-officedocument.spreadsheetml.worksheet+xml">
        <DigestMethod Algorithm="http://www.w3.org/2001/04/xmlenc#sha256"/>
        <DigestValue>92XEQNI94JPWnhfzRRYLLYpm3nxrwbNvU+dz2F2F5fI=</DigestValue>
      </Reference>
      <Reference URI="/xl/worksheets/sheet30.xml?ContentType=application/vnd.openxmlformats-officedocument.spreadsheetml.worksheet+xml">
        <DigestMethod Algorithm="http://www.w3.org/2001/04/xmlenc#sha256"/>
        <DigestValue>y6WDK5MiwixZSgcPCCqsXnLIz5cJ2OCqPnIR7hHT990=</DigestValue>
      </Reference>
      <Reference URI="/xl/worksheets/sheet4.xml?ContentType=application/vnd.openxmlformats-officedocument.spreadsheetml.worksheet+xml">
        <DigestMethod Algorithm="http://www.w3.org/2001/04/xmlenc#sha256"/>
        <DigestValue>UINBJfL5zY2q4ZfD/CjtIzfYj8arTz9aRle590WkkPw=</DigestValue>
      </Reference>
      <Reference URI="/xl/worksheets/sheet5.xml?ContentType=application/vnd.openxmlformats-officedocument.spreadsheetml.worksheet+xml">
        <DigestMethod Algorithm="http://www.w3.org/2001/04/xmlenc#sha256"/>
        <DigestValue>geSXgZMPUog2XxXa+m5NAHs3i9llFdXI7UP/On38U44=</DigestValue>
      </Reference>
      <Reference URI="/xl/worksheets/sheet6.xml?ContentType=application/vnd.openxmlformats-officedocument.spreadsheetml.worksheet+xml">
        <DigestMethod Algorithm="http://www.w3.org/2001/04/xmlenc#sha256"/>
        <DigestValue>eXcjBGwR2G/6KAEl7FUwLNIMSysjzFIQUpR4nGCr3Ww=</DigestValue>
      </Reference>
      <Reference URI="/xl/worksheets/sheet7.xml?ContentType=application/vnd.openxmlformats-officedocument.spreadsheetml.worksheet+xml">
        <DigestMethod Algorithm="http://www.w3.org/2001/04/xmlenc#sha256"/>
        <DigestValue>AebENEedBOJAr7Q4bEhEf0dcvf539U2TJIorXMz+zy0=</DigestValue>
      </Reference>
      <Reference URI="/xl/worksheets/sheet8.xml?ContentType=application/vnd.openxmlformats-officedocument.spreadsheetml.worksheet+xml">
        <DigestMethod Algorithm="http://www.w3.org/2001/04/xmlenc#sha256"/>
        <DigestValue>lgq5YyiqfylwV+q/zSW/ZQfX6MPNgu47HesJfCNAyzg=</DigestValue>
      </Reference>
      <Reference URI="/xl/worksheets/sheet9.xml?ContentType=application/vnd.openxmlformats-officedocument.spreadsheetml.worksheet+xml">
        <DigestMethod Algorithm="http://www.w3.org/2001/04/xmlenc#sha256"/>
        <DigestValue>wzZNDnJ1k4H2BpAtRSFJSKNYsmTBfQLt/xLN8S3MJ/o=</DigestValue>
      </Reference>
    </Manifest>
    <SignatureProperties>
      <SignatureProperty Id="idSignatureTime" Target="#idPackageSignature">
        <mdssi:SignatureTime xmlns:mdssi="http://schemas.openxmlformats.org/package/2006/digital-signature">
          <mdssi:Format>YYYY-MM-DDThh:mm:ssTZD</mdssi:Format>
          <mdssi:Value>2023-02-13T15:06:07Z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2023-02-13T15:06:07Z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/JB62aWh0TUgP/ieu5cfPCwCOwaq5XDnmvQs0SePrhg=</DigestValue>
    </Reference>
    <Reference Type="http://www.w3.org/2000/09/xmldsig#Object" URI="#idOfficeObject">
      <DigestMethod Algorithm="http://www.w3.org/2001/04/xmlenc#sha256"/>
      <DigestValue>J0bN5Ughi0Kgi/PGSG9rxtc7f1fvBLOwkJ3oPgDL28g=</DigestValue>
    </Reference>
    <Reference Type="http://uri.etsi.org/01903#SignedProperties" URI="#idSignedProperties">
      <Transforms>
        <Transform Algorithm="http://www.w3.org/TR/2001/REC-xml-c14n-20010315"/>
      </Transforms>
      <DigestMethod Algorithm="http://www.w3.org/2001/04/xmlenc#sha256"/>
      <DigestValue>4ROwYci5WychLTQMg1KBnGfd3CuledQsOOUqRL6k9pw=</DigestValue>
    </Reference>
  </SignedInfo>
  <SignatureValue>ULyX26d3uV9FKYc3IpFulkgNRynLP8xDJz8b0T9nC4y24AFCZrbxUE983UWeuAkzvZ2OGETrYeYy
iERV0dxlS63JzJkfAoHCAmvyak3HMDGRjovZ59C6CFnVRDVKIZkCwAe/mWni4dxkh2BQuMnYorkI
YRF4bDLMrhovnQ6prwj+nXqiFdlSMzyuRutFQNIz3+scI1j71E7k8OXC6imRquXwStOLVzmnBxxf
Rw/6fG0DHzlk1CbgivKwNn4JAnzzV8DEjQoznu4eVQyXN9QpgsDwwakOt6wKeERe9Daq+dACwSlk
bBFmU9oYYgTwjYiBAwTOKMMAhlt2DIkkkSkHdw==</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Ie1aMZSoLMPZb/R/jfAFodMbRHNL/Ci1Nxvk2ynSRl8=</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wbpUUbeaDbv4qytYZi1cGoWBPHfKEaPvOgxI2Z4te2w=</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wbpUUbeaDbv4qytYZi1cGoWBPHfKEaPvOgxI2Z4te2w=</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0GBvP/grJd79pfrAHBp+7sXeNidjeI4sJTQFDeCA++E=</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H7fHMp3d29Sci51p78GAjUeVczj21ImQUY/BROZe2Jc=</DigestValue>
      </Reference>
      <Reference URI="/xl/styles.xml?ContentType=application/vnd.openxmlformats-officedocument.spreadsheetml.styles+xml">
        <DigestMethod Algorithm="http://www.w3.org/2001/04/xmlenc#sha256"/>
        <DigestValue>SNZPRZPmiyzzbpLw2s/dSU9L40+gLn3ONPtj+QAXkeo=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0VzA6UHtM6vKVv4rRQVPU8ftFrrXK2y8/18Ppo0pNw0=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chMP7lpeKmRJodo40phRFkjJNuBWUeq4nds3xYgM9rA=</DigestValue>
      </Reference>
      <Reference URI="/xl/worksheets/sheet10.xml?ContentType=application/vnd.openxmlformats-officedocument.spreadsheetml.worksheet+xml">
        <DigestMethod Algorithm="http://www.w3.org/2001/04/xmlenc#sha256"/>
        <DigestValue>7VI9iydUEjRyrlljtI20vjU54xsJ4li86YNLkkRwKW4=</DigestValue>
      </Reference>
      <Reference URI="/xl/worksheets/sheet11.xml?ContentType=application/vnd.openxmlformats-officedocument.spreadsheetml.worksheet+xml">
        <DigestMethod Algorithm="http://www.w3.org/2001/04/xmlenc#sha256"/>
        <DigestValue>L4bSAoqEk/OaUBun9SsZgbrQlcrhkkaPckDpzQ1eCJk=</DigestValue>
      </Reference>
      <Reference URI="/xl/worksheets/sheet12.xml?ContentType=application/vnd.openxmlformats-officedocument.spreadsheetml.worksheet+xml">
        <DigestMethod Algorithm="http://www.w3.org/2001/04/xmlenc#sha256"/>
        <DigestValue>9XSlXTZUOzZhAI3dpNh+S47iZw47SjoaYk8aax7GBPE=</DigestValue>
      </Reference>
      <Reference URI="/xl/worksheets/sheet13.xml?ContentType=application/vnd.openxmlformats-officedocument.spreadsheetml.worksheet+xml">
        <DigestMethod Algorithm="http://www.w3.org/2001/04/xmlenc#sha256"/>
        <DigestValue>AFZM6F0VS+fio9wom1G2HGP1l/WXI0B1yz1OpwGuZH8=</DigestValue>
      </Reference>
      <Reference URI="/xl/worksheets/sheet14.xml?ContentType=application/vnd.openxmlformats-officedocument.spreadsheetml.worksheet+xml">
        <DigestMethod Algorithm="http://www.w3.org/2001/04/xmlenc#sha256"/>
        <DigestValue>qgmA/uGM8B54x/LM2hX/CkS2vukuhhCTTDnmFQ1bPZI=</DigestValue>
      </Reference>
      <Reference URI="/xl/worksheets/sheet15.xml?ContentType=application/vnd.openxmlformats-officedocument.spreadsheetml.worksheet+xml">
        <DigestMethod Algorithm="http://www.w3.org/2001/04/xmlenc#sha256"/>
        <DigestValue>h6GU9iRHlzmaKxtkQcBj4ZvuWX27dU9TAnmtCmFherc=</DigestValue>
      </Reference>
      <Reference URI="/xl/worksheets/sheet16.xml?ContentType=application/vnd.openxmlformats-officedocument.spreadsheetml.worksheet+xml">
        <DigestMethod Algorithm="http://www.w3.org/2001/04/xmlenc#sha256"/>
        <DigestValue>ddyIxI+Qfa/FJuVYQDyi4TupicipWoBvFUpz3U2LxGw=</DigestValue>
      </Reference>
      <Reference URI="/xl/worksheets/sheet17.xml?ContentType=application/vnd.openxmlformats-officedocument.spreadsheetml.worksheet+xml">
        <DigestMethod Algorithm="http://www.w3.org/2001/04/xmlenc#sha256"/>
        <DigestValue>znJiWPf9p3BOgmXG8Q98gEr3b4/J52oMN318hrC8z8g=</DigestValue>
      </Reference>
      <Reference URI="/xl/worksheets/sheet18.xml?ContentType=application/vnd.openxmlformats-officedocument.spreadsheetml.worksheet+xml">
        <DigestMethod Algorithm="http://www.w3.org/2001/04/xmlenc#sha256"/>
        <DigestValue>V9Gh1Sg+zlZoFSjgaCZqnZFwBSOKsjG+s7wBbhDvwbA=</DigestValue>
      </Reference>
      <Reference URI="/xl/worksheets/sheet19.xml?ContentType=application/vnd.openxmlformats-officedocument.spreadsheetml.worksheet+xml">
        <DigestMethod Algorithm="http://www.w3.org/2001/04/xmlenc#sha256"/>
        <DigestValue>hMackDleY5W1ppkrSUZeRlNpDkM9+sSYdEp5J4Qd980=</DigestValue>
      </Reference>
      <Reference URI="/xl/worksheets/sheet2.xml?ContentType=application/vnd.openxmlformats-officedocument.spreadsheetml.worksheet+xml">
        <DigestMethod Algorithm="http://www.w3.org/2001/04/xmlenc#sha256"/>
        <DigestValue>vSd6lH8vPE3JQRXr8PPX4rwSiiYoOpXXWBYIML4BxKs=</DigestValue>
      </Reference>
      <Reference URI="/xl/worksheets/sheet20.xml?ContentType=application/vnd.openxmlformats-officedocument.spreadsheetml.worksheet+xml">
        <DigestMethod Algorithm="http://www.w3.org/2001/04/xmlenc#sha256"/>
        <DigestValue>aGI0d9Oj/+OARlH0iuJcYWplRS1d3gkc8UuFXCmKnPo=</DigestValue>
      </Reference>
      <Reference URI="/xl/worksheets/sheet21.xml?ContentType=application/vnd.openxmlformats-officedocument.spreadsheetml.worksheet+xml">
        <DigestMethod Algorithm="http://www.w3.org/2001/04/xmlenc#sha256"/>
        <DigestValue>sLFxESngSUOxf4FscjcutdMNxgdF+q7ICje6QWD2Cf0=</DigestValue>
      </Reference>
      <Reference URI="/xl/worksheets/sheet22.xml?ContentType=application/vnd.openxmlformats-officedocument.spreadsheetml.worksheet+xml">
        <DigestMethod Algorithm="http://www.w3.org/2001/04/xmlenc#sha256"/>
        <DigestValue>ZSETLRDLFu3mIbUKcObUtZbRsVklLl3GVAeiAFyrOMc=</DigestValue>
      </Reference>
      <Reference URI="/xl/worksheets/sheet23.xml?ContentType=application/vnd.openxmlformats-officedocument.spreadsheetml.worksheet+xml">
        <DigestMethod Algorithm="http://www.w3.org/2001/04/xmlenc#sha256"/>
        <DigestValue>aoksIYOqBI33JHPfP/mBwn1EUF2xJAsCHPzL17GE8qY=</DigestValue>
      </Reference>
      <Reference URI="/xl/worksheets/sheet24.xml?ContentType=application/vnd.openxmlformats-officedocument.spreadsheetml.worksheet+xml">
        <DigestMethod Algorithm="http://www.w3.org/2001/04/xmlenc#sha256"/>
        <DigestValue>Zo8edcxFScj2ONwu1Fr2j5ryLZ8vuIWfPxV6BSqySX4=</DigestValue>
      </Reference>
      <Reference URI="/xl/worksheets/sheet25.xml?ContentType=application/vnd.openxmlformats-officedocument.spreadsheetml.worksheet+xml">
        <DigestMethod Algorithm="http://www.w3.org/2001/04/xmlenc#sha256"/>
        <DigestValue>JCP6D7ZI38QQ0VKP+dPWb2V182+im/cDmd/tNO209Fs=</DigestValue>
      </Reference>
      <Reference URI="/xl/worksheets/sheet26.xml?ContentType=application/vnd.openxmlformats-officedocument.spreadsheetml.worksheet+xml">
        <DigestMethod Algorithm="http://www.w3.org/2001/04/xmlenc#sha256"/>
        <DigestValue>4qMSUs/EkAI8XWEyojmI1DnfDIt7ESX+4zKBu+vz5rs=</DigestValue>
      </Reference>
      <Reference URI="/xl/worksheets/sheet27.xml?ContentType=application/vnd.openxmlformats-officedocument.spreadsheetml.worksheet+xml">
        <DigestMethod Algorithm="http://www.w3.org/2001/04/xmlenc#sha256"/>
        <DigestValue>ExpSJwIjN93uCS6R7pjiPKB3RqMtuzoBlWCvhEr3l6E=</DigestValue>
      </Reference>
      <Reference URI="/xl/worksheets/sheet28.xml?ContentType=application/vnd.openxmlformats-officedocument.spreadsheetml.worksheet+xml">
        <DigestMethod Algorithm="http://www.w3.org/2001/04/xmlenc#sha256"/>
        <DigestValue>4RVmnDpu+SwV1gKVsc35bHkzWGq1fLazkNaBX38bO5A=</DigestValue>
      </Reference>
      <Reference URI="/xl/worksheets/sheet29.xml?ContentType=application/vnd.openxmlformats-officedocument.spreadsheetml.worksheet+xml">
        <DigestMethod Algorithm="http://www.w3.org/2001/04/xmlenc#sha256"/>
        <DigestValue>9m3UT6FJuZQV386BIAb/MFngVa7S38GJSaiainkjBDQ=</DigestValue>
      </Reference>
      <Reference URI="/xl/worksheets/sheet3.xml?ContentType=application/vnd.openxmlformats-officedocument.spreadsheetml.worksheet+xml">
        <DigestMethod Algorithm="http://www.w3.org/2001/04/xmlenc#sha256"/>
        <DigestValue>92XEQNI94JPWnhfzRRYLLYpm3nxrwbNvU+dz2F2F5fI=</DigestValue>
      </Reference>
      <Reference URI="/xl/worksheets/sheet30.xml?ContentType=application/vnd.openxmlformats-officedocument.spreadsheetml.worksheet+xml">
        <DigestMethod Algorithm="http://www.w3.org/2001/04/xmlenc#sha256"/>
        <DigestValue>y6WDK5MiwixZSgcPCCqsXnLIz5cJ2OCqPnIR7hHT990=</DigestValue>
      </Reference>
      <Reference URI="/xl/worksheets/sheet4.xml?ContentType=application/vnd.openxmlformats-officedocument.spreadsheetml.worksheet+xml">
        <DigestMethod Algorithm="http://www.w3.org/2001/04/xmlenc#sha256"/>
        <DigestValue>UINBJfL5zY2q4ZfD/CjtIzfYj8arTz9aRle590WkkPw=</DigestValue>
      </Reference>
      <Reference URI="/xl/worksheets/sheet5.xml?ContentType=application/vnd.openxmlformats-officedocument.spreadsheetml.worksheet+xml">
        <DigestMethod Algorithm="http://www.w3.org/2001/04/xmlenc#sha256"/>
        <DigestValue>geSXgZMPUog2XxXa+m5NAHs3i9llFdXI7UP/On38U44=</DigestValue>
      </Reference>
      <Reference URI="/xl/worksheets/sheet6.xml?ContentType=application/vnd.openxmlformats-officedocument.spreadsheetml.worksheet+xml">
        <DigestMethod Algorithm="http://www.w3.org/2001/04/xmlenc#sha256"/>
        <DigestValue>eXcjBGwR2G/6KAEl7FUwLNIMSysjzFIQUpR4nGCr3Ww=</DigestValue>
      </Reference>
      <Reference URI="/xl/worksheets/sheet7.xml?ContentType=application/vnd.openxmlformats-officedocument.spreadsheetml.worksheet+xml">
        <DigestMethod Algorithm="http://www.w3.org/2001/04/xmlenc#sha256"/>
        <DigestValue>AebENEedBOJAr7Q4bEhEf0dcvf539U2TJIorXMz+zy0=</DigestValue>
      </Reference>
      <Reference URI="/xl/worksheets/sheet8.xml?ContentType=application/vnd.openxmlformats-officedocument.spreadsheetml.worksheet+xml">
        <DigestMethod Algorithm="http://www.w3.org/2001/04/xmlenc#sha256"/>
        <DigestValue>lgq5YyiqfylwV+q/zSW/ZQfX6MPNgu47HesJfCNAyzg=</DigestValue>
      </Reference>
      <Reference URI="/xl/worksheets/sheet9.xml?ContentType=application/vnd.openxmlformats-officedocument.spreadsheetml.worksheet+xml">
        <DigestMethod Algorithm="http://www.w3.org/2001/04/xmlenc#sha256"/>
        <DigestValue>wzZNDnJ1k4H2BpAtRSFJSKNYsmTBfQLt/xLN8S3MJ/o=</DigestValue>
      </Reference>
    </Manifest>
    <SignatureProperties>
      <SignatureProperty Id="idSignatureTime" Target="#idPackageSignature">
        <mdssi:SignatureTime xmlns:mdssi="http://schemas.openxmlformats.org/package/2006/digital-signature">
          <mdssi:Format>YYYY-MM-DDThh:mm:ssTZD</mdssi:Format>
          <mdssi:Value>2023-02-13T15:33:52Z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2023-02-13T15:33:52Z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2023-02-13T14:33:27Z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