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8.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firstSheet="15" activeTab="27"/>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definedNames>
    <definedName name="_cur1">#REF!</definedName>
    <definedName name="_cur2">#REF!</definedName>
    <definedName name="_sum1">#REF!</definedName>
    <definedName name="_sum2">#REF!</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52511"/>
</workbook>
</file>

<file path=xl/calcChain.xml><?xml version="1.0" encoding="utf-8"?>
<calcChain xmlns="http://schemas.openxmlformats.org/spreadsheetml/2006/main">
  <c r="C17" i="84" l="1"/>
  <c r="C12" i="84" s="1"/>
  <c r="C19" i="84" s="1"/>
  <c r="D12" i="84"/>
  <c r="D19" i="84" s="1"/>
  <c r="D7" i="84"/>
  <c r="C7" i="84"/>
  <c r="I7" i="83" l="1"/>
  <c r="C34" i="83"/>
  <c r="S22" i="35"/>
  <c r="C10" i="85" l="1"/>
  <c r="C22" i="74" l="1"/>
  <c r="G5" i="6" l="1"/>
  <c r="B2" i="91"/>
  <c r="B1" i="91"/>
  <c r="B2" i="89"/>
  <c r="B1" i="89"/>
  <c r="B2" i="88"/>
  <c r="B1" i="88"/>
  <c r="B2" i="87"/>
  <c r="B1" i="87"/>
  <c r="B2" i="86"/>
  <c r="B1" i="86"/>
  <c r="C19" i="85"/>
  <c r="B2" i="85"/>
  <c r="B1" i="85"/>
  <c r="B2" i="84"/>
  <c r="B1" i="84"/>
  <c r="H34" i="83"/>
  <c r="G34" i="83"/>
  <c r="F34" i="83"/>
  <c r="E34" i="83"/>
  <c r="D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B2" i="83"/>
  <c r="B1" i="83"/>
  <c r="I23" i="82"/>
  <c r="I22" i="82"/>
  <c r="H21" i="82"/>
  <c r="G21" i="82"/>
  <c r="F21" i="82"/>
  <c r="E21" i="82"/>
  <c r="D21" i="82"/>
  <c r="C21" i="82"/>
  <c r="I21" i="82" s="1"/>
  <c r="I20" i="82"/>
  <c r="I19" i="82"/>
  <c r="I18" i="82"/>
  <c r="I17" i="82"/>
  <c r="I16" i="82"/>
  <c r="I15" i="82"/>
  <c r="I14" i="82"/>
  <c r="I13" i="82"/>
  <c r="I12" i="82"/>
  <c r="I11" i="82"/>
  <c r="I10" i="82"/>
  <c r="I9" i="82"/>
  <c r="I8" i="82"/>
  <c r="I7" i="82"/>
  <c r="B2" i="82"/>
  <c r="B1" i="82"/>
  <c r="G22" i="81"/>
  <c r="F22" i="81"/>
  <c r="E22" i="81"/>
  <c r="D22" i="81"/>
  <c r="C22" i="81"/>
  <c r="H21" i="81"/>
  <c r="H20" i="81"/>
  <c r="H19" i="81"/>
  <c r="H18" i="81"/>
  <c r="H17" i="81"/>
  <c r="H16" i="81"/>
  <c r="H15" i="81"/>
  <c r="H14" i="81"/>
  <c r="H13" i="81"/>
  <c r="H12" i="81"/>
  <c r="H11" i="81"/>
  <c r="H10" i="81"/>
  <c r="H9" i="81"/>
  <c r="H8" i="81"/>
  <c r="B2" i="81"/>
  <c r="B1" i="81"/>
  <c r="G33" i="80"/>
  <c r="F33" i="80"/>
  <c r="E33" i="80"/>
  <c r="D33" i="80"/>
  <c r="C33" i="80"/>
  <c r="G24" i="80"/>
  <c r="F24" i="80"/>
  <c r="E24" i="80"/>
  <c r="D24" i="80"/>
  <c r="C24" i="80"/>
  <c r="G14" i="80"/>
  <c r="F14" i="80"/>
  <c r="E14" i="80"/>
  <c r="D14" i="80"/>
  <c r="C14" i="80"/>
  <c r="G11" i="80"/>
  <c r="G21" i="80" s="1"/>
  <c r="F11" i="80"/>
  <c r="E11" i="80"/>
  <c r="D11" i="80"/>
  <c r="C11" i="80"/>
  <c r="G8" i="80"/>
  <c r="F8" i="80"/>
  <c r="E8" i="80"/>
  <c r="D8" i="80"/>
  <c r="C8" i="80"/>
  <c r="B2" i="80"/>
  <c r="B1" i="80"/>
  <c r="C35" i="79"/>
  <c r="C26" i="79"/>
  <c r="C18" i="79"/>
  <c r="C12" i="79"/>
  <c r="C36" i="79"/>
  <c r="B2" i="79"/>
  <c r="B1" i="79"/>
  <c r="N21" i="37"/>
  <c r="M21" i="37"/>
  <c r="L21" i="37"/>
  <c r="K21" i="37"/>
  <c r="J21" i="37"/>
  <c r="I21" i="37"/>
  <c r="H21" i="37"/>
  <c r="G21" i="37"/>
  <c r="F21" i="37"/>
  <c r="E21" i="37"/>
  <c r="C21" i="37"/>
  <c r="N20" i="37"/>
  <c r="N19" i="37"/>
  <c r="E19" i="37"/>
  <c r="N18" i="37"/>
  <c r="E18" i="37"/>
  <c r="N17" i="37"/>
  <c r="E17" i="37"/>
  <c r="N16" i="37"/>
  <c r="E16" i="37"/>
  <c r="N15" i="37"/>
  <c r="E15" i="37"/>
  <c r="N14" i="37"/>
  <c r="M14" i="37"/>
  <c r="L14" i="37"/>
  <c r="K14" i="37"/>
  <c r="J14" i="37"/>
  <c r="I14" i="37"/>
  <c r="H14" i="37"/>
  <c r="G14" i="37"/>
  <c r="F14" i="37"/>
  <c r="E14" i="37"/>
  <c r="C14" i="37"/>
  <c r="N13" i="37"/>
  <c r="N12" i="37"/>
  <c r="E12" i="37"/>
  <c r="N11" i="37"/>
  <c r="E11" i="37"/>
  <c r="N10" i="37"/>
  <c r="E10" i="37"/>
  <c r="N9" i="37"/>
  <c r="E9" i="37"/>
  <c r="N8" i="37"/>
  <c r="E8" i="37"/>
  <c r="N7" i="37"/>
  <c r="M7" i="37"/>
  <c r="L7" i="37"/>
  <c r="K7" i="37"/>
  <c r="J7" i="37"/>
  <c r="I7" i="37"/>
  <c r="H7" i="37"/>
  <c r="G7" i="37"/>
  <c r="F7" i="37"/>
  <c r="E7" i="37"/>
  <c r="C7" i="37"/>
  <c r="B2" i="37"/>
  <c r="B1" i="37"/>
  <c r="B2" i="36"/>
  <c r="B1" i="36"/>
  <c r="G22" i="74"/>
  <c r="H22" i="74" s="1"/>
  <c r="F22" i="74"/>
  <c r="E22" i="74"/>
  <c r="D22" i="74"/>
  <c r="H21" i="74"/>
  <c r="H20" i="74"/>
  <c r="H19" i="74"/>
  <c r="H18" i="74"/>
  <c r="H17" i="74"/>
  <c r="H16" i="74"/>
  <c r="H15" i="74"/>
  <c r="H14" i="74"/>
  <c r="H13" i="74"/>
  <c r="H12" i="74"/>
  <c r="H11" i="74"/>
  <c r="H10" i="74"/>
  <c r="H9" i="74"/>
  <c r="H8" i="74"/>
  <c r="B2" i="74"/>
  <c r="B1"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2" i="64"/>
  <c r="B1" i="64"/>
  <c r="R22" i="35"/>
  <c r="Q22" i="35"/>
  <c r="P22" i="35"/>
  <c r="O22" i="35"/>
  <c r="N22" i="35"/>
  <c r="M22" i="35"/>
  <c r="L22" i="35"/>
  <c r="K22" i="35"/>
  <c r="J22" i="35"/>
  <c r="I22" i="35"/>
  <c r="H22" i="35"/>
  <c r="G22" i="35"/>
  <c r="F22" i="35"/>
  <c r="E22" i="35"/>
  <c r="D22" i="35"/>
  <c r="C22" i="35"/>
  <c r="B2" i="35"/>
  <c r="B1" i="35"/>
  <c r="C40" i="69"/>
  <c r="C32" i="69"/>
  <c r="C21" i="69"/>
  <c r="B2" i="69"/>
  <c r="B1" i="69"/>
  <c r="C21" i="77"/>
  <c r="C20" i="77"/>
  <c r="C19" i="77"/>
  <c r="B2" i="77"/>
  <c r="B1" i="77"/>
  <c r="C47" i="28"/>
  <c r="C43" i="28"/>
  <c r="C52" i="28" s="1"/>
  <c r="C41" i="28"/>
  <c r="C35" i="28"/>
  <c r="C31" i="28"/>
  <c r="C30" i="28"/>
  <c r="C12" i="28"/>
  <c r="C6" i="28"/>
  <c r="C28" i="28" s="1"/>
  <c r="B2" i="28"/>
  <c r="B1" i="28"/>
  <c r="C5" i="73"/>
  <c r="C8" i="73" s="1"/>
  <c r="B2" i="73"/>
  <c r="B1" i="73"/>
  <c r="E21" i="72"/>
  <c r="D21" i="72"/>
  <c r="C21" i="72"/>
  <c r="B2" i="72"/>
  <c r="B1" i="72"/>
  <c r="B2" i="52"/>
  <c r="B1" i="52"/>
  <c r="G13" i="71"/>
  <c r="D13" i="71"/>
  <c r="G6" i="71"/>
  <c r="F6" i="71"/>
  <c r="F13" i="71" s="1"/>
  <c r="E6" i="71"/>
  <c r="E13" i="71" s="1"/>
  <c r="D6" i="71"/>
  <c r="C6" i="71"/>
  <c r="C13" i="71" s="1"/>
  <c r="G5" i="71"/>
  <c r="F5" i="71"/>
  <c r="E5" i="71"/>
  <c r="D5" i="71"/>
  <c r="C5" i="71"/>
  <c r="B1" i="71"/>
  <c r="E53" i="75"/>
  <c r="E52" i="75"/>
  <c r="E51" i="75"/>
  <c r="E50" i="75"/>
  <c r="E49" i="75"/>
  <c r="E48" i="75"/>
  <c r="E47" i="75"/>
  <c r="E46" i="75"/>
  <c r="E45" i="75"/>
  <c r="B2" i="75"/>
  <c r="B1" i="75"/>
  <c r="B2" i="53"/>
  <c r="B1" i="53"/>
  <c r="B2" i="62"/>
  <c r="B1" i="62"/>
  <c r="F5" i="6"/>
  <c r="E5" i="6"/>
  <c r="D5" i="6"/>
  <c r="C5" i="6"/>
  <c r="B1" i="6"/>
  <c r="V21" i="64" l="1"/>
  <c r="C13" i="73"/>
  <c r="I34" i="83"/>
  <c r="H22" i="81"/>
  <c r="G37" i="80"/>
  <c r="G39" i="80"/>
  <c r="C38" i="79"/>
  <c r="D20" i="77"/>
  <c r="D13" i="77"/>
  <c r="D9" i="77"/>
  <c r="D8" i="77"/>
  <c r="D19" i="77"/>
  <c r="D12" i="77"/>
  <c r="D21" i="77"/>
  <c r="D16" i="77"/>
  <c r="D7" i="77"/>
  <c r="D11" i="77"/>
  <c r="D17" i="77"/>
  <c r="D15" i="77"/>
</calcChain>
</file>

<file path=xl/sharedStrings.xml><?xml version="1.0" encoding="utf-8"?>
<sst xmlns="http://schemas.openxmlformats.org/spreadsheetml/2006/main" count="1180" uniqueCount="769">
  <si>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</si>
  <si>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</si>
  <si>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</si>
  <si>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</si>
  <si>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</si>
  <si>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</si>
  <si>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</si>
  <si>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</si>
  <si>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</si>
  <si>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</si>
  <si>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</si>
  <si>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</si>
  <si>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</si>
  <si>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</si>
  <si>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</si>
  <si>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</si>
  <si>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</si>
  <si>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</si>
  <si>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</si>
  <si>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</si>
  <si>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</si>
  <si>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</si>
  <si>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</si>
  <si>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</si>
  <si>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</si>
  <si>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</si>
  <si>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</si>
  <si>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</si>
  <si>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</si>
  <si>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</si>
  <si>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</si>
  <si>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</si>
  <si>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</si>
  <si>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</si>
  <si>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</si>
  <si>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</si>
  <si>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</si>
  <si>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</si>
  <si>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</si>
  <si>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</si>
  <si>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</si>
  <si>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</si>
  <si>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</si>
  <si>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</si>
  <si>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</si>
  <si>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</si>
  <si>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</si>
  <si>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</si>
  <si>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</si>
  <si>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</si>
  <si>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</si>
  <si>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</si>
  <si>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</si>
  <si>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</si>
  <si>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</si>
  <si>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</si>
  <si>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</si>
  <si>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</si>
  <si>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</si>
  <si>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</si>
  <si>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</si>
  <si>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</si>
  <si>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</si>
  <si>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</si>
  <si>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</si>
  <si>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</si>
  <si>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</si>
  <si>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</si>
  <si>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</si>
  <si>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</si>
  <si>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</si>
  <si>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</si>
  <si>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</si>
  <si>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</si>
  <si>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</si>
  <si>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</si>
  <si>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</si>
  <si>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</si>
  <si>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</si>
  <si>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</si>
  <si>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</si>
  <si>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</si>
  <si>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</si>
  <si>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</si>
  <si>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</si>
  <si>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</si>
  <si>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</si>
  <si>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</si>
  <si>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</si>
  <si>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</si>
  <si>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</si>
  <si>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</si>
  <si>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</si>
  <si>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</si>
  <si>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</si>
  <si>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</si>
  <si>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</si>
  <si>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</si>
  <si>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</si>
  <si>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</si>
  <si>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</si>
  <si>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</si>
  <si>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</si>
  <si>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</si>
  <si>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</si>
  <si>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</si>
  <si>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</si>
  <si>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</si>
  <si>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</si>
  <si>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</si>
  <si>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</si>
  <si>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</si>
  <si>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</si>
  <si>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</si>
  <si>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</si>
  <si>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</si>
  <si>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</si>
  <si>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</si>
  <si>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</si>
  <si>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</si>
  <si>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</si>
  <si>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</si>
  <si>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</si>
  <si>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</si>
  <si>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</si>
  <si>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</si>
  <si>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</si>
  <si>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</si>
  <si>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</si>
  <si>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</si>
  <si>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</si>
  <si>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</si>
  <si>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</si>
  <si>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</si>
  <si>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</si>
  <si>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</si>
  <si>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</si>
  <si>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</si>
  <si>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</si>
  <si>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</si>
  <si>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</si>
  <si>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</si>
  <si>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</si>
  <si>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</si>
  <si>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</si>
  <si>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</si>
  <si>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</si>
  <si>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</si>
  <si>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</si>
  <si>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</si>
  <si>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</si>
  <si>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</si>
  <si>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</si>
  <si>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</si>
  <si>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</si>
  <si>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</si>
  <si>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</si>
  <si>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</si>
  <si>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</si>
  <si>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</si>
  <si>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</si>
  <si>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</si>
  <si>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</si>
  <si>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</si>
  <si>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</si>
  <si>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</si>
  <si>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</si>
  <si>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</si>
  <si>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</si>
  <si>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</si>
  <si>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</si>
  <si>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</si>
  <si>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</si>
  <si>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</si>
  <si>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</si>
  <si>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</si>
  <si>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</si>
  <si>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</si>
  <si>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</si>
  <si>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</si>
  <si>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</si>
  <si>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</si>
  <si>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</si>
  <si>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</si>
  <si>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</si>
  <si>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</si>
  <si>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</si>
  <si>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</si>
  <si>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</si>
  <si>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</si>
  <si>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</si>
  <si>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</si>
  <si>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</si>
  <si>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</si>
  <si>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</si>
  <si>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</si>
  <si>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</si>
  <si>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</si>
  <si>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</si>
  <si>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</si>
  <si>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</si>
  <si>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</si>
  <si>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</si>
  <si>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</si>
  <si>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</si>
  <si>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</si>
  <si>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</si>
  <si>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</si>
  <si>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</si>
  <si>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</si>
  <si>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</si>
  <si>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</si>
  <si>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</si>
  <si>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</si>
  <si>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</si>
  <si>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</si>
  <si>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</si>
  <si>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</si>
  <si>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</si>
  <si>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</si>
  <si>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</si>
  <si>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</si>
  <si>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</si>
  <si>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</si>
  <si>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</si>
  <si>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</si>
  <si>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</si>
  <si>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</si>
  <si>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</si>
  <si>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</si>
  <si>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</si>
  <si>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</si>
  <si>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</si>
  <si>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</si>
  <si>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</si>
  <si>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</si>
  <si>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</si>
  <si>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</si>
  <si>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</si>
  <si>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</si>
  <si>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</si>
  <si>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</si>
  <si>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</si>
  <si>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</si>
  <si>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</si>
  <si>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</si>
  <si>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</si>
  <si>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</si>
  <si>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</si>
  <si>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</si>
  <si>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</si>
  <si>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</si>
  <si>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</si>
  <si>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</si>
  <si>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</si>
  <si>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</si>
  <si>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</si>
  <si>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</si>
  <si>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</si>
  <si>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</si>
  <si>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</si>
  <si>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</si>
  <si>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</si>
  <si>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</si>
  <si>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</si>
  <si>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</si>
  <si>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</si>
  <si>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</si>
  <si>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</si>
  <si>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</si>
  <si>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</si>
  <si>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</si>
  <si>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</si>
  <si>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</si>
  <si>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</si>
  <si>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</si>
  <si>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</si>
  <si>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</si>
  <si>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</si>
  <si>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</si>
  <si>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</si>
  <si>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</si>
  <si>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</si>
  <si>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</si>
  <si>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</si>
  <si>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</si>
  <si>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</si>
  <si>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</si>
  <si>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</si>
  <si>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</si>
  <si>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</si>
  <si>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</si>
  <si>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</si>
  <si>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</si>
  <si>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</si>
  <si>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</si>
  <si>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</si>
  <si>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</si>
  <si>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</si>
  <si>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</si>
  <si>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</si>
  <si>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</si>
  <si>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</si>
  <si>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</si>
  <si>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</si>
  <si>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</si>
  <si>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</si>
  <si>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</si>
  <si>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</si>
  <si>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</si>
  <si>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</si>
  <si>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</si>
  <si>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</si>
  <si>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</si>
  <si>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</si>
  <si>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</si>
  <si>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</si>
  <si>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</si>
  <si>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</si>
  <si>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</si>
  <si>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</si>
  <si>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</si>
  <si>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</si>
  <si>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</si>
  <si>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</si>
  <si>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</si>
  <si>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</si>
  <si>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</si>
  <si>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</si>
  <si>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</si>
  <si>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</si>
  <si>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</si>
  <si>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</si>
  <si>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</si>
  <si>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</si>
  <si>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</si>
  <si>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</si>
  <si>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</si>
  <si>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</si>
  <si>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</si>
  <si>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</si>
  <si>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</si>
  <si>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</si>
  <si>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</si>
  <si>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</si>
  <si>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</si>
  <si>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</si>
  <si>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</si>
  <si>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</si>
  <si>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</si>
  <si>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</si>
  <si>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</si>
  <si>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</si>
  <si>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</si>
  <si>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</si>
  <si>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</si>
  <si>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</si>
  <si>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</si>
  <si>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</si>
  <si>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</si>
  <si>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</si>
  <si>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</si>
  <si>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</si>
  <si>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</si>
  <si>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</si>
  <si>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</si>
  <si>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</si>
  <si>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</si>
  <si>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</si>
  <si>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</si>
  <si>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</si>
  <si>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</si>
  <si>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</si>
  <si>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</si>
  <si>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</si>
  <si>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</si>
  <si>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</si>
  <si>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</si>
  <si>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</si>
  <si>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</si>
  <si>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</si>
  <si>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</si>
  <si>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</si>
  <si>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</si>
  <si>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</si>
  <si>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</si>
  <si>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</si>
  <si>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</si>
  <si>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</si>
  <si>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</si>
  <si>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</si>
  <si>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</si>
  <si>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</si>
  <si>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</si>
  <si>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</si>
  <si>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</si>
  <si>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</si>
  <si>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</si>
  <si>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</si>
  <si>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</si>
  <si>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</si>
  <si>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</si>
  <si>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</si>
  <si>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</si>
  <si>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</si>
  <si>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</si>
  <si>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</si>
  <si>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</si>
  <si>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</si>
  <si>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</si>
  <si>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</si>
  <si>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</si>
  <si>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</si>
  <si>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</si>
  <si>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</si>
  <si>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</si>
  <si>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</si>
  <si>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</si>
  <si>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</si>
  <si>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</si>
  <si>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</si>
  <si>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</si>
  <si>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</si>
  <si>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</si>
  <si>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</si>
  <si>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</si>
  <si>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</si>
  <si>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</si>
  <si>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</si>
  <si>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</si>
  <si>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</si>
  <si>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</si>
  <si>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</si>
  <si>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</si>
  <si>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</si>
  <si>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</si>
  <si>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</si>
  <si>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</si>
  <si>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</si>
  <si>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</si>
  <si>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</si>
  <si>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</si>
  <si>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</si>
  <si>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</si>
  <si>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</si>
  <si>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</si>
  <si>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</si>
  <si>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</si>
  <si>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</si>
  <si>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</si>
  <si>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</si>
  <si>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</si>
  <si>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</si>
  <si>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</si>
  <si>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</si>
  <si>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</si>
  <si>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</si>
  <si>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</si>
  <si>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</si>
  <si>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</si>
  <si>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</si>
  <si>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</si>
  <si>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</si>
  <si>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</si>
  <si>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</si>
  <si>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</si>
  <si>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</si>
  <si>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</si>
  <si>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</si>
  <si>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</si>
  <si>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</si>
  <si>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</si>
  <si>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</si>
  <si>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</si>
  <si>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</si>
  <si>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</si>
  <si>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</si>
  <si>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</si>
  <si>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</si>
  <si>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</si>
  <si>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</si>
  <si>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</si>
  <si>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</si>
  <si>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</si>
  <si>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</si>
  <si>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</si>
  <si>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</si>
  <si>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</si>
  <si>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</si>
  <si>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</si>
  <si>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</si>
  <si>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</si>
  <si>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</si>
  <si>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</si>
  <si>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</si>
  <si>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</si>
  <si>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</si>
  <si>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</si>
  <si>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</si>
  <si>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</si>
  <si>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</si>
  <si>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</si>
  <si>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</si>
  <si>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</si>
  <si>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</si>
  <si>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</si>
  <si>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</si>
  <si>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</si>
  <si>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</si>
  <si>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</si>
  <si>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</si>
  <si>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</si>
  <si>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</si>
  <si>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</si>
  <si>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</si>
  <si>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</si>
  <si>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</si>
  <si>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</si>
  <si>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</si>
  <si>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</si>
  <si>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</si>
  <si>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</si>
  <si>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</si>
  <si>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</si>
  <si>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</si>
  <si>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</si>
  <si>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</si>
  <si>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</si>
  <si>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</si>
  <si>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</si>
  <si>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</si>
  <si>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</si>
  <si>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</si>
  <si>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</si>
  <si>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</si>
  <si>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</si>
  <si>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</si>
  <si>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</si>
  <si>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</si>
  <si>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</si>
  <si>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</si>
  <si>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</si>
  <si>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</si>
  <si>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</si>
  <si>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</si>
  <si>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</si>
  <si>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</si>
  <si>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</si>
  <si>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</si>
  <si>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</si>
  <si>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</si>
  <si>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</si>
  <si>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</si>
  <si>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</si>
  <si>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</si>
  <si>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</si>
  <si>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</si>
  <si>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</si>
  <si>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</si>
  <si>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</si>
  <si>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</si>
  <si>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</si>
  <si>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</si>
  <si>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</si>
  <si>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</si>
  <si>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</si>
  <si>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</si>
  <si>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</si>
  <si>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</si>
  <si>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</si>
  <si>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</si>
  <si>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</si>
  <si>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</si>
  <si>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</si>
  <si>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</si>
  <si>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</si>
  <si>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</si>
  <si>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</si>
  <si>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</si>
  <si>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</si>
  <si>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</si>
  <si>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</si>
  <si>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</si>
  <si>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</si>
  <si>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</si>
  <si>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</si>
  <si>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</si>
  <si>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</si>
  <si>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</si>
  <si>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</si>
  <si>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</si>
  <si>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</si>
  <si>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</si>
  <si>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</si>
  <si>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</si>
  <si>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</si>
  <si>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</si>
  <si>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</si>
  <si>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</si>
  <si>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</si>
  <si>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</si>
  <si>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</si>
  <si>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</si>
  <si>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</si>
  <si>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</si>
  <si>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</si>
  <si>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</si>
  <si>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</si>
  <si>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</si>
  <si>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</si>
  <si>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</si>
  <si>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</si>
  <si>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</si>
  <si>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</si>
  <si>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</si>
  <si>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</si>
  <si>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</si>
  <si>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</si>
  <si>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</si>
  <si>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</si>
  <si>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</si>
  <si>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</si>
  <si>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</si>
  <si>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</si>
  <si>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</si>
  <si>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</si>
  <si>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</si>
  <si>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</si>
  <si>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</si>
  <si>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</si>
  <si>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</si>
  <si>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</si>
  <si>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</si>
  <si>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</si>
  <si>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</si>
  <si>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</si>
  <si>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</si>
  <si>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</si>
  <si>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</si>
  <si>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</si>
  <si>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</si>
  <si>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</si>
  <si>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</si>
  <si>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</si>
  <si>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</si>
  <si>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</si>
  <si>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</si>
  <si>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</si>
  <si>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</si>
  <si>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</si>
  <si>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</si>
  <si>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</si>
  <si>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</si>
  <si>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</si>
  <si>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</si>
  <si>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</si>
  <si>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</si>
  <si>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</si>
  <si>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</si>
  <si>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</si>
  <si>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</si>
  <si>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</si>
  <si>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</si>
  <si>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</si>
  <si>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</si>
  <si>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</si>
  <si>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</si>
  <si>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</si>
  <si>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</si>
  <si>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</si>
  <si>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</si>
  <si>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</si>
  <si>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</si>
  <si>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</si>
  <si>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</si>
  <si>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</si>
  <si>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</si>
  <si>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</si>
  <si>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</si>
  <si>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</si>
  <si>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</si>
  <si>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</si>
  <si>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</si>
  <si>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</si>
  <si>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</si>
  <si>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</si>
  <si>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</si>
  <si>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</si>
  <si>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</si>
  <si>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</si>
  <si>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</si>
  <si>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</si>
  <si>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</si>
  <si>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</si>
  <si>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</si>
  <si>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</si>
  <si>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</si>
  <si>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</si>
  <si>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</si>
  <si>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</si>
  <si>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</si>
  <si>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</si>
  <si>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</si>
  <si>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</si>
  <si>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</si>
  <si>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</si>
  <si>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</si>
  <si>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</si>
  <si>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</si>
  <si>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</si>
  <si>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</si>
  <si>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</si>
  <si>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</si>
  <si>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</si>
  <si>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</si>
  <si>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</si>
  <si>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</si>
  <si>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</si>
  <si>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</si>
  <si>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</si>
  <si>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</si>
  <si>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</si>
  <si>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</si>
  <si>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</si>
  <si>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</si>
  <si>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</si>
  <si>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</si>
  <si>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</si>
  <si>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</si>
  <si>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</si>
  <si>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</si>
  <si>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</si>
  <si>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</si>
  <si>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ზოგადი და ხარისხობრივი ინფორმაცია საცალო პროდუქტებზე</t>
  </si>
  <si>
    <t>X</t>
  </si>
  <si>
    <t>ზაიქი მი</t>
  </si>
  <si>
    <t>არადამოუკიდებელ წევრი</t>
  </si>
  <si>
    <t>ჯანგ ძუნი</t>
  </si>
  <si>
    <t>არადამოუკიდებელი თავმჯდომარე</t>
  </si>
  <si>
    <t>ჟუ ნინგი</t>
  </si>
  <si>
    <t>დამოუკიდებელი წევრი</t>
  </si>
  <si>
    <t>ზაზა რობაქიძე</t>
  </si>
  <si>
    <t>მი მია ენხვა</t>
  </si>
  <si>
    <t>დავით ცაავა</t>
  </si>
  <si>
    <t>გენერალური დირექტორი</t>
  </si>
  <si>
    <t>ლევან გარდაფხაძე</t>
  </si>
  <si>
    <t xml:space="preserve">გენერალური დირექტორის მოადგილე, საცალო ბიზნესი </t>
  </si>
  <si>
    <t>დავით კაკაბაძე</t>
  </si>
  <si>
    <t>გენერალური დირექტორის მოადგილე, რისკების მართვა</t>
  </si>
  <si>
    <t>ლია ასლანიკაშვილი</t>
  </si>
  <si>
    <t xml:space="preserve">გენერალური დირექტორის მოადგილე, ფინანსები </t>
  </si>
  <si>
    <t>ხვეი ლი</t>
  </si>
  <si>
    <t>გენერალური დირექტორის მოადგილე, დაკრედიტება</t>
  </si>
  <si>
    <t>გიორგი გაბუნია</t>
  </si>
  <si>
    <t>კომერციული დირექტორი</t>
  </si>
  <si>
    <t>რატი დვალაძე</t>
  </si>
  <si>
    <t>საოპერაციო დირექტორი</t>
  </si>
  <si>
    <t>შპს "Xinjiang HuaLing Industry &amp; Trade (Group) Co"</t>
  </si>
  <si>
    <t>მი ზაიქი</t>
  </si>
  <si>
    <t>მი ენხვა</t>
  </si>
  <si>
    <t>სს "ბაზისბანკი"</t>
  </si>
  <si>
    <t>www.basisbank.ge</t>
  </si>
  <si>
    <t>ცხრილი 9 (Capital), N39</t>
  </si>
  <si>
    <t>ცხრილი 9 (Capital), N37</t>
  </si>
  <si>
    <t>ცხრილი 9 (Capital), N2</t>
  </si>
  <si>
    <t>ცხრილი 9 (Capital), N3</t>
  </si>
  <si>
    <t>ცხრილი 9 (Capital), N5</t>
  </si>
  <si>
    <t>ცხრილი 9 (Capital), N6</t>
  </si>
  <si>
    <t>ცხრილი 9 (Capital), N5, N8</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</si>
</sst>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 numFmtId="193" formatCode="0.000%"/>
  </numFmts>
  <fonts count="116">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9"/>
      <color theme="1"/>
      <name val="Calibri"/>
      <family val="1"/>
      <scheme val="minor"/>
    </font>
    <font>
      <sz val="9"/>
      <color rgb="FF000000"/>
      <name val="Sylfaen"/>
      <family val="1"/>
    </font>
    <font>
      <b/>
      <sz val="9"/>
      <color rgb="FF000000"/>
      <name val="Sylfaen"/>
      <family val="1"/>
    </font>
    <font>
      <sz val="11"/>
      <color theme="1"/>
      <name val="Calibri"/>
      <family val="2"/>
      <scheme val="minor"/>
    </font>
  </fonts>
  <fills count="78">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5F5F5F"/>
        <bgColor indexed="64"/>
      </patternFill>
    </fill>
    <fill>
      <patternFill patternType="solid">
        <fgColor rgb="FFFFFFF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1" tint="0.34998626667073579"/>
        <bgColor indexed="64"/>
      </patternFill>
    </fill>
    <fill>
      <patternFill patternType="solid">
        <fgColor theme="1" tint="0.49995422223578601"/>
        <bgColor indexed="64"/>
      </patternFill>
    </fill>
  </fills>
  <borders count="109">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style="thin">
        <color auto="1"/>
      </right>
      <top style="thin">
        <color auto="1"/>
      </top>
      <bottom/>
      <diagonal/>
    </border>
    <border>
      <left/>
      <right style="thin">
        <color theme="6" tint="-0.49995422223578601"/>
      </right>
      <top style="thin">
        <color auto="1"/>
      </top>
      <bottom style="thin">
        <color theme="6" tint="-0.49995422223578601"/>
      </bottom>
      <diagonal/>
    </border>
    <border>
      <left/>
      <right style="thin">
        <color theme="6" tint="-0.49995422223578601"/>
      </right>
      <top style="thin">
        <color theme="6" tint="-0.49995422223578601"/>
      </top>
      <bottom style="thin">
        <color theme="6" tint="-0.49995422223578601"/>
      </bottom>
      <diagonal/>
    </border>
    <border>
      <left/>
      <right style="thin">
        <color theme="6" tint="-0.49995422223578601"/>
      </right>
      <top style="thin">
        <color theme="6" tint="-0.49995422223578601"/>
      </top>
      <bottom/>
      <diagonal/>
    </border>
    <border>
      <left style="thin">
        <color auto="1"/>
      </left>
      <right style="thin">
        <color theme="6" tint="-0.4999542222357860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theme="6" tint="-0.49995422223578601"/>
      </left>
      <right style="medium">
        <color auto="1"/>
      </right>
      <top style="thin">
        <color auto="1"/>
      </top>
      <bottom style="thin">
        <color theme="6" tint="-0.49995422223578601"/>
      </bottom>
      <diagonal/>
    </border>
    <border>
      <left style="thin">
        <color theme="6" tint="-0.49995422223578601"/>
      </left>
      <right style="medium">
        <color auto="1"/>
      </right>
      <top style="thin">
        <color theme="6" tint="-0.49995422223578601"/>
      </top>
      <bottom style="thin">
        <color theme="6" tint="-0.49995422223578601"/>
      </bottom>
      <diagonal/>
    </border>
    <border>
      <left style="thin">
        <color theme="6" tint="-0.49995422223578601"/>
      </left>
      <right style="medium">
        <color auto="1"/>
      </right>
      <top style="thin">
        <color theme="6" tint="-0.49995422223578601"/>
      </top>
      <bottom/>
      <diagonal/>
    </border>
    <border>
      <left style="thin">
        <color theme="6" tint="-0.49995422223578601"/>
      </left>
      <right style="medium">
        <color auto="1"/>
      </right>
      <top style="thin">
        <color auto="1"/>
      </top>
      <bottom style="thin">
        <color auto="1"/>
      </bottom>
      <diagonal/>
    </border>
    <border>
      <left style="thin">
        <color theme="6" tint="-0.49995422223578601"/>
      </left>
      <right style="medium">
        <color auto="1"/>
      </right>
      <top/>
      <bottom style="thin">
        <color theme="6" tint="-0.49995422223578601"/>
      </bottom>
      <diagonal/>
    </border>
    <border>
      <left style="thin">
        <color theme="6" tint="-0.49995422223578601"/>
      </left>
      <right style="medium">
        <color auto="1"/>
      </right>
      <top/>
      <bottom/>
      <diagonal/>
    </border>
    <border>
      <left style="thin">
        <color auto="1"/>
      </left>
      <right style="thin">
        <color theme="6" tint="-0.49995422223578601"/>
      </right>
      <top style="thin">
        <color auto="1"/>
      </top>
      <bottom style="medium">
        <color auto="1"/>
      </bottom>
      <diagonal/>
    </border>
    <border>
      <left style="thin">
        <color theme="6" tint="-0.4999542222357860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theme="6" tint="-0.49995422223578601"/>
      </left>
      <right style="thin">
        <color theme="6" tint="-0.49995422223578601"/>
      </right>
      <top style="thin">
        <color auto="1"/>
      </top>
      <bottom style="thin">
        <color theme="6" tint="-0.49995422223578601"/>
      </bottom>
      <diagonal/>
    </border>
    <border>
      <left style="thin">
        <color theme="6" tint="-0.49995422223578601"/>
      </left>
      <right style="thin">
        <color theme="6" tint="-0.49995422223578601"/>
      </right>
      <top style="thin">
        <color theme="6" tint="-0.49995422223578601"/>
      </top>
      <bottom style="thin">
        <color theme="6" tint="-0.49995422223578601"/>
      </bottom>
      <diagonal/>
    </border>
    <border>
      <left style="thin">
        <color theme="6" tint="-0.49995422223578601"/>
      </left>
      <right style="thin">
        <color theme="6" tint="-0.49995422223578601"/>
      </right>
      <top style="thin">
        <color theme="6" tint="-0.49995422223578601"/>
      </top>
      <bottom/>
      <diagonal/>
    </border>
    <border>
      <left style="thin">
        <color theme="6" tint="-0.49995422223578601"/>
      </left>
      <right style="thin">
        <color theme="6" tint="-0.49995422223578601"/>
      </right>
      <top style="thin">
        <color auto="1"/>
      </top>
      <bottom style="thin">
        <color auto="1"/>
      </bottom>
      <diagonal/>
    </border>
    <border>
      <left style="thin">
        <color theme="6" tint="-0.49995422223578601"/>
      </left>
      <right style="thin">
        <color theme="6" tint="-0.49995422223578601"/>
      </right>
      <top/>
      <bottom style="thin">
        <color theme="6" tint="-0.49995422223578601"/>
      </bottom>
      <diagonal/>
    </border>
    <border>
      <left style="thin">
        <color theme="6" tint="-0.49995422223578601"/>
      </left>
      <right style="thin">
        <color theme="6" tint="-0.4999542222357860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style="thin">
        <color auto="1"/>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style="thin">
        <color auto="1"/>
      </right>
      <top style="thin">
        <color auto="1"/>
      </top>
      <bottom/>
      <diagonal/>
    </border>
    <border>
      <left/>
      <right/>
      <top/>
      <bottom style="thin">
        <color auto="1"/>
      </bottom>
      <diagonal/>
    </border>
    <border>
      <left style="thin">
        <color auto="1"/>
      </left>
      <right/>
      <top/>
      <bottom/>
      <diagonal/>
    </border>
    <border>
      <left style="thin">
        <color auto="1"/>
      </left>
      <right style="thin">
        <color auto="1"/>
      </right>
      <top/>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1414">
    <xf numFmtId="0" fontId="0" fillId="0" borderId="0"/>
    <xf numFmtId="9"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0" fontId="115"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15" fillId="0" borderId="0"/>
    <xf numFmtId="9" fontId="115" fillId="0" borderId="0" applyFont="0" applyFill="0" applyBorder="0" applyAlignment="0" applyProtection="0"/>
    <xf numFmtId="0" fontId="1" fillId="0" borderId="0"/>
    <xf numFmtId="0" fontId="1" fillId="0" borderId="0"/>
    <xf numFmtId="0" fontId="9" fillId="0" borderId="0" applyNumberFormat="0" applyFill="0" applyBorder="0">
      <protection locked="0"/>
    </xf>
    <xf numFmtId="0" fontId="23" fillId="0" borderId="0"/>
    <xf numFmtId="168" fontId="24" fillId="2" borderId="0"/>
    <xf numFmtId="169" fontId="24" fillId="2" borderId="0"/>
    <xf numFmtId="168" fontId="24" fillId="2" borderId="0"/>
    <xf numFmtId="0" fontId="25" fillId="3" borderId="0" applyNumberFormat="0" applyBorder="0" applyAlignment="0" applyProtection="0"/>
    <xf numFmtId="0" fontId="3"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3"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3"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25" fillId="9" borderId="0" applyNumberFormat="0" applyBorder="0" applyAlignment="0" applyProtection="0"/>
    <xf numFmtId="0" fontId="3"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3"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8" fillId="2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7" fillId="33"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5" fillId="39" borderId="0" applyNumberFormat="0" applyBorder="0" applyAlignment="0" applyProtection="0"/>
    <xf numFmtId="0" fontId="25" fillId="44" borderId="0" applyNumberFormat="0" applyBorder="0" applyAlignment="0" applyProtection="0"/>
    <xf numFmtId="0" fontId="27" fillId="40" borderId="0" applyNumberFormat="0" applyBorder="0" applyAlignment="0" applyProtection="0"/>
    <xf numFmtId="0" fontId="27" fillId="45" borderId="0" applyNumberFormat="0" applyBorder="0" applyAlignment="0" applyProtection="0"/>
    <xf numFmtId="0" fontId="28"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7"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5" fillId="35" borderId="0" applyNumberFormat="0" applyBorder="0" applyAlignment="0" applyProtection="0"/>
    <xf numFmtId="0" fontId="25" fillId="40" borderId="0" applyNumberFormat="0" applyBorder="0" applyAlignment="0" applyProtection="0"/>
    <xf numFmtId="0" fontId="27" fillId="40"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5" fillId="48" borderId="0" applyNumberFormat="0" applyBorder="0" applyAlignment="0" applyProtection="0"/>
    <xf numFmtId="0" fontId="25" fillId="35" borderId="0" applyNumberFormat="0" applyBorder="0" applyAlignment="0" applyProtection="0"/>
    <xf numFmtId="0" fontId="27" fillId="36" borderId="0" applyNumberFormat="0" applyBorder="0" applyAlignment="0" applyProtection="0"/>
    <xf numFmtId="0" fontId="27" fillId="31"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9" borderId="0" applyNumberFormat="0" applyBorder="0" applyAlignment="0" applyProtection="0"/>
    <xf numFmtId="0" fontId="25"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0" fillId="5" borderId="0" applyNumberFormat="0" applyBorder="0" applyAlignment="0" applyProtection="0"/>
    <xf numFmtId="0" fontId="31" fillId="5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0" fillId="5"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0" fillId="5" borderId="0" applyNumberFormat="0" applyBorder="0" applyAlignment="0" applyProtection="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1" fontId="34" fillId="0" borderId="0" applyFill="0" applyBorder="0" applyAlignment="0"/>
    <xf numFmtId="171" fontId="34"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2" fontId="34" fillId="0" borderId="0" applyFill="0" applyBorder="0" applyAlignment="0"/>
    <xf numFmtId="173" fontId="34" fillId="0" borderId="0" applyFill="0" applyBorder="0" applyAlignment="0"/>
    <xf numFmtId="174" fontId="34" fillId="0" borderId="0" applyFill="0" applyBorder="0" applyAlignment="0"/>
    <xf numFmtId="175"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5" fillId="54" borderId="1" applyNumberFormat="0" applyAlignment="0" applyProtection="0"/>
    <xf numFmtId="0" fontId="38" fillId="56" borderId="3" applyNumberFormat="0" applyAlignment="0" applyProtection="0"/>
    <xf numFmtId="0" fontId="39" fillId="57" borderId="4"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8"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9" fillId="57" borderId="4"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8" fillId="56" borderId="3"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quotePrefix="1">
      <protection locked="0"/>
    </xf>
    <xf numFmtId="43" fontId="25" fillId="0" borderId="0" applyFont="0" applyFill="0" applyBorder="0" applyAlignment="0" applyProtection="0"/>
    <xf numFmtId="43" fontId="1" fillId="0" borderId="0" quotePrefix="1">
      <protection locked="0"/>
    </xf>
    <xf numFmtId="43" fontId="2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177" fontId="115" fillId="0" borderId="0" applyFont="0" applyFill="0" applyBorder="0" applyAlignment="0" applyProtection="0"/>
    <xf numFmtId="177"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6"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6"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5"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8" fontId="1" fillId="0" borderId="0" applyFont="0" applyFill="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xf numFmtId="172"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xf numFmtId="14" fontId="43" fillId="0" borderId="0" applyFill="0" applyBorder="0" applyAlignment="0"/>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0" applyFont="0" applyFill="0" applyBorder="0" applyAlignment="0" applyProtection="0"/>
    <xf numFmtId="180" fontId="1" fillId="0" borderId="0" applyFont="0" applyFill="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168" fontId="1" fillId="0" borderId="0"/>
    <xf numFmtId="0" fontId="1" fillId="0" borderId="0"/>
    <xf numFmtId="168" fontId="1" fillId="0" borderId="0"/>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48" fillId="7" borderId="0" applyNumberFormat="0" applyBorder="0" applyAlignment="0" applyProtection="0"/>
    <xf numFmtId="0" fontId="49" fillId="6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1" fillId="54" borderId="6" applyNumberFormat="0" applyFont="0" applyBorder="0" applyProtection="0">
      <alignment horizontal="center" vertical="center"/>
    </xf>
    <xf numFmtId="0" fontId="51" fillId="0" borderId="7" applyNumberFormat="0" applyProtection="0"/>
    <xf numFmtId="0" fontId="51" fillId="0" borderId="7" applyNumberFormat="0" applyProtection="0"/>
    <xf numFmtId="0" fontId="51" fillId="0" borderId="7" applyNumberFormat="0" applyProtection="0"/>
    <xf numFmtId="0" fontId="51" fillId="0" borderId="8">
      <alignment horizontal="left" vertical="center"/>
    </xf>
    <xf numFmtId="0" fontId="51" fillId="0" borderId="8">
      <alignment horizontal="left" vertical="center"/>
    </xf>
    <xf numFmtId="168" fontId="51" fillId="0" borderId="8">
      <alignment horizontal="left" vertical="center"/>
    </xf>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37" fontId="55" fillId="0" borderId="0"/>
    <xf numFmtId="168" fontId="56" fillId="0" borderId="0"/>
    <xf numFmtId="0" fontId="56" fillId="0" borderId="0"/>
    <xf numFmtId="168" fontId="56" fillId="0" borderId="0"/>
    <xf numFmtId="168" fontId="51" fillId="0" borderId="0"/>
    <xf numFmtId="0" fontId="51" fillId="0" borderId="0"/>
    <xf numFmtId="168" fontId="51" fillId="0" borderId="0"/>
    <xf numFmtId="168" fontId="57" fillId="0" borderId="0"/>
    <xf numFmtId="0" fontId="57" fillId="0" borderId="0"/>
    <xf numFmtId="168" fontId="57" fillId="0" borderId="0"/>
    <xf numFmtId="168" fontId="58" fillId="0" borderId="0"/>
    <xf numFmtId="0" fontId="58" fillId="0" borderId="0"/>
    <xf numFmtId="168" fontId="58" fillId="0" borderId="0"/>
    <xf numFmtId="168" fontId="59" fillId="0" borderId="0"/>
    <xf numFmtId="0" fontId="59" fillId="0" borderId="0"/>
    <xf numFmtId="168" fontId="59" fillId="0" borderId="0"/>
    <xf numFmtId="168" fontId="60" fillId="0" borderId="0"/>
    <xf numFmtId="0" fontId="60" fillId="0" borderId="0"/>
    <xf numFmtId="168" fontId="60" fillId="0" borderId="0"/>
    <xf numFmtId="0" fontId="59" fillId="62" borderId="12" applyFont="0" applyBorder="0">
      <alignment horizontal="center" wrapText="1"/>
    </xf>
    <xf numFmtId="3" fontId="1" fillId="13" borderId="6" applyFont="0" applyProtection="0">
      <alignment horizontal="right" vertical="center"/>
    </xf>
    <xf numFmtId="9" fontId="1" fillId="13" borderId="6" applyFont="0" applyProtection="0">
      <alignment horizontal="right" vertical="center"/>
    </xf>
    <xf numFmtId="0" fontId="1" fillId="13" borderId="12" applyNumberFormat="0" applyFont="0" applyBorder="0" applyProtection="0">
      <alignment horizontal="left" vertical="center"/>
    </xf>
    <xf numFmtId="168" fontId="1" fillId="0" borderId="0">
      <alignment horizontal="center"/>
    </xf>
    <xf numFmtId="0" fontId="1" fillId="0" borderId="0">
      <alignment horizontal="center"/>
    </xf>
    <xf numFmtId="168" fontId="1" fillId="0" borderId="0">
      <alignment horizontal="center"/>
    </xf>
    <xf numFmtId="0" fontId="61" fillId="0" borderId="0" applyNumberFormat="0" applyFill="0" applyBorder="0">
      <protection locked="0"/>
    </xf>
    <xf numFmtId="0" fontId="61" fillId="0" borderId="0" applyNumberFormat="0" applyFill="0" applyBorder="0">
      <protection locked="0"/>
    </xf>
    <xf numFmtId="0" fontId="61" fillId="0" borderId="0" applyNumberFormat="0" applyFill="0" applyBorder="0">
      <protection locked="0"/>
    </xf>
    <xf numFmtId="168" fontId="62" fillId="0" borderId="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3" fillId="13" borderId="1" applyNumberFormat="0" applyAlignment="0" applyProtection="0"/>
    <xf numFmtId="3" fontId="1" fillId="64" borderId="6" applyFont="0">
      <alignment horizontal="right" vertical="center"/>
      <protection locked="0"/>
    </xf>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66" fillId="0" borderId="13" applyNumberFormat="0" applyFill="0" applyAlignment="0" applyProtection="0"/>
    <xf numFmtId="0" fontId="67" fillId="0" borderId="14"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6" fillId="0" borderId="13"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6" fillId="0" borderId="13" applyNumberFormat="0" applyFill="0" applyAlignment="0" applyProtection="0"/>
    <xf numFmtId="168" fontId="1" fillId="0" borderId="0">
      <alignment horizontal="center"/>
    </xf>
    <xf numFmtId="0" fontId="1" fillId="0" borderId="0">
      <alignment horizontal="center"/>
    </xf>
    <xf numFmtId="168" fontId="1" fillId="0" borderId="0">
      <alignment horizont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69" fillId="65" borderId="0" applyNumberFormat="0" applyBorder="0" applyAlignment="0" applyProtection="0"/>
    <xf numFmtId="0" fontId="70" fillId="66"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69" fillId="65"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69" fillId="65" borderId="0" applyNumberFormat="0" applyBorder="0" applyAlignment="0" applyProtection="0"/>
    <xf numFmtId="1" fontId="72" fillId="0" borderId="0" applyProtection="0"/>
    <xf numFmtId="168" fontId="24" fillId="0" borderId="15"/>
    <xf numFmtId="169" fontId="24" fillId="0" borderId="15"/>
    <xf numFmtId="168" fontId="24" fillId="0" borderId="15"/>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 fillId="0" borderId="0"/>
    <xf numFmtId="0" fontId="1" fillId="0" borderId="0"/>
    <xf numFmtId="0" fontId="73" fillId="0" borderId="0"/>
    <xf numFmtId="181" fontId="1" fillId="0" borderId="0"/>
    <xf numFmtId="179" fontId="26"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74" fillId="0" borderId="0"/>
    <xf numFmtId="0" fontId="74" fillId="0" borderId="0"/>
    <xf numFmtId="0" fontId="73" fillId="0" borderId="0"/>
    <xf numFmtId="179" fontId="26" fillId="0" borderId="0"/>
    <xf numFmtId="179" fontId="1" fillId="0" borderId="0"/>
    <xf numFmtId="179" fontId="1" fillId="0" borderId="0"/>
    <xf numFmtId="0" fontId="1" fillId="0" borderId="0"/>
    <xf numFmtId="0" fontId="1" fillId="0" borderId="0"/>
    <xf numFmtId="179"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0" fontId="1"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0" fontId="1" fillId="0" borderId="0"/>
    <xf numFmtId="168" fontId="1"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68" fontId="1" fillId="0" borderId="0"/>
    <xf numFmtId="179" fontId="115" fillId="0" borderId="0"/>
    <xf numFmtId="179" fontId="115" fillId="0" borderId="0"/>
    <xf numFmtId="179" fontId="115" fillId="0" borderId="0"/>
    <xf numFmtId="179"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6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79" fontId="115" fillId="0" borderId="0"/>
    <xf numFmtId="179" fontId="115" fillId="0" borderId="0"/>
    <xf numFmtId="179" fontId="115" fillId="0" borderId="0"/>
    <xf numFmtId="179" fontId="115" fillId="0" borderId="0"/>
    <xf numFmtId="168" fontId="1" fillId="0" borderId="0"/>
    <xf numFmtId="179" fontId="1" fillId="0" borderId="0"/>
    <xf numFmtId="179" fontId="1" fillId="0" borderId="0"/>
    <xf numFmtId="168" fontId="1" fillId="0" borderId="0"/>
    <xf numFmtId="179" fontId="1" fillId="0" borderId="0"/>
    <xf numFmtId="179" fontId="1" fillId="0" borderId="0"/>
    <xf numFmtId="179" fontId="1"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 fillId="0" borderId="0"/>
    <xf numFmtId="179" fontId="115"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68" fontId="2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6"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 fillId="0" borderId="0"/>
    <xf numFmtId="0" fontId="1" fillId="0" borderId="0"/>
    <xf numFmtId="0" fontId="115" fillId="0" borderId="0"/>
    <xf numFmtId="0" fontId="115" fillId="0" borderId="0"/>
    <xf numFmtId="0" fontId="115" fillId="0" borderId="0"/>
    <xf numFmtId="0" fontId="115"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6"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6"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168" fontId="26" fillId="0" borderId="0"/>
    <xf numFmtId="0" fontId="26" fillId="0" borderId="0"/>
    <xf numFmtId="168" fontId="26" fillId="0" borderId="0"/>
    <xf numFmtId="0" fontId="26"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168" fontId="26" fillId="0" borderId="0"/>
    <xf numFmtId="0" fontId="26" fillId="0" borderId="0"/>
    <xf numFmtId="0" fontId="26"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68" fontId="25" fillId="0" borderId="0"/>
    <xf numFmtId="179" fontId="26" fillId="0" borderId="0"/>
    <xf numFmtId="179" fontId="26" fillId="0" borderId="0"/>
    <xf numFmtId="0" fontId="1"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179" fontId="1" fillId="0" borderId="0"/>
    <xf numFmtId="0"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26"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3" fillId="0" borderId="0"/>
    <xf numFmtId="0" fontId="26" fillId="0" borderId="0"/>
    <xf numFmtId="0" fontId="1" fillId="0" borderId="0"/>
    <xf numFmtId="0" fontId="25" fillId="0" borderId="0"/>
    <xf numFmtId="168" fontId="23" fillId="0" borderId="0"/>
    <xf numFmtId="0" fontId="1" fillId="0" borderId="0"/>
    <xf numFmtId="0" fontId="115" fillId="0" borderId="0"/>
    <xf numFmtId="0" fontId="115" fillId="0" borderId="0"/>
    <xf numFmtId="179"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26" fillId="0" borderId="0"/>
    <xf numFmtId="0" fontId="26" fillId="0" borderId="0"/>
    <xf numFmtId="168" fontId="23" fillId="0" borderId="0"/>
    <xf numFmtId="0" fontId="62" fillId="0" borderId="0"/>
    <xf numFmtId="0" fontId="1" fillId="0" borderId="0"/>
    <xf numFmtId="168" fontId="23" fillId="0" borderId="0"/>
    <xf numFmtId="0" fontId="115"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23" fillId="0" borderId="0"/>
    <xf numFmtId="168" fontId="23" fillId="0" borderId="0"/>
    <xf numFmtId="0" fontId="115" fillId="0" borderId="0"/>
    <xf numFmtId="179" fontId="26" fillId="0" borderId="0"/>
    <xf numFmtId="179" fontId="26" fillId="0" borderId="0"/>
    <xf numFmtId="179" fontId="1" fillId="0" borderId="0"/>
    <xf numFmtId="0" fontId="1" fillId="0" borderId="0"/>
    <xf numFmtId="179" fontId="1" fillId="0" borderId="0"/>
    <xf numFmtId="0" fontId="1" fillId="0" borderId="0"/>
    <xf numFmtId="179"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6" fillId="0" borderId="0"/>
    <xf numFmtId="168" fontId="23" fillId="0" borderId="0"/>
    <xf numFmtId="168" fontId="23" fillId="0" borderId="0"/>
    <xf numFmtId="0" fontId="115" fillId="0" borderId="0"/>
    <xf numFmtId="179" fontId="26" fillId="0" borderId="0"/>
    <xf numFmtId="179" fontId="2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6" fillId="0" borderId="0"/>
    <xf numFmtId="179" fontId="26"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179" fontId="26"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73" fillId="0" borderId="0"/>
    <xf numFmtId="179" fontId="1"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33" fillId="62" borderId="16" applyBorder="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33" fillId="62" borderId="16" applyBorder="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24" fillId="0" borderId="0"/>
    <xf numFmtId="0" fontId="24" fillId="0" borderId="0"/>
    <xf numFmtId="0" fontId="24" fillId="0" borderId="0"/>
    <xf numFmtId="0" fontId="24" fillId="0" borderId="0"/>
    <xf numFmtId="179" fontId="1" fillId="0" borderId="0"/>
    <xf numFmtId="0" fontId="24" fillId="0" borderId="0"/>
    <xf numFmtId="179" fontId="24" fillId="0" borderId="0"/>
    <xf numFmtId="0" fontId="24" fillId="0" borderId="0"/>
    <xf numFmtId="0" fontId="1" fillId="0" borderId="0"/>
    <xf numFmtId="0" fontId="24"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79" fontId="24" fillId="0" borderId="0"/>
    <xf numFmtId="179" fontId="1"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24" fillId="0" borderId="0"/>
    <xf numFmtId="0" fontId="24" fillId="0" borderId="0"/>
    <xf numFmtId="168" fontId="24" fillId="0" borderId="0"/>
    <xf numFmtId="0" fontId="73"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73" fillId="0" borderId="0"/>
    <xf numFmtId="0" fontId="1" fillId="0" borderId="0"/>
    <xf numFmtId="0" fontId="73" fillId="0" borderId="0"/>
    <xf numFmtId="168" fontId="1" fillId="0" borderId="0"/>
    <xf numFmtId="0" fontId="73" fillId="0" borderId="0"/>
    <xf numFmtId="168" fontId="1" fillId="0" borderId="0"/>
    <xf numFmtId="0" fontId="73"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179"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179" fontId="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15" fillId="0" borderId="0"/>
    <xf numFmtId="179" fontId="24"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179" fontId="24" fillId="0" borderId="0"/>
    <xf numFmtId="179" fontId="24"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179" fontId="115" fillId="0" borderId="0"/>
    <xf numFmtId="179" fontId="115" fillId="0" borderId="0"/>
    <xf numFmtId="179" fontId="115" fillId="0" borderId="0"/>
    <xf numFmtId="179" fontId="115" fillId="0" borderId="0"/>
    <xf numFmtId="179" fontId="1" fillId="0" borderId="0"/>
    <xf numFmtId="179" fontId="1" fillId="0" borderId="0"/>
    <xf numFmtId="179" fontId="1" fillId="0" borderId="0"/>
    <xf numFmtId="179" fontId="1" fillId="0" borderId="0"/>
    <xf numFmtId="168"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168" fontId="41" fillId="0" borderId="0"/>
    <xf numFmtId="0" fontId="1" fillId="0" borderId="0"/>
    <xf numFmtId="0" fontId="73" fillId="0" borderId="0"/>
    <xf numFmtId="168" fontId="4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9" fontId="115" fillId="0" borderId="0"/>
    <xf numFmtId="0" fontId="1"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79" fontId="1"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73"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73" fillId="0" borderId="0"/>
    <xf numFmtId="0" fontId="1"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179" fontId="1" fillId="0" borderId="0"/>
    <xf numFmtId="0" fontId="1" fillId="0" borderId="0"/>
    <xf numFmtId="0"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169"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 fillId="0" borderId="0"/>
    <xf numFmtId="0" fontId="73"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76" fillId="0" borderId="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168"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168" fontId="1" fillId="0" borderId="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169"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168" fontId="1" fillId="0" borderId="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83" fontId="1" fillId="0" borderId="0" applyFont="0" applyFill="0" applyBorder="0" applyAlignment="0" applyProtection="0"/>
    <xf numFmtId="184" fontId="1" fillId="0" borderId="0" applyFont="0" applyFill="0" applyBorder="0" applyAlignment="0" applyProtection="0"/>
    <xf numFmtId="185" fontId="77" fillId="0" borderId="0">
      <alignment horizontal="left"/>
    </xf>
    <xf numFmtId="0" fontId="1" fillId="0" borderId="0"/>
    <xf numFmtId="0" fontId="1" fillId="0" borderId="0"/>
    <xf numFmtId="168" fontId="1" fillId="0" borderId="0"/>
    <xf numFmtId="3" fontId="1" fillId="7" borderId="6" applyFont="0">
      <alignment horizontal="right" vertical="center"/>
      <protection locked="0"/>
    </xf>
    <xf numFmtId="168" fontId="78" fillId="0" borderId="0"/>
    <xf numFmtId="0" fontId="78" fillId="0" borderId="0"/>
    <xf numFmtId="168" fontId="78" fillId="0" borderId="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23" fillId="0" borderId="0"/>
    <xf numFmtId="175" fontId="34" fillId="0" borderId="0" applyFont="0" applyFill="0" applyBorder="0" applyAlignment="0" applyProtection="0"/>
    <xf numFmtId="186" fontId="3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1" fillId="0" borderId="0"/>
    <xf numFmtId="0" fontId="1" fillId="0" borderId="0"/>
    <xf numFmtId="168" fontId="1" fillId="0" borderId="0"/>
    <xf numFmtId="0" fontId="62" fillId="0" borderId="6" applyNumberFormat="0">
      <alignment horizontal="center" vertical="top" wrapText="1"/>
    </xf>
    <xf numFmtId="0" fontId="83" fillId="0" borderId="0" applyNumberFormat="0" applyFill="0" applyBorder="0" applyAlignment="0" applyProtection="0"/>
    <xf numFmtId="3" fontId="1" fillId="62" borderId="6" applyFont="0">
      <alignment horizontal="right" vertical="center"/>
    </xf>
    <xf numFmtId="187" fontId="1" fillId="62" borderId="6" applyFont="0">
      <alignment horizontal="right" vertical="center"/>
    </xf>
    <xf numFmtId="0" fontId="84" fillId="0" borderId="0"/>
    <xf numFmtId="0" fontId="23" fillId="0" borderId="0"/>
    <xf numFmtId="0" fontId="23" fillId="0" borderId="0"/>
    <xf numFmtId="0" fontId="23" fillId="0" borderId="0"/>
    <xf numFmtId="168" fontId="23" fillId="0" borderId="0"/>
    <xf numFmtId="168" fontId="2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49" fontId="43" fillId="0" borderId="0" applyFill="0" applyBorder="0" applyAlignment="0"/>
    <xf numFmtId="188" fontId="34" fillId="0" borderId="0" applyFill="0" applyBorder="0" applyAlignment="0"/>
    <xf numFmtId="189" fontId="34" fillId="0" borderId="0" applyFill="0" applyBorder="0" applyAlignment="0"/>
    <xf numFmtId="0" fontId="86" fillId="0" borderId="0">
      <alignment horizontal="center" vertical="top"/>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23" fillId="0" borderId="23"/>
    <xf numFmtId="185" fontId="77" fillId="0" borderId="0">
      <alignment horizontal="left"/>
    </xf>
    <xf numFmtId="0" fontId="1" fillId="0" borderId="0"/>
    <xf numFmtId="0" fontId="1" fillId="0" borderId="0"/>
    <xf numFmtId="168" fontId="1" fillId="0" borderId="0"/>
    <xf numFmtId="168" fontId="1" fillId="0" borderId="0">
      <alignment horizontal="center" textRotation="90"/>
    </xf>
    <xf numFmtId="0" fontId="1" fillId="0" borderId="0">
      <alignment horizontal="center" textRotation="90"/>
    </xf>
    <xf numFmtId="168" fontId="1" fillId="0" borderId="0">
      <alignment horizontal="center" textRotation="90"/>
    </xf>
    <xf numFmtId="190" fontId="24" fillId="0" borderId="0" applyFont="0" applyFill="0" applyBorder="0" applyAlignment="0" applyProtection="0"/>
    <xf numFmtId="191" fontId="1" fillId="0" borderId="0" applyFon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1" fontId="91" fillId="0" borderId="0" applyFill="0" applyProtection="0">
      <alignment horizontal="right"/>
    </xf>
    <xf numFmtId="42" fontId="92" fillId="0" borderId="0" applyFont="0" applyFill="0" applyBorder="0" applyAlignment="0" applyProtection="0"/>
    <xf numFmtId="44" fontId="92" fillId="0" borderId="0" applyFont="0" applyFill="0" applyBorder="0" applyAlignment="0" applyProtection="0"/>
    <xf numFmtId="0" fontId="62" fillId="0" borderId="0"/>
    <xf numFmtId="0" fontId="93" fillId="0" borderId="0"/>
    <xf numFmtId="38" fontId="24" fillId="0" borderId="0" applyFont="0" applyFill="0" applyBorder="0" applyAlignment="0" applyProtection="0"/>
    <xf numFmtId="40" fontId="24" fillId="0" borderId="0" applyFont="0" applyFill="0" applyBorder="0" applyAlignment="0" applyProtection="0"/>
    <xf numFmtId="41" fontId="92" fillId="0" borderId="0" applyFont="0" applyFill="0" applyBorder="0" applyAlignment="0" applyProtection="0"/>
    <xf numFmtId="43" fontId="92" fillId="0" borderId="0" applyFont="0" applyFill="0" applyBorder="0" applyAlignment="0" applyProtection="0"/>
    <xf numFmtId="0" fontId="1" fillId="0" borderId="0"/>
    <xf numFmtId="0" fontId="44"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187" fontId="1" fillId="62" borderId="6" applyFont="0">
      <alignment horizontal="right" vertical="center"/>
    </xf>
    <xf numFmtId="3" fontId="1" fillId="62" borderId="6" applyFont="0">
      <alignment horizontal="right" vertical="center"/>
    </xf>
    <xf numFmtId="0" fontId="79"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3" fontId="1" fillId="7" borderId="6" applyFont="0">
      <alignment horizontal="right" vertical="center"/>
      <protection locked="0"/>
    </xf>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3" fontId="1" fillId="64" borderId="6" applyFont="0">
      <alignment horizontal="right" vertical="center"/>
      <protection locked="0"/>
    </xf>
    <xf numFmtId="0" fontId="63"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1" fillId="13" borderId="12" applyNumberFormat="0" applyFont="0" applyBorder="0" applyProtection="0">
      <alignment horizontal="left" vertical="center"/>
    </xf>
    <xf numFmtId="9" fontId="1" fillId="13" borderId="6" applyFont="0" applyProtection="0">
      <alignment horizontal="right" vertical="center"/>
    </xf>
    <xf numFmtId="3" fontId="1" fillId="13" borderId="6" applyFont="0" applyProtection="0">
      <alignment horizontal="right" vertical="center"/>
    </xf>
    <xf numFmtId="0" fontId="59" fillId="62" borderId="12" applyFont="0" applyBorder="0">
      <alignment horizontal="center" wrapText="1"/>
    </xf>
    <xf numFmtId="168" fontId="51" fillId="0" borderId="8">
      <alignment horizontal="left" vertical="center"/>
    </xf>
    <xf numFmtId="0" fontId="51" fillId="0" borderId="8">
      <alignment horizontal="left" vertical="center"/>
    </xf>
    <xf numFmtId="0" fontId="51" fillId="0" borderId="8">
      <alignment horizontal="left" vertical="center"/>
    </xf>
    <xf numFmtId="0" fontId="1" fillId="54" borderId="6" applyNumberFormat="0" applyFont="0" applyBorder="0" applyProtection="0">
      <alignment horizontal="center" vertical="center"/>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5"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115" fillId="0" borderId="0"/>
    <xf numFmtId="169" fontId="24" fillId="2" borderId="0"/>
    <xf numFmtId="0" fontId="1" fillId="0" borderId="0">
      <alignment vertical="center"/>
    </xf>
    <xf numFmtId="166" fontId="115" fillId="0" borderId="0" applyFont="0" applyFill="0" applyBorder="0" applyAlignment="0" applyProtection="0"/>
  </cellStyleXfs>
  <cellXfs count="803">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167" fontId="2" fillId="0" borderId="0" xfId="0" applyNumberFormat="1" applyFont="1" applyFill="1" applyBorder="1" applyAlignment="1">
      <alignment horizontal="center"/>
    </xf>
    <xf numFmtId="167" fontId="0" fillId="0" borderId="0" xfId="0" applyNumberFormat="1" applyBorder="1" applyAlignment="1">
      <alignment horizontal="center"/>
    </xf>
    <xf numFmtId="167" fontId="4" fillId="0" borderId="0" xfId="0" applyNumberFormat="1" applyFont="1" applyBorder="1" applyAlignment="1">
      <alignment horizontal="center"/>
    </xf>
    <xf numFmtId="0" fontId="3" fillId="0" borderId="6" xfId="0" applyFont="1" applyBorder="1"/>
    <xf numFmtId="0" fontId="7" fillId="0" borderId="24"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5" xfId="0" applyFont="1" applyBorder="1" applyAlignment="1">
      <alignment vertical="center"/>
    </xf>
    <xf numFmtId="0" fontId="7" fillId="0" borderId="26" xfId="0" applyFont="1" applyBorder="1"/>
    <xf numFmtId="0" fontId="6" fillId="0" borderId="0" xfId="0" applyFont="1"/>
    <xf numFmtId="0" fontId="7" fillId="0" borderId="0" xfId="12"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2" applyFont="1" applyFill="1" applyBorder="1" applyAlignment="1" applyProtection="1"/>
    <xf numFmtId="0" fontId="3" fillId="0" borderId="16"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2" applyFont="1" applyFill="1" applyBorder="1" applyAlignment="1" applyProtection="1"/>
    <xf numFmtId="0" fontId="7" fillId="0" borderId="12" xfId="0" applyFont="1" applyBorder="1" applyAlignment="1">
      <alignment wrapText="1"/>
    </xf>
    <xf numFmtId="0" fontId="7" fillId="0" borderId="27" xfId="0" applyFont="1" applyBorder="1" applyAlignment="1">
      <alignment wrapText="1"/>
    </xf>
    <xf numFmtId="0" fontId="6" fillId="0" borderId="0" xfId="0" applyFont="1" applyBorder="1"/>
    <xf numFmtId="0" fontId="8" fillId="0" borderId="0" xfId="0" applyFont="1" applyAlignment="1">
      <alignment horizontal="center"/>
    </xf>
    <xf numFmtId="0" fontId="7" fillId="0" borderId="0" xfId="0" applyFont="1" applyFill="1" applyBorder="1" applyProtection="1"/>
    <xf numFmtId="10" fontId="7" fillId="0" borderId="0" xfId="8"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24" xfId="0" applyFont="1" applyFill="1" applyBorder="1" applyAlignment="1" applyProtection="1">
      <alignment horizontal="center" vertical="center"/>
    </xf>
    <xf numFmtId="0" fontId="7" fillId="0" borderId="28" xfId="0" applyFont="1" applyFill="1" applyBorder="1" applyProtection="1"/>
    <xf numFmtId="0" fontId="7" fillId="0" borderId="25" xfId="0" applyFont="1" applyFill="1" applyBorder="1" applyAlignment="1" applyProtection="1">
      <alignment horizontal="left" indent="1"/>
    </xf>
    <xf numFmtId="0" fontId="8" fillId="0" borderId="12" xfId="0" applyFont="1" applyFill="1" applyBorder="1" applyAlignment="1" applyProtection="1">
      <alignment horizontal="center"/>
    </xf>
    <xf numFmtId="0" fontId="7" fillId="0" borderId="6"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2" xfId="0" applyFont="1" applyFill="1" applyBorder="1" applyAlignment="1" applyProtection="1">
      <alignment horizontal="left" indent="1"/>
    </xf>
    <xf numFmtId="0" fontId="7" fillId="0" borderId="12" xfId="0" applyFont="1" applyFill="1" applyBorder="1" applyAlignment="1" applyProtection="1">
      <alignment horizontal="left" indent="2"/>
    </xf>
    <xf numFmtId="0" fontId="8" fillId="0" borderId="12" xfId="0" applyFont="1" applyFill="1" applyBorder="1" applyAlignment="1" applyProtection="1"/>
    <xf numFmtId="0" fontId="7" fillId="0" borderId="26" xfId="0" applyFont="1" applyFill="1" applyBorder="1" applyAlignment="1" applyProtection="1">
      <alignment horizontal="left" indent="1"/>
    </xf>
    <xf numFmtId="0" fontId="8" fillId="0" borderId="30"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6" fillId="0" borderId="6" xfId="0" applyFont="1" applyFill="1" applyBorder="1" applyAlignment="1">
      <alignment horizontal="left"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left" indent="1"/>
    </xf>
    <xf numFmtId="0" fontId="13" fillId="0" borderId="6" xfId="0" applyFont="1" applyFill="1" applyBorder="1" applyAlignment="1">
      <alignment horizontal="center"/>
    </xf>
    <xf numFmtId="38" fontId="6" fillId="0" borderId="6" xfId="0" applyNumberFormat="1" applyFont="1" applyFill="1" applyBorder="1" applyAlignment="1" applyProtection="1">
      <alignment horizontal="right"/>
      <protection locked="0"/>
    </xf>
    <xf numFmtId="0" fontId="6" fillId="0" borderId="6" xfId="0" applyFont="1" applyFill="1" applyBorder="1" applyAlignment="1">
      <alignment horizontal="left" wrapText="1" indent="1"/>
    </xf>
    <xf numFmtId="0" fontId="6" fillId="0" borderId="6" xfId="0" applyFont="1" applyFill="1" applyBorder="1" applyAlignment="1">
      <alignment horizontal="left" wrapText="1" indent="2"/>
    </xf>
    <xf numFmtId="0" fontId="13" fillId="0" borderId="6" xfId="0" applyFont="1" applyFill="1" applyBorder="1" applyAlignment="1"/>
    <xf numFmtId="0" fontId="13" fillId="0" borderId="6" xfId="0" applyFont="1" applyFill="1" applyBorder="1" applyAlignment="1">
      <alignment horizontal="left"/>
    </xf>
    <xf numFmtId="0" fontId="13" fillId="0" borderId="6" xfId="0" applyFont="1" applyFill="1" applyBorder="1" applyAlignment="1">
      <alignment horizontal="left" indent="1"/>
    </xf>
    <xf numFmtId="0" fontId="13" fillId="0" borderId="6" xfId="0" applyFont="1" applyFill="1" applyBorder="1" applyAlignment="1">
      <alignment horizontal="center" vertical="center" wrapText="1"/>
    </xf>
    <xf numFmtId="0" fontId="5" fillId="0" borderId="0" xfId="0" applyFont="1" applyAlignment="1">
      <alignment horizontal="center"/>
    </xf>
    <xf numFmtId="0" fontId="8" fillId="0" borderId="0" xfId="0" applyFont="1" applyFill="1" applyBorder="1" applyAlignment="1">
      <alignment horizontal="center" wrapText="1"/>
    </xf>
    <xf numFmtId="0" fontId="11" fillId="0" borderId="12" xfId="0" applyFont="1" applyBorder="1" applyAlignment="1">
      <alignment wrapText="1"/>
    </xf>
    <xf numFmtId="0" fontId="11" fillId="0" borderId="30" xfId="0" applyFont="1" applyBorder="1" applyAlignment="1">
      <alignment wrapText="1"/>
    </xf>
    <xf numFmtId="0" fontId="21" fillId="0" borderId="0" xfId="0" applyFont="1" applyAlignment="1">
      <alignment horizontal="center" vertical="center"/>
    </xf>
    <xf numFmtId="0" fontId="2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1" fillId="0" borderId="0" xfId="0" applyFont="1"/>
    <xf numFmtId="0" fontId="7" fillId="0" borderId="3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6" fillId="69" borderId="6" xfId="14" applyFont="1" applyFill="1" applyBorder="1" applyAlignment="1" applyProtection="1">
      <alignment vertical="center" wrapText="1"/>
      <protection locked="0"/>
    </xf>
    <xf numFmtId="0" fontId="6" fillId="69" borderId="6" xfId="14" applyFont="1" applyFill="1" applyBorder="1" applyAlignment="1" applyProtection="1">
      <alignment horizontal="left" vertical="center" wrapText="1"/>
      <protection locked="0"/>
    </xf>
    <xf numFmtId="0" fontId="6" fillId="69" borderId="6" xfId="10" applyFont="1" applyFill="1" applyBorder="1" applyAlignment="1" applyProtection="1">
      <alignment horizontal="left" vertical="center" wrapText="1"/>
      <protection locked="0"/>
    </xf>
    <xf numFmtId="0" fontId="6" fillId="0" borderId="6" xfId="14" applyFont="1" applyBorder="1" applyAlignment="1" applyProtection="1">
      <alignment horizontal="left" vertical="center" wrapText="1"/>
      <protection locked="0"/>
    </xf>
    <xf numFmtId="0" fontId="6" fillId="0" borderId="6" xfId="14" applyFont="1" applyFill="1" applyBorder="1" applyAlignment="1" applyProtection="1">
      <alignment horizontal="left" vertical="center" wrapText="1"/>
      <protection locked="0"/>
    </xf>
    <xf numFmtId="0" fontId="13" fillId="69" borderId="6" xfId="14" applyFont="1" applyFill="1" applyBorder="1" applyAlignment="1" applyProtection="1">
      <alignment vertical="center" wrapText="1"/>
      <protection locked="0"/>
    </xf>
    <xf numFmtId="0" fontId="6" fillId="69" borderId="16" xfId="14" applyFont="1" applyFill="1" applyBorder="1" applyAlignment="1" applyProtection="1">
      <alignment vertical="center" wrapText="1"/>
      <protection locked="0"/>
    </xf>
    <xf numFmtId="0" fontId="6" fillId="69" borderId="32" xfId="14" applyFont="1" applyFill="1" applyBorder="1" applyAlignment="1" applyProtection="1">
      <alignment vertical="center" wrapText="1"/>
      <protection locked="0"/>
    </xf>
    <xf numFmtId="0" fontId="6" fillId="69" borderId="16" xfId="14" applyFont="1" applyFill="1" applyBorder="1" applyAlignment="1" applyProtection="1">
      <alignment horizontal="left" vertical="center" wrapText="1"/>
      <protection locked="0"/>
    </xf>
    <xf numFmtId="0" fontId="5" fillId="70" borderId="6" xfId="0" applyFont="1" applyFill="1" applyBorder="1" applyAlignment="1">
      <alignment horizontal="left" vertical="top" wrapText="1"/>
    </xf>
    <xf numFmtId="1" fontId="13" fillId="70" borderId="6" xfId="4" applyNumberFormat="1" applyFont="1" applyFill="1" applyBorder="1" applyAlignment="1" applyProtection="1">
      <alignment horizontal="left" vertical="top" wrapText="1"/>
    </xf>
    <xf numFmtId="0" fontId="13" fillId="70" borderId="6" xfId="14" applyFont="1" applyFill="1" applyBorder="1" applyAlignment="1" applyProtection="1">
      <alignment vertical="center" wrapText="1"/>
      <protection locked="0"/>
    </xf>
    <xf numFmtId="0" fontId="21" fillId="0" borderId="33" xfId="0" applyFont="1" applyBorder="1" applyAlignment="1">
      <alignment wrapText="1"/>
    </xf>
    <xf numFmtId="0" fontId="21" fillId="0" borderId="34" xfId="0" applyFont="1" applyBorder="1" applyAlignment="1">
      <alignment wrapText="1"/>
    </xf>
    <xf numFmtId="0" fontId="17" fillId="0" borderId="34" xfId="0" applyFont="1" applyBorder="1" applyAlignment="1">
      <alignment wrapText="1"/>
    </xf>
    <xf numFmtId="0" fontId="17" fillId="0" borderId="34" xfId="0" applyFont="1" applyBorder="1" applyAlignment="1">
      <alignment horizontal="right" wrapText="1"/>
    </xf>
    <xf numFmtId="0" fontId="21" fillId="0" borderId="35" xfId="0" applyFont="1" applyBorder="1" applyAlignment="1">
      <alignment wrapText="1"/>
    </xf>
    <xf numFmtId="0" fontId="17" fillId="0" borderId="35" xfId="0" applyFont="1" applyBorder="1" applyAlignment="1">
      <alignment horizontal="right" wrapText="1"/>
    </xf>
    <xf numFmtId="0" fontId="20" fillId="70" borderId="36" xfId="0" applyFont="1" applyFill="1" applyBorder="1" applyAlignment="1">
      <alignment wrapText="1"/>
    </xf>
    <xf numFmtId="0" fontId="3" fillId="0" borderId="25" xfId="0" applyFont="1" applyBorder="1"/>
    <xf numFmtId="0" fontId="21" fillId="0" borderId="6" xfId="0" applyFont="1" applyBorder="1"/>
    <xf numFmtId="0" fontId="20" fillId="0" borderId="0" xfId="0" applyFont="1"/>
    <xf numFmtId="0" fontId="6" fillId="0" borderId="6" xfId="14"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6" fillId="69" borderId="6" xfId="3" applyNumberFormat="1" applyFont="1" applyFill="1" applyBorder="1" applyAlignment="1" applyProtection="1">
      <alignment horizontal="center" vertical="center" wrapText="1"/>
      <protection locked="0"/>
    </xf>
    <xf numFmtId="164" fontId="6" fillId="69" borderId="25" xfId="3" applyNumberFormat="1" applyFont="1" applyFill="1" applyBorder="1" applyAlignment="1" applyProtection="1">
      <alignment horizontal="center" vertical="center" wrapText="1"/>
      <protection locked="0"/>
    </xf>
    <xf numFmtId="164" fontId="6" fillId="69" borderId="29" xfId="3" applyNumberFormat="1" applyFont="1" applyFill="1" applyBorder="1" applyAlignment="1" applyProtection="1">
      <alignment horizontal="center" vertical="center" wrapText="1"/>
      <protection locked="0"/>
    </xf>
    <xf numFmtId="0" fontId="3" fillId="0" borderId="24" xfId="0" applyFont="1" applyBorder="1"/>
    <xf numFmtId="0" fontId="3" fillId="0" borderId="37" xfId="0" applyFont="1" applyBorder="1"/>
    <xf numFmtId="0" fontId="6" fillId="69" borderId="26" xfId="10" applyFont="1" applyFill="1" applyBorder="1" applyAlignment="1" applyProtection="1">
      <alignment horizontal="left" vertical="center"/>
      <protection locked="0"/>
    </xf>
    <xf numFmtId="0" fontId="13" fillId="69" borderId="38" xfId="17" applyFont="1" applyFill="1" applyBorder="1" applyAlignment="1" applyProtection="1">
      <protection locked="0"/>
    </xf>
    <xf numFmtId="0" fontId="3" fillId="0" borderId="0" xfId="0" applyFont="1" applyFill="1" applyBorder="1" applyAlignment="1">
      <alignment wrapText="1"/>
    </xf>
    <xf numFmtId="0" fontId="7" fillId="69" borderId="6" xfId="7" applyFont="1" applyFill="1" applyBorder="1" applyProtection="1">
      <protection locked="0"/>
    </xf>
    <xf numFmtId="0" fontId="7" fillId="0" borderId="6" xfId="14" applyFont="1" applyFill="1" applyBorder="1" applyAlignment="1" applyProtection="1">
      <alignment horizontal="center" vertical="center" wrapText="1"/>
      <protection locked="0"/>
    </xf>
    <xf numFmtId="0" fontId="7" fillId="69" borderId="6" xfId="14" applyFont="1" applyFill="1" applyBorder="1" applyAlignment="1" applyProtection="1">
      <alignment horizontal="center" vertical="center" wrapText="1"/>
      <protection locked="0"/>
    </xf>
    <xf numFmtId="3" fontId="7" fillId="69" borderId="6" xfId="3" applyNumberFormat="1" applyFont="1" applyFill="1" applyBorder="1" applyAlignment="1" applyProtection="1">
      <alignment horizontal="center" vertical="center" wrapText="1"/>
      <protection locked="0"/>
    </xf>
    <xf numFmtId="9" fontId="7" fillId="69" borderId="6" xfId="16" applyNumberFormat="1" applyFont="1" applyFill="1" applyBorder="1" applyAlignment="1" applyProtection="1">
      <alignment horizontal="center" vertical="center"/>
      <protection locked="0"/>
    </xf>
    <xf numFmtId="0" fontId="8" fillId="69" borderId="6" xfId="14" applyFont="1" applyFill="1" applyBorder="1" applyAlignment="1" applyProtection="1">
      <alignment wrapText="1"/>
      <protection locked="0"/>
    </xf>
    <xf numFmtId="0" fontId="7" fillId="69" borderId="6" xfId="14" applyFont="1" applyFill="1" applyBorder="1" applyAlignment="1" applyProtection="1">
      <alignment horizontal="left" vertical="center" wrapText="1"/>
      <protection locked="0"/>
    </xf>
    <xf numFmtId="165" fontId="7" fillId="69" borderId="6" xfId="9" applyNumberFormat="1" applyFont="1" applyFill="1" applyBorder="1" applyAlignment="1" applyProtection="1">
      <alignment horizontal="right" wrapText="1"/>
      <protection locked="0"/>
    </xf>
    <xf numFmtId="0" fontId="7" fillId="0" borderId="6" xfId="14" applyFont="1" applyFill="1" applyBorder="1" applyAlignment="1" applyProtection="1">
      <alignment horizontal="left" vertical="center" wrapText="1"/>
      <protection locked="0"/>
    </xf>
    <xf numFmtId="165" fontId="7" fillId="71" borderId="6" xfId="9" applyNumberFormat="1" applyFont="1" applyFill="1" applyBorder="1" applyAlignment="1" applyProtection="1">
      <alignment horizontal="right" wrapText="1"/>
      <protection locked="0"/>
    </xf>
    <xf numFmtId="0" fontId="8" fillId="0" borderId="6" xfId="14" applyFont="1" applyFill="1" applyBorder="1" applyAlignment="1" applyProtection="1">
      <alignment wrapText="1"/>
      <protection locked="0"/>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6" fillId="0" borderId="0" xfId="12" applyFont="1" applyFill="1" applyBorder="1" applyAlignment="1" applyProtection="1">
      <alignment vertical="center"/>
    </xf>
    <xf numFmtId="0" fontId="3" fillId="0" borderId="25" xfId="0" applyFont="1" applyBorder="1" applyAlignment="1">
      <alignment vertical="center"/>
    </xf>
    <xf numFmtId="0" fontId="7" fillId="72" borderId="26" xfId="0" applyFont="1" applyFill="1" applyBorder="1" applyAlignment="1">
      <alignment horizontal="right" vertical="center"/>
    </xf>
    <xf numFmtId="0" fontId="6" fillId="0" borderId="24" xfId="0" applyFont="1" applyFill="1" applyBorder="1" applyAlignment="1">
      <alignment horizontal="left" vertical="center" indent="1"/>
    </xf>
    <xf numFmtId="0" fontId="6" fillId="0" borderId="28" xfId="0" applyFont="1" applyFill="1" applyBorder="1" applyAlignment="1">
      <alignment horizontal="left" vertical="center"/>
    </xf>
    <xf numFmtId="0" fontId="6" fillId="0" borderId="25" xfId="0" applyFont="1" applyFill="1" applyBorder="1" applyAlignment="1">
      <alignment horizontal="left" vertical="center" indent="1"/>
    </xf>
    <xf numFmtId="0" fontId="6" fillId="0" borderId="29" xfId="0" applyFont="1" applyFill="1" applyBorder="1" applyAlignment="1">
      <alignment horizontal="center" vertical="center" wrapText="1"/>
    </xf>
    <xf numFmtId="0" fontId="6" fillId="0" borderId="25" xfId="0" applyFont="1" applyFill="1" applyBorder="1" applyAlignment="1">
      <alignment horizontal="left" indent="1"/>
    </xf>
    <xf numFmtId="38" fontId="6" fillId="0" borderId="29" xfId="0" applyNumberFormat="1" applyFont="1" applyFill="1" applyBorder="1" applyAlignment="1" applyProtection="1">
      <alignment horizontal="right"/>
      <protection locked="0"/>
    </xf>
    <xf numFmtId="0" fontId="6" fillId="0" borderId="26" xfId="0" applyFont="1" applyFill="1" applyBorder="1" applyAlignment="1">
      <alignment horizontal="left" vertical="center" indent="1"/>
    </xf>
    <xf numFmtId="0" fontId="13" fillId="0" borderId="39" xfId="0" applyFont="1" applyFill="1" applyBorder="1" applyAlignment="1"/>
    <xf numFmtId="0" fontId="3" fillId="0" borderId="40" xfId="0" applyFont="1" applyBorder="1"/>
    <xf numFmtId="0" fontId="18" fillId="0" borderId="26" xfId="0" applyFont="1" applyBorder="1" applyAlignment="1">
      <alignment horizontal="center" vertical="center" wrapText="1"/>
    </xf>
    <xf numFmtId="0" fontId="3" fillId="0" borderId="41" xfId="0" applyFont="1" applyBorder="1"/>
    <xf numFmtId="0" fontId="6" fillId="0" borderId="24" xfId="10" applyFont="1" applyFill="1" applyBorder="1" applyAlignment="1" applyProtection="1">
      <alignment horizontal="center" vertical="center"/>
      <protection locked="0"/>
    </xf>
    <xf numFmtId="0" fontId="13" fillId="69" borderId="42" xfId="10" applyFont="1" applyFill="1" applyBorder="1" applyAlignment="1" applyProtection="1">
      <alignment horizontal="center" vertical="center" wrapText="1"/>
      <protection locked="0"/>
    </xf>
    <xf numFmtId="164" fontId="6" fillId="69" borderId="37" xfId="4" applyNumberFormat="1" applyFont="1" applyFill="1" applyBorder="1" applyAlignment="1" applyProtection="1">
      <alignment horizontal="center" vertical="center"/>
      <protection locked="0"/>
    </xf>
    <xf numFmtId="0" fontId="6" fillId="0" borderId="25" xfId="10" applyFont="1" applyFill="1" applyBorder="1" applyAlignment="1" applyProtection="1">
      <alignment horizontal="center" vertical="center"/>
      <protection locked="0"/>
    </xf>
    <xf numFmtId="0" fontId="6" fillId="0" borderId="0" xfId="14" applyFont="1" applyBorder="1" applyAlignment="1" applyProtection="1">
      <alignment wrapText="1"/>
      <protection locked="0"/>
    </xf>
    <xf numFmtId="0" fontId="6" fillId="0" borderId="25" xfId="10" applyFont="1" applyFill="1" applyBorder="1" applyAlignment="1" applyProtection="1">
      <alignment horizontal="center" vertical="center" wrapText="1"/>
      <protection locked="0"/>
    </xf>
    <xf numFmtId="0" fontId="6" fillId="0" borderId="26" xfId="10" applyFont="1" applyFill="1" applyBorder="1" applyAlignment="1" applyProtection="1">
      <alignment horizontal="center" vertical="center" wrapText="1"/>
      <protection locked="0"/>
    </xf>
    <xf numFmtId="0" fontId="13" fillId="70" borderId="39" xfId="14" applyFont="1" applyFill="1" applyBorder="1" applyAlignment="1" applyProtection="1">
      <alignment vertical="center" wrapText="1"/>
      <protection locked="0"/>
    </xf>
    <xf numFmtId="0" fontId="21" fillId="0" borderId="25" xfId="0" applyFont="1" applyBorder="1" applyAlignment="1">
      <alignment horizontal="center"/>
    </xf>
    <xf numFmtId="167" fontId="21" fillId="0" borderId="43" xfId="0" applyNumberFormat="1" applyFont="1" applyBorder="1" applyAlignment="1">
      <alignment horizontal="center"/>
    </xf>
    <xf numFmtId="167" fontId="21" fillId="0" borderId="44" xfId="0" applyNumberFormat="1" applyFont="1" applyBorder="1" applyAlignment="1">
      <alignment horizontal="center"/>
    </xf>
    <xf numFmtId="167" fontId="17" fillId="0" borderId="44" xfId="0" applyNumberFormat="1" applyFont="1" applyBorder="1" applyAlignment="1">
      <alignment horizontal="center"/>
    </xf>
    <xf numFmtId="167" fontId="21" fillId="0" borderId="45" xfId="0" applyNumberFormat="1" applyFont="1" applyBorder="1" applyAlignment="1">
      <alignment horizontal="center"/>
    </xf>
    <xf numFmtId="167" fontId="20" fillId="70" borderId="46" xfId="0" applyNumberFormat="1" applyFont="1" applyFill="1" applyBorder="1" applyAlignment="1">
      <alignment horizontal="center"/>
    </xf>
    <xf numFmtId="167" fontId="21" fillId="0" borderId="47" xfId="0" applyNumberFormat="1" applyFont="1" applyBorder="1" applyAlignment="1">
      <alignment horizontal="center"/>
    </xf>
    <xf numFmtId="167" fontId="21" fillId="0" borderId="48" xfId="0" applyNumberFormat="1" applyFont="1" applyBorder="1" applyAlignment="1">
      <alignment horizontal="center"/>
    </xf>
    <xf numFmtId="0" fontId="21" fillId="0" borderId="26" xfId="0" applyFont="1" applyBorder="1" applyAlignment="1">
      <alignment horizontal="center"/>
    </xf>
    <xf numFmtId="0" fontId="20" fillId="70" borderId="49" xfId="0" applyFont="1" applyFill="1" applyBorder="1" applyAlignment="1">
      <alignment wrapText="1"/>
    </xf>
    <xf numFmtId="167" fontId="20" fillId="70" borderId="50" xfId="0" applyNumberFormat="1" applyFont="1" applyFill="1" applyBorder="1" applyAlignment="1">
      <alignment horizontal="center"/>
    </xf>
    <xf numFmtId="0" fontId="3" fillId="0" borderId="5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0" fillId="0" borderId="0" xfId="0" applyFont="1" applyFill="1"/>
    <xf numFmtId="0" fontId="3" fillId="0" borderId="53" xfId="0" applyFont="1" applyBorder="1"/>
    <xf numFmtId="0" fontId="3" fillId="0" borderId="28" xfId="0" applyFont="1" applyBorder="1"/>
    <xf numFmtId="0" fontId="3" fillId="0" borderId="26" xfId="0" applyFont="1" applyBorder="1"/>
    <xf numFmtId="0" fontId="6" fillId="69" borderId="29" xfId="14" applyFont="1" applyFill="1" applyBorder="1" applyAlignment="1" applyProtection="1">
      <alignment horizontal="left" vertical="center"/>
      <protection locked="0"/>
    </xf>
    <xf numFmtId="0" fontId="10" fillId="0" borderId="0" xfId="0" applyFont="1" applyAlignment="1"/>
    <xf numFmtId="0" fontId="6" fillId="69" borderId="25" xfId="7" applyFont="1" applyFill="1" applyBorder="1" applyAlignment="1" applyProtection="1">
      <alignment horizontal="right" vertical="center"/>
      <protection locked="0"/>
    </xf>
    <xf numFmtId="0" fontId="13" fillId="69" borderId="39" xfId="17" applyFont="1" applyFill="1" applyBorder="1" applyAlignment="1" applyProtection="1">
      <protection locked="0"/>
    </xf>
    <xf numFmtId="0" fontId="3" fillId="0" borderId="28" xfId="0" applyFont="1" applyBorder="1" applyAlignment="1">
      <alignment wrapText="1"/>
    </xf>
    <xf numFmtId="0" fontId="3" fillId="0" borderId="37" xfId="0" applyFont="1" applyBorder="1" applyAlignment="1">
      <alignment wrapText="1"/>
    </xf>
    <xf numFmtId="0" fontId="5" fillId="0" borderId="39" xfId="0" applyFont="1" applyBorder="1"/>
    <xf numFmtId="0" fontId="7" fillId="69" borderId="25" xfId="7" applyFont="1" applyFill="1" applyBorder="1" applyAlignment="1" applyProtection="1">
      <alignment horizontal="left" vertical="center"/>
      <protection locked="0"/>
    </xf>
    <xf numFmtId="0" fontId="7" fillId="69" borderId="29" xfId="14" applyFont="1" applyFill="1" applyBorder="1" applyAlignment="1" applyProtection="1">
      <alignment horizontal="center" vertical="center" wrapText="1"/>
      <protection locked="0"/>
    </xf>
    <xf numFmtId="0" fontId="7" fillId="69" borderId="25" xfId="7" applyFont="1" applyFill="1" applyBorder="1" applyAlignment="1" applyProtection="1">
      <alignment horizontal="right" vertical="center"/>
      <protection locked="0"/>
    </xf>
    <xf numFmtId="3" fontId="7" fillId="70" borderId="29" xfId="7" applyNumberFormat="1" applyFont="1" applyFill="1" applyBorder="1" applyProtection="1">
      <protection locked="0"/>
    </xf>
    <xf numFmtId="0" fontId="7" fillId="69" borderId="26" xfId="10" applyFont="1" applyFill="1" applyBorder="1" applyAlignment="1" applyProtection="1">
      <alignment horizontal="right" vertical="center"/>
      <protection locked="0"/>
    </xf>
    <xf numFmtId="0" fontId="8" fillId="69" borderId="39" xfId="17" applyFont="1" applyFill="1" applyBorder="1" applyAlignment="1" applyProtection="1">
      <protection locked="0"/>
    </xf>
    <xf numFmtId="3" fontId="8" fillId="70" borderId="39" xfId="17" applyNumberFormat="1" applyFont="1" applyFill="1" applyBorder="1" applyAlignment="1" applyProtection="1">
      <protection locked="0"/>
    </xf>
    <xf numFmtId="164" fontId="8" fillId="70" borderId="38" xfId="3" applyNumberFormat="1" applyFont="1" applyFill="1" applyBorder="1" applyAlignment="1" applyProtection="1">
      <protection locked="0"/>
    </xf>
    <xf numFmtId="0" fontId="3" fillId="0" borderId="40" xfId="0" applyFont="1" applyBorder="1" applyAlignment="1">
      <alignment horizontal="center"/>
    </xf>
    <xf numFmtId="0" fontId="3" fillId="0" borderId="41" xfId="0" applyFont="1" applyBorder="1" applyAlignment="1">
      <alignment horizontal="center"/>
    </xf>
    <xf numFmtId="0" fontId="3" fillId="0" borderId="28" xfId="0" applyFont="1" applyBorder="1" applyAlignment="1">
      <alignment horizontal="center"/>
    </xf>
    <xf numFmtId="0" fontId="3" fillId="0" borderId="37" xfId="0" applyFont="1" applyBorder="1" applyAlignment="1">
      <alignment horizontal="center"/>
    </xf>
    <xf numFmtId="0" fontId="6" fillId="69" borderId="6" xfId="14" applyFont="1" applyFill="1" applyBorder="1" applyAlignment="1" applyProtection="1">
      <alignment horizontal="left" vertical="center"/>
      <protection locked="0"/>
    </xf>
    <xf numFmtId="0" fontId="6" fillId="69" borderId="6" xfId="14" applyFont="1" applyFill="1" applyBorder="1" applyAlignment="1" applyProtection="1">
      <alignment horizontal="left" vertical="center" wrapText="1" indent="3"/>
      <protection locked="0"/>
    </xf>
    <xf numFmtId="0" fontId="3" fillId="0" borderId="29" xfId="0" applyFont="1" applyBorder="1" applyAlignment="1">
      <alignment horizontal="center" vertical="center"/>
    </xf>
    <xf numFmtId="0" fontId="95" fillId="0" borderId="6" xfId="0" applyFont="1" applyBorder="1"/>
    <xf numFmtId="0" fontId="0" fillId="0" borderId="0" xfId="0" applyAlignment="1"/>
    <xf numFmtId="0" fontId="0" fillId="0" borderId="0" xfId="0" applyFont="1"/>
    <xf numFmtId="0" fontId="7" fillId="69" borderId="6" xfId="20961" applyFont="1" applyFill="1" applyBorder="1" applyAlignment="1" applyProtection="1">
      <alignment horizontal="left" wrapText="1" indent="1"/>
    </xf>
    <xf numFmtId="0" fontId="7" fillId="0" borderId="6" xfId="20961" applyFont="1" applyFill="1" applyBorder="1" applyAlignment="1" applyProtection="1">
      <alignment horizontal="left" wrapText="1" indent="1"/>
    </xf>
    <xf numFmtId="0" fontId="96" fillId="0" borderId="6" xfId="20961" applyFont="1" applyFill="1" applyBorder="1" applyAlignment="1" applyProtection="1">
      <alignment horizontal="center" vertical="center"/>
    </xf>
    <xf numFmtId="0" fontId="97" fillId="0" borderId="0" xfId="0" applyFont="1" applyBorder="1" applyAlignment="1">
      <alignment wrapText="1"/>
    </xf>
    <xf numFmtId="0" fontId="7" fillId="0" borderId="32" xfId="20961" applyFont="1" applyFill="1" applyBorder="1" applyAlignment="1" applyProtection="1">
      <alignment horizontal="left" wrapText="1" indent="1"/>
    </xf>
    <xf numFmtId="0" fontId="13" fillId="0" borderId="28" xfId="12" applyFont="1" applyFill="1" applyBorder="1" applyAlignment="1" applyProtection="1">
      <alignment horizontal="center" vertical="center"/>
    </xf>
    <xf numFmtId="0" fontId="7" fillId="0" borderId="0" xfId="12" applyFont="1" applyFill="1" applyBorder="1" applyAlignment="1" applyProtection="1">
      <alignment horizontal="left"/>
    </xf>
    <xf numFmtId="0" fontId="16" fillId="0" borderId="0" xfId="12" applyFont="1" applyFill="1" applyBorder="1" applyAlignment="1" applyProtection="1">
      <alignment horizontal="right"/>
    </xf>
    <xf numFmtId="0" fontId="0" fillId="0" borderId="24" xfId="0" applyBorder="1" applyAlignment="1">
      <alignment horizontal="center" vertical="center"/>
    </xf>
    <xf numFmtId="0" fontId="5" fillId="70" borderId="54" xfId="0" applyFont="1" applyFill="1" applyBorder="1" applyAlignment="1">
      <alignment wrapText="1"/>
    </xf>
    <xf numFmtId="0" fontId="3" fillId="0" borderId="8" xfId="0" applyFont="1" applyFill="1" applyBorder="1" applyAlignment="1">
      <alignment vertical="center" wrapText="1"/>
    </xf>
    <xf numFmtId="0" fontId="5" fillId="70" borderId="8" xfId="0" applyFont="1" applyFill="1" applyBorder="1" applyAlignment="1">
      <alignment wrapText="1"/>
    </xf>
    <xf numFmtId="0" fontId="5" fillId="70" borderId="55" xfId="0" applyFont="1" applyFill="1" applyBorder="1" applyAlignment="1">
      <alignment wrapText="1"/>
    </xf>
    <xf numFmtId="0" fontId="13" fillId="0" borderId="0" xfId="12" applyFont="1" applyFill="1" applyBorder="1" applyAlignment="1" applyProtection="1">
      <alignment horizontal="center" vertical="center" wrapText="1"/>
    </xf>
    <xf numFmtId="0" fontId="3" fillId="0" borderId="25" xfId="0" applyFont="1" applyBorder="1" applyAlignment="1">
      <alignment horizontal="center" vertical="center" wrapText="1"/>
    </xf>
    <xf numFmtId="0" fontId="3" fillId="0" borderId="8" xfId="0" applyFont="1" applyFill="1" applyBorder="1" applyAlignment="1"/>
    <xf numFmtId="0" fontId="3" fillId="0" borderId="8" xfId="0" applyFont="1" applyBorder="1" applyAlignment="1">
      <alignment wrapText="1"/>
    </xf>
    <xf numFmtId="0" fontId="3" fillId="0" borderId="26" xfId="0" applyFont="1" applyBorder="1" applyAlignment="1">
      <alignment horizontal="center" vertical="center" wrapText="1"/>
    </xf>
    <xf numFmtId="0" fontId="3" fillId="0" borderId="8" xfId="0" applyFont="1" applyFill="1" applyBorder="1" applyAlignment="1">
      <alignment vertical="center"/>
    </xf>
    <xf numFmtId="0" fontId="8" fillId="0" borderId="0" xfId="12" applyFont="1" applyFill="1" applyBorder="1" applyAlignment="1" applyProtection="1">
      <alignment horizontal="center"/>
    </xf>
    <xf numFmtId="0" fontId="3" fillId="0" borderId="5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31" xfId="0" applyFont="1" applyBorder="1" applyAlignment="1">
      <alignment horizontal="center"/>
    </xf>
    <xf numFmtId="0" fontId="13" fillId="0" borderId="31" xfId="0" applyFont="1" applyBorder="1" applyAlignment="1">
      <alignment horizontal="center" vertical="center"/>
    </xf>
    <xf numFmtId="0" fontId="5" fillId="0" borderId="31" xfId="0" applyFont="1" applyBorder="1" applyAlignment="1">
      <alignment horizontal="center" vertical="center"/>
    </xf>
    <xf numFmtId="0" fontId="3" fillId="0" borderId="57" xfId="0" applyFont="1" applyBorder="1" applyAlignment="1">
      <alignment vertical="center" wrapText="1"/>
    </xf>
    <xf numFmtId="0" fontId="5" fillId="0" borderId="16" xfId="0" applyFont="1" applyBorder="1" applyAlignment="1">
      <alignment vertical="center" wrapText="1"/>
    </xf>
    <xf numFmtId="0" fontId="3" fillId="0" borderId="31" xfId="0" applyFont="1" applyBorder="1"/>
    <xf numFmtId="0" fontId="5" fillId="0" borderId="31" xfId="0" applyFont="1" applyBorder="1" applyAlignment="1">
      <alignment horizontal="center"/>
    </xf>
    <xf numFmtId="0" fontId="16" fillId="0" borderId="3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5" xfId="0" applyFont="1" applyFill="1" applyBorder="1" applyAlignment="1">
      <alignment horizontal="center" vertical="center"/>
    </xf>
    <xf numFmtId="0" fontId="13" fillId="0" borderId="58" xfId="0" applyNumberFormat="1" applyFont="1" applyFill="1" applyBorder="1" applyAlignment="1">
      <alignment vertical="center" wrapText="1"/>
    </xf>
    <xf numFmtId="0" fontId="6" fillId="0" borderId="58" xfId="0" applyNumberFormat="1" applyFont="1" applyFill="1" applyBorder="1" applyAlignment="1">
      <alignment horizontal="left" vertical="center" wrapText="1"/>
    </xf>
    <xf numFmtId="0" fontId="16" fillId="0" borderId="58" xfId="0" applyFont="1" applyFill="1" applyBorder="1" applyAlignment="1" applyProtection="1">
      <alignment horizontal="left" vertical="center" indent="1"/>
      <protection locked="0"/>
    </xf>
    <xf numFmtId="0" fontId="16" fillId="0" borderId="58" xfId="0" applyFont="1" applyFill="1" applyBorder="1" applyAlignment="1" applyProtection="1">
      <alignment horizontal="left" vertical="center"/>
      <protection locked="0"/>
    </xf>
    <xf numFmtId="0" fontId="3" fillId="0" borderId="26" xfId="0" applyFont="1" applyFill="1" applyBorder="1" applyAlignment="1">
      <alignment horizontal="center" vertical="center"/>
    </xf>
    <xf numFmtId="0" fontId="13" fillId="0" borderId="59" xfId="0" applyNumberFormat="1" applyFont="1" applyFill="1" applyBorder="1" applyAlignment="1">
      <alignment vertical="center" wrapText="1"/>
    </xf>
    <xf numFmtId="0" fontId="7" fillId="0" borderId="0" xfId="0" applyFont="1" applyBorder="1" applyAlignment="1">
      <alignment horizontal="left" wrapText="1"/>
    </xf>
    <xf numFmtId="0" fontId="7" fillId="0" borderId="31" xfId="12" applyFont="1" applyFill="1" applyBorder="1" applyAlignment="1" applyProtection="1"/>
    <xf numFmtId="0" fontId="13" fillId="0" borderId="31" xfId="12" applyFont="1" applyFill="1" applyBorder="1" applyAlignment="1" applyProtection="1">
      <alignment horizontal="left" vertical="center"/>
    </xf>
    <xf numFmtId="0" fontId="6" fillId="69" borderId="6" xfId="20961" applyFont="1" applyFill="1" applyBorder="1" applyAlignment="1" applyProtection="1">
      <alignment horizontal="right" indent="1"/>
    </xf>
    <xf numFmtId="0" fontId="6" fillId="69" borderId="32" xfId="20961" applyFont="1" applyFill="1" applyBorder="1" applyAlignment="1" applyProtection="1">
      <alignment horizontal="right" indent="1"/>
    </xf>
    <xf numFmtId="192" fontId="7" fillId="72" borderId="39" xfId="0" applyNumberFormat="1" applyFont="1" applyFill="1" applyBorder="1" applyAlignment="1" applyProtection="1">
      <alignment vertical="center"/>
      <protection locked="0"/>
    </xf>
    <xf numFmtId="192" fontId="7" fillId="0" borderId="6" xfId="2" applyNumberFormat="1" applyFont="1" applyFill="1" applyBorder="1" applyAlignment="1" applyProtection="1">
      <alignment horizontal="right"/>
    </xf>
    <xf numFmtId="192" fontId="7" fillId="70" borderId="6" xfId="2" applyNumberFormat="1" applyFont="1" applyFill="1" applyBorder="1" applyAlignment="1" applyProtection="1">
      <alignment horizontal="right"/>
    </xf>
    <xf numFmtId="192" fontId="7" fillId="0" borderId="58" xfId="0" applyNumberFormat="1" applyFont="1" applyFill="1" applyBorder="1" applyAlignment="1" applyProtection="1">
      <alignment horizontal="right"/>
    </xf>
    <xf numFmtId="192" fontId="7" fillId="0" borderId="6" xfId="0" applyNumberFormat="1" applyFont="1" applyFill="1" applyBorder="1" applyAlignment="1" applyProtection="1">
      <alignment horizontal="right"/>
    </xf>
    <xf numFmtId="192" fontId="7" fillId="70" borderId="29" xfId="0" applyNumberFormat="1" applyFont="1" applyFill="1" applyBorder="1" applyAlignment="1" applyProtection="1">
      <alignment horizontal="right"/>
    </xf>
    <xf numFmtId="192" fontId="7" fillId="0" borderId="6" xfId="2" applyNumberFormat="1" applyFont="1" applyFill="1" applyBorder="1" applyAlignment="1" applyProtection="1">
      <alignment horizontal="right"/>
      <protection locked="0"/>
    </xf>
    <xf numFmtId="192" fontId="7" fillId="0" borderId="58" xfId="0" applyNumberFormat="1" applyFont="1" applyFill="1" applyBorder="1" applyAlignment="1" applyProtection="1">
      <alignment horizontal="right"/>
      <protection locked="0"/>
    </xf>
    <xf numFmtId="192" fontId="7" fillId="0" borderId="6" xfId="0" applyNumberFormat="1" applyFont="1" applyFill="1" applyBorder="1" applyAlignment="1" applyProtection="1">
      <alignment horizontal="right"/>
      <protection locked="0"/>
    </xf>
    <xf numFmtId="192" fontId="7" fillId="0" borderId="29" xfId="0" applyNumberFormat="1" applyFont="1" applyFill="1" applyBorder="1" applyAlignment="1" applyProtection="1">
      <alignment horizontal="right"/>
    </xf>
    <xf numFmtId="192" fontId="7" fillId="70" borderId="39" xfId="2" applyNumberFormat="1" applyFont="1" applyFill="1" applyBorder="1" applyAlignment="1" applyProtection="1">
      <alignment horizontal="right"/>
    </xf>
    <xf numFmtId="192" fontId="7" fillId="70" borderId="38" xfId="0" applyNumberFormat="1" applyFont="1" applyFill="1" applyBorder="1" applyAlignment="1" applyProtection="1">
      <alignment horizontal="right"/>
    </xf>
    <xf numFmtId="192" fontId="6" fillId="0" borderId="6" xfId="0" applyNumberFormat="1" applyFont="1" applyFill="1" applyBorder="1" applyAlignment="1" applyProtection="1">
      <alignment horizontal="right"/>
      <protection locked="0"/>
    </xf>
    <xf numFmtId="192" fontId="7" fillId="70" borderId="29" xfId="2" applyNumberFormat="1" applyFont="1" applyFill="1" applyBorder="1" applyAlignment="1" applyProtection="1">
      <alignment horizontal="right"/>
    </xf>
    <xf numFmtId="192" fontId="6" fillId="70" borderId="6" xfId="0" applyNumberFormat="1" applyFont="1" applyFill="1" applyBorder="1" applyAlignment="1">
      <alignment horizontal="right"/>
    </xf>
    <xf numFmtId="192" fontId="7" fillId="0" borderId="29" xfId="2" applyNumberFormat="1" applyFont="1" applyFill="1" applyBorder="1" applyAlignment="1" applyProtection="1">
      <alignment horizontal="right"/>
    </xf>
    <xf numFmtId="192" fontId="13" fillId="0" borderId="6" xfId="0" applyNumberFormat="1" applyFont="1" applyFill="1" applyBorder="1" applyAlignment="1">
      <alignment horizontal="center"/>
    </xf>
    <xf numFmtId="192" fontId="13" fillId="0" borderId="29" xfId="0" applyNumberFormat="1" applyFont="1" applyFill="1" applyBorder="1" applyAlignment="1">
      <alignment horizontal="center"/>
    </xf>
    <xf numFmtId="192" fontId="6" fillId="70" borderId="6" xfId="0" applyNumberFormat="1" applyFont="1" applyFill="1" applyBorder="1" applyAlignment="1" applyProtection="1">
      <alignment horizontal="right"/>
    </xf>
    <xf numFmtId="192" fontId="6" fillId="0" borderId="29" xfId="0" applyNumberFormat="1" applyFont="1" applyFill="1" applyBorder="1" applyAlignment="1" applyProtection="1">
      <alignment horizontal="right"/>
      <protection locked="0"/>
    </xf>
    <xf numFmtId="192" fontId="6" fillId="0" borderId="6" xfId="0" applyNumberFormat="1" applyFont="1" applyFill="1" applyBorder="1" applyAlignment="1" applyProtection="1">
      <alignment horizontal="left" indent="1"/>
      <protection locked="0"/>
    </xf>
    <xf numFmtId="192" fontId="7" fillId="70" borderId="6" xfId="2" applyNumberFormat="1" applyFont="1" applyFill="1" applyBorder="1" applyAlignment="1" applyProtection="1"/>
    <xf numFmtId="192" fontId="6" fillId="0" borderId="6" xfId="0" applyNumberFormat="1" applyFont="1" applyFill="1" applyBorder="1" applyAlignment="1" applyProtection="1">
      <protection locked="0"/>
    </xf>
    <xf numFmtId="192" fontId="7" fillId="70" borderId="29" xfId="2" applyNumberFormat="1" applyFont="1" applyFill="1" applyBorder="1" applyAlignment="1" applyProtection="1"/>
    <xf numFmtId="192" fontId="6" fillId="0" borderId="6" xfId="0" applyNumberFormat="1" applyFont="1" applyFill="1" applyBorder="1" applyAlignment="1" applyProtection="1">
      <alignment horizontal="right" vertical="center"/>
      <protection locked="0"/>
    </xf>
    <xf numFmtId="192" fontId="6" fillId="70" borderId="39" xfId="0" applyNumberFormat="1" applyFont="1" applyFill="1" applyBorder="1" applyAlignment="1">
      <alignment horizontal="right"/>
    </xf>
    <xf numFmtId="192" fontId="7" fillId="70" borderId="38" xfId="2" applyNumberFormat="1" applyFont="1" applyFill="1" applyBorder="1" applyAlignment="1" applyProtection="1">
      <alignment horizontal="right"/>
    </xf>
    <xf numFmtId="192" fontId="7" fillId="70" borderId="6" xfId="0" applyNumberFormat="1" applyFont="1" applyFill="1" applyBorder="1" applyAlignment="1" applyProtection="1">
      <alignment horizontal="right"/>
    </xf>
    <xf numFmtId="192" fontId="7" fillId="0" borderId="39" xfId="0" applyNumberFormat="1" applyFont="1" applyFill="1" applyBorder="1" applyAlignment="1" applyProtection="1">
      <alignment horizontal="right"/>
    </xf>
    <xf numFmtId="192" fontId="7" fillId="70" borderId="39" xfId="0" applyNumberFormat="1" applyFont="1" applyFill="1" applyBorder="1" applyAlignment="1" applyProtection="1">
      <alignment horizontal="right"/>
    </xf>
    <xf numFmtId="3" fontId="19" fillId="70" borderId="39" xfId="0" applyNumberFormat="1" applyFont="1" applyFill="1" applyBorder="1" applyAlignment="1">
      <alignment vertical="center" wrapText="1"/>
    </xf>
    <xf numFmtId="3" fontId="19" fillId="70" borderId="38" xfId="0" applyNumberFormat="1" applyFont="1" applyFill="1" applyBorder="1" applyAlignment="1">
      <alignment vertical="center" wrapText="1"/>
    </xf>
    <xf numFmtId="192" fontId="0" fillId="70" borderId="37" xfId="0" applyNumberFormat="1" applyFill="1" applyBorder="1" applyAlignment="1">
      <alignment horizontal="center" vertical="center"/>
    </xf>
    <xf numFmtId="192" fontId="0" fillId="0" borderId="29" xfId="0" applyNumberFormat="1" applyBorder="1" applyAlignment="1"/>
    <xf numFmtId="192" fontId="0" fillId="0" borderId="29" xfId="0" applyNumberFormat="1" applyBorder="1" applyAlignment="1">
      <alignment wrapText="1"/>
    </xf>
    <xf numFmtId="192" fontId="0" fillId="70" borderId="29" xfId="0" applyNumberFormat="1" applyFill="1" applyBorder="1" applyAlignment="1">
      <alignment horizontal="center" vertical="center" wrapText="1"/>
    </xf>
    <xf numFmtId="192" fontId="0" fillId="70" borderId="38" xfId="0" applyNumberFormat="1" applyFill="1" applyBorder="1" applyAlignment="1">
      <alignment horizontal="center" vertical="center" wrapText="1"/>
    </xf>
    <xf numFmtId="192" fontId="6" fillId="70" borderId="29" xfId="4" applyNumberFormat="1" applyFont="1" applyFill="1" applyBorder="1" applyAlignment="1" applyProtection="1">
      <alignment vertical="top"/>
    </xf>
    <xf numFmtId="192" fontId="6" fillId="69" borderId="29" xfId="4" applyNumberFormat="1" applyFont="1" applyFill="1" applyBorder="1" applyAlignment="1" applyProtection="1">
      <alignment vertical="top"/>
      <protection locked="0"/>
    </xf>
    <xf numFmtId="192" fontId="6" fillId="70" borderId="29" xfId="4" applyNumberFormat="1" applyFont="1" applyFill="1" applyBorder="1" applyAlignment="1" applyProtection="1">
      <alignment vertical="top" wrapText="1"/>
    </xf>
    <xf numFmtId="192" fontId="6" fillId="69" borderId="29" xfId="4" applyNumberFormat="1" applyFont="1" applyFill="1" applyBorder="1" applyAlignment="1" applyProtection="1">
      <alignment vertical="top" wrapText="1"/>
      <protection locked="0"/>
    </xf>
    <xf numFmtId="192" fontId="6" fillId="70" borderId="29" xfId="4" applyNumberFormat="1" applyFont="1" applyFill="1" applyBorder="1" applyAlignment="1" applyProtection="1">
      <alignment vertical="top" wrapText="1"/>
      <protection locked="0"/>
    </xf>
    <xf numFmtId="192" fontId="6" fillId="70" borderId="38" xfId="4" applyNumberFormat="1" applyFont="1" applyFill="1" applyBorder="1" applyAlignment="1" applyProtection="1">
      <alignment vertical="top" wrapText="1"/>
    </xf>
    <xf numFmtId="192" fontId="21" fillId="0" borderId="60" xfId="0" applyNumberFormat="1" applyFont="1" applyBorder="1" applyAlignment="1">
      <alignment vertical="center"/>
    </xf>
    <xf numFmtId="192" fontId="21" fillId="0" borderId="61" xfId="0" applyNumberFormat="1" applyFont="1" applyBorder="1" applyAlignment="1">
      <alignment vertical="center"/>
    </xf>
    <xf numFmtId="192" fontId="17" fillId="0" borderId="61" xfId="0" applyNumberFormat="1" applyFont="1" applyBorder="1" applyAlignment="1">
      <alignment vertical="center"/>
    </xf>
    <xf numFmtId="192" fontId="21" fillId="0" borderId="62" xfId="0" applyNumberFormat="1" applyFont="1" applyBorder="1" applyAlignment="1">
      <alignment vertical="center"/>
    </xf>
    <xf numFmtId="192" fontId="20" fillId="70" borderId="63" xfId="0" applyNumberFormat="1" applyFont="1" applyFill="1" applyBorder="1" applyAlignment="1">
      <alignment vertical="center"/>
    </xf>
    <xf numFmtId="192" fontId="21" fillId="0" borderId="64" xfId="0" applyNumberFormat="1" applyFont="1" applyBorder="1" applyAlignment="1">
      <alignment vertical="center"/>
    </xf>
    <xf numFmtId="192" fontId="17" fillId="0" borderId="62" xfId="0" applyNumberFormat="1" applyFont="1" applyBorder="1" applyAlignment="1">
      <alignment vertical="center"/>
    </xf>
    <xf numFmtId="192" fontId="20" fillId="70" borderId="65" xfId="0" applyNumberFormat="1" applyFont="1" applyFill="1" applyBorder="1" applyAlignment="1">
      <alignment vertical="center"/>
    </xf>
    <xf numFmtId="192" fontId="21" fillId="70" borderId="61" xfId="0" applyNumberFormat="1" applyFont="1" applyFill="1" applyBorder="1" applyAlignment="1">
      <alignment vertical="center"/>
    </xf>
    <xf numFmtId="192" fontId="3" fillId="0" borderId="6" xfId="0" applyNumberFormat="1" applyFont="1" applyBorder="1" applyAlignment="1"/>
    <xf numFmtId="192" fontId="3" fillId="70" borderId="39" xfId="0" applyNumberFormat="1" applyFont="1" applyFill="1" applyBorder="1"/>
    <xf numFmtId="192" fontId="3" fillId="0" borderId="25" xfId="0" applyNumberFormat="1" applyFont="1" applyBorder="1" applyAlignment="1"/>
    <xf numFmtId="192" fontId="3" fillId="0" borderId="29" xfId="0" applyNumberFormat="1" applyFont="1" applyBorder="1" applyAlignment="1"/>
    <xf numFmtId="192" fontId="3" fillId="70" borderId="66" xfId="0" applyNumberFormat="1" applyFont="1" applyFill="1" applyBorder="1" applyAlignment="1"/>
    <xf numFmtId="192" fontId="3" fillId="70" borderId="26" xfId="0" applyNumberFormat="1" applyFont="1" applyFill="1" applyBorder="1"/>
    <xf numFmtId="192" fontId="3" fillId="70" borderId="38" xfId="0" applyNumberFormat="1" applyFont="1" applyFill="1" applyBorder="1"/>
    <xf numFmtId="192" fontId="3" fillId="70" borderId="67" xfId="0" applyNumberFormat="1" applyFont="1" applyFill="1" applyBorder="1"/>
    <xf numFmtId="192" fontId="3" fillId="0" borderId="6" xfId="0" applyNumberFormat="1" applyFont="1" applyBorder="1"/>
    <xf numFmtId="192" fontId="3" fillId="0" borderId="6" xfId="0" applyNumberFormat="1" applyFont="1" applyFill="1" applyBorder="1"/>
    <xf numFmtId="192" fontId="7" fillId="70" borderId="6" xfId="7" applyNumberFormat="1" applyFont="1" applyFill="1" applyBorder="1" applyProtection="1">
      <protection locked="0"/>
    </xf>
    <xf numFmtId="192" fontId="7" fillId="69" borderId="6" xfId="7" applyNumberFormat="1" applyFont="1" applyFill="1" applyBorder="1" applyProtection="1">
      <protection locked="0"/>
    </xf>
    <xf numFmtId="192" fontId="8" fillId="70" borderId="39" xfId="17" applyNumberFormat="1" applyFont="1" applyFill="1" applyBorder="1" applyAlignment="1" applyProtection="1">
      <protection locked="0"/>
    </xf>
    <xf numFmtId="192" fontId="7" fillId="70" borderId="6" xfId="3" applyNumberFormat="1" applyFont="1" applyFill="1" applyBorder="1" applyProtection="1">
      <protection locked="0"/>
    </xf>
    <xf numFmtId="192" fontId="7" fillId="0" borderId="6" xfId="3" applyNumberFormat="1" applyFont="1" applyFill="1" applyBorder="1" applyProtection="1">
      <protection locked="0"/>
    </xf>
    <xf numFmtId="192" fontId="8" fillId="70" borderId="39" xfId="3" applyNumberFormat="1" applyFont="1" applyFill="1" applyBorder="1" applyAlignment="1" applyProtection="1">
      <protection locked="0"/>
    </xf>
    <xf numFmtId="192" fontId="7" fillId="69" borderId="39" xfId="7" applyNumberFormat="1" applyFont="1" applyFill="1" applyBorder="1" applyProtection="1">
      <protection locked="0"/>
    </xf>
    <xf numFmtId="192" fontId="21" fillId="0" borderId="0" xfId="0" applyNumberFormat="1" applyFont="1"/>
    <xf numFmtId="0" fontId="3" fillId="0" borderId="68" xfId="0" applyFont="1" applyBorder="1" applyAlignment="1">
      <alignment horizontal="center" vertical="center"/>
    </xf>
    <xf numFmtId="192" fontId="3" fillId="0" borderId="12" xfId="0" applyNumberFormat="1" applyFont="1" applyBorder="1" applyAlignment="1"/>
    <xf numFmtId="0" fontId="3" fillId="0" borderId="68" xfId="0" applyFont="1" applyBorder="1" applyAlignment="1">
      <alignment wrapText="1"/>
    </xf>
    <xf numFmtId="192" fontId="3" fillId="0" borderId="12" xfId="0" applyNumberFormat="1" applyFont="1" applyBorder="1"/>
    <xf numFmtId="192" fontId="3" fillId="0" borderId="27" xfId="0" applyNumberFormat="1" applyFont="1" applyBorder="1" applyAlignment="1"/>
    <xf numFmtId="192" fontId="3" fillId="0" borderId="27" xfId="0" applyNumberFormat="1" applyFont="1" applyBorder="1" applyAlignment="1">
      <alignment wrapText="1"/>
    </xf>
    <xf numFmtId="0" fontId="3" fillId="0" borderId="6" xfId="0" applyFont="1" applyFill="1" applyBorder="1" applyAlignment="1">
      <alignment horizontal="center" vertical="center" wrapText="1"/>
    </xf>
    <xf numFmtId="0" fontId="5" fillId="0" borderId="0" xfId="0" applyFont="1" applyFill="1" applyAlignment="1">
      <alignment horizontal="center"/>
    </xf>
    <xf numFmtId="9" fontId="98" fillId="0" borderId="6"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6" xfId="14" applyFont="1" applyFill="1" applyBorder="1" applyAlignment="1" applyProtection="1">
      <alignment horizontal="center" vertical="center" wrapText="1"/>
      <protection locked="0"/>
    </xf>
    <xf numFmtId="9" fontId="3" fillId="0" borderId="29" xfId="1" applyFont="1" applyBorder="1"/>
    <xf numFmtId="9" fontId="3" fillId="70" borderId="38" xfId="1" applyFont="1" applyFill="1" applyBorder="1"/>
    <xf numFmtId="167" fontId="3" fillId="0" borderId="29" xfId="0" applyNumberFormat="1" applyFont="1" applyBorder="1" applyAlignment="1"/>
    <xf numFmtId="167" fontId="5" fillId="70" borderId="39" xfId="0" applyNumberFormat="1" applyFont="1" applyFill="1" applyBorder="1" applyAlignment="1">
      <alignment horizontal="center" vertical="center"/>
    </xf>
    <xf numFmtId="0" fontId="7" fillId="0" borderId="24" xfId="0" applyFont="1" applyFill="1" applyBorder="1" applyAlignment="1">
      <alignment horizontal="right" vertical="center" wrapText="1"/>
    </xf>
    <xf numFmtId="0" fontId="6" fillId="0" borderId="28" xfId="0" applyFont="1" applyFill="1" applyBorder="1" applyAlignment="1">
      <alignment vertical="center" wrapText="1"/>
    </xf>
    <xf numFmtId="169" fontId="24" fillId="2" borderId="0" xfId="21" applyBorder="1"/>
    <xf numFmtId="169" fontId="24" fillId="2" borderId="69" xfId="21" applyBorder="1"/>
    <xf numFmtId="0" fontId="3" fillId="0" borderId="16" xfId="0" applyFont="1" applyFill="1" applyBorder="1" applyAlignment="1">
      <alignment vertical="center"/>
    </xf>
    <xf numFmtId="0" fontId="3" fillId="0" borderId="70" xfId="0" applyFont="1" applyFill="1" applyBorder="1" applyAlignment="1">
      <alignment vertical="center"/>
    </xf>
    <xf numFmtId="0" fontId="3" fillId="0" borderId="6" xfId="0" applyFont="1" applyFill="1" applyBorder="1" applyAlignment="1">
      <alignment vertical="center"/>
    </xf>
    <xf numFmtId="0" fontId="5" fillId="0" borderId="6" xfId="0" applyFont="1" applyFill="1" applyBorder="1" applyAlignment="1">
      <alignment vertical="center"/>
    </xf>
    <xf numFmtId="0" fontId="3" fillId="0" borderId="28" xfId="0" applyFont="1" applyFill="1" applyBorder="1" applyAlignment="1">
      <alignment vertical="center"/>
    </xf>
    <xf numFmtId="0" fontId="3" fillId="0" borderId="68" xfId="0" applyFont="1" applyFill="1" applyBorder="1" applyAlignment="1">
      <alignment vertical="center"/>
    </xf>
    <xf numFmtId="0" fontId="3" fillId="0" borderId="32" xfId="0" applyFont="1" applyFill="1" applyBorder="1" applyAlignment="1">
      <alignment vertical="center"/>
    </xf>
    <xf numFmtId="0" fontId="3" fillId="0" borderId="71" xfId="0" applyFont="1" applyFill="1" applyBorder="1" applyAlignment="1">
      <alignment vertical="center"/>
    </xf>
    <xf numFmtId="0" fontId="3" fillId="0" borderId="72" xfId="0" applyFont="1" applyFill="1" applyBorder="1" applyAlignment="1">
      <alignment vertical="center"/>
    </xf>
    <xf numFmtId="0" fontId="3" fillId="0" borderId="74" xfId="0" applyFont="1" applyFill="1" applyBorder="1" applyAlignment="1">
      <alignment vertical="center"/>
    </xf>
    <xf numFmtId="0" fontId="3" fillId="0" borderId="24" xfId="0" applyFont="1" applyFill="1" applyBorder="1" applyAlignment="1">
      <alignment horizontal="center" vertical="center"/>
    </xf>
    <xf numFmtId="0" fontId="3" fillId="0" borderId="37" xfId="0" applyFont="1" applyFill="1" applyBorder="1" applyAlignment="1">
      <alignment vertical="center"/>
    </xf>
    <xf numFmtId="0" fontId="3" fillId="0" borderId="75" xfId="0" applyFont="1" applyFill="1" applyBorder="1" applyAlignment="1">
      <alignment horizontal="center" vertical="center"/>
    </xf>
    <xf numFmtId="0" fontId="3" fillId="0" borderId="76" xfId="0" applyFont="1" applyFill="1" applyBorder="1" applyAlignment="1">
      <alignment vertical="center"/>
    </xf>
    <xf numFmtId="0" fontId="3" fillId="0" borderId="77" xfId="0" applyFont="1" applyFill="1" applyBorder="1" applyAlignment="1">
      <alignment horizontal="center" vertical="center"/>
    </xf>
    <xf numFmtId="169" fontId="24" fillId="2" borderId="7" xfId="21" applyBorder="1"/>
    <xf numFmtId="169" fontId="24" fillId="2" borderId="55" xfId="21" applyBorder="1"/>
    <xf numFmtId="169" fontId="24" fillId="2" borderId="59" xfId="21" applyBorder="1"/>
    <xf numFmtId="169" fontId="24" fillId="2" borderId="41" xfId="21" applyBorder="1"/>
    <xf numFmtId="0" fontId="3" fillId="69" borderId="53" xfId="0" applyFont="1" applyFill="1" applyBorder="1" applyAlignment="1">
      <alignment horizontal="center" vertical="center"/>
    </xf>
    <xf numFmtId="0" fontId="3" fillId="69" borderId="0" xfId="0" applyFont="1" applyFill="1" applyBorder="1" applyAlignment="1">
      <alignment vertical="center"/>
    </xf>
    <xf numFmtId="0" fontId="3" fillId="0" borderId="57" xfId="0" applyFont="1" applyFill="1" applyBorder="1" applyAlignment="1">
      <alignment horizontal="center" vertical="center"/>
    </xf>
    <xf numFmtId="0" fontId="3" fillId="69" borderId="8" xfId="0" applyFont="1" applyFill="1" applyBorder="1" applyAlignment="1">
      <alignment vertical="center"/>
    </xf>
    <xf numFmtId="0" fontId="12" fillId="69" borderId="79" xfId="0" applyFont="1" applyFill="1" applyBorder="1" applyAlignment="1">
      <alignment horizontal="left"/>
    </xf>
    <xf numFmtId="0" fontId="12" fillId="69" borderId="80" xfId="0" applyFont="1" applyFill="1" applyBorder="1" applyAlignment="1">
      <alignment horizontal="left"/>
    </xf>
    <xf numFmtId="0" fontId="3" fillId="0" borderId="0" xfId="0" applyFont="1"/>
    <xf numFmtId="0" fontId="3" fillId="0" borderId="0" xfId="0" applyFont="1" applyFill="1"/>
    <xf numFmtId="0" fontId="3" fillId="0" borderId="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5" fillId="69" borderId="81" xfId="0" applyFont="1" applyFill="1" applyBorder="1" applyAlignment="1">
      <alignment vertical="center"/>
    </xf>
    <xf numFmtId="0" fontId="3" fillId="69" borderId="27" xfId="0" applyFont="1" applyFill="1" applyBorder="1" applyAlignment="1">
      <alignment vertical="center"/>
    </xf>
    <xf numFmtId="0" fontId="3" fillId="0" borderId="25" xfId="0" applyFont="1" applyFill="1" applyBorder="1" applyAlignment="1">
      <alignment horizontal="center" vertical="center"/>
    </xf>
    <xf numFmtId="0" fontId="5" fillId="0" borderId="39" xfId="0" applyFont="1" applyFill="1" applyBorder="1" applyAlignment="1">
      <alignment vertical="center"/>
    </xf>
    <xf numFmtId="169" fontId="24" fillId="2" borderId="30" xfId="21" applyBorder="1"/>
    <xf numFmtId="0" fontId="3" fillId="0" borderId="16" xfId="0" applyFont="1" applyFill="1" applyBorder="1" applyAlignment="1">
      <alignment horizontal="center" vertical="center" wrapText="1"/>
    </xf>
    <xf numFmtId="0" fontId="3" fillId="0" borderId="74" xfId="0" applyFont="1" applyFill="1" applyBorder="1" applyAlignment="1">
      <alignment horizontal="center" vertical="center" wrapText="1"/>
    </xf>
    <xf numFmtId="192" fontId="3" fillId="0" borderId="12" xfId="0" applyNumberFormat="1" applyFont="1" applyFill="1" applyBorder="1"/>
    <xf numFmtId="0" fontId="6" fillId="0" borderId="24" xfId="12" applyFont="1" applyFill="1" applyBorder="1" applyAlignment="1" applyProtection="1">
      <alignment vertical="center"/>
    </xf>
    <xf numFmtId="0" fontId="6" fillId="0" borderId="28" xfId="12" applyFont="1" applyFill="1" applyBorder="1" applyAlignment="1" applyProtection="1">
      <alignment vertical="center"/>
    </xf>
    <xf numFmtId="0" fontId="13" fillId="0" borderId="37" xfId="12" applyFont="1" applyFill="1" applyBorder="1" applyAlignment="1" applyProtection="1">
      <alignment horizontal="center" vertical="center"/>
    </xf>
    <xf numFmtId="0" fontId="0" fillId="0" borderId="25" xfId="0" applyBorder="1"/>
    <xf numFmtId="0" fontId="0" fillId="0" borderId="25" xfId="0" applyBorder="1" applyAlignment="1">
      <alignment horizontal="center"/>
    </xf>
    <xf numFmtId="0" fontId="3" fillId="0" borderId="58" xfId="0" applyFont="1" applyBorder="1" applyAlignment="1">
      <alignment vertical="center" wrapText="1"/>
    </xf>
    <xf numFmtId="167" fontId="3" fillId="0" borderId="6" xfId="0" applyNumberFormat="1" applyFont="1" applyBorder="1" applyAlignment="1">
      <alignment horizontal="center" vertical="center"/>
    </xf>
    <xf numFmtId="167" fontId="3" fillId="0" borderId="29" xfId="0" applyNumberFormat="1" applyFont="1" applyBorder="1" applyAlignment="1">
      <alignment horizontal="center" vertical="center"/>
    </xf>
    <xf numFmtId="167" fontId="12" fillId="0" borderId="6" xfId="0" applyNumberFormat="1" applyFont="1" applyBorder="1" applyAlignment="1">
      <alignment horizontal="center" vertical="center"/>
    </xf>
    <xf numFmtId="0" fontId="12" fillId="0" borderId="58" xfId="0" applyFont="1" applyBorder="1" applyAlignment="1">
      <alignment vertical="center" wrapText="1"/>
    </xf>
    <xf numFmtId="0" fontId="0" fillId="0" borderId="26" xfId="0" applyBorder="1"/>
    <xf numFmtId="0" fontId="5" fillId="70" borderId="59" xfId="0" applyFont="1" applyFill="1" applyBorder="1" applyAlignment="1">
      <alignment vertical="center" wrapText="1"/>
    </xf>
    <xf numFmtId="167" fontId="5" fillId="70" borderId="38" xfId="0" applyNumberFormat="1" applyFont="1" applyFill="1" applyBorder="1" applyAlignment="1">
      <alignment horizontal="center" vertical="center"/>
    </xf>
    <xf numFmtId="192" fontId="0" fillId="0" borderId="29" xfId="0" applyNumberFormat="1" applyFill="1" applyBorder="1" applyAlignment="1">
      <alignment wrapText="1"/>
    </xf>
    <xf numFmtId="0" fontId="6" fillId="0" borderId="0" xfId="0" applyFont="1" applyFill="1" applyAlignment="1">
      <alignment wrapText="1"/>
    </xf>
    <xf numFmtId="0" fontId="5" fillId="70" borderId="28" xfId="0" applyFont="1" applyFill="1" applyBorder="1" applyAlignment="1">
      <alignment horizontal="center" vertical="center" wrapText="1"/>
    </xf>
    <xf numFmtId="0" fontId="5" fillId="70" borderId="37" xfId="0" applyFont="1" applyFill="1" applyBorder="1" applyAlignment="1">
      <alignment horizontal="center" vertical="center" wrapText="1"/>
    </xf>
    <xf numFmtId="0" fontId="5" fillId="70" borderId="25" xfId="0" applyFont="1" applyFill="1" applyBorder="1" applyAlignment="1">
      <alignment horizontal="left" vertical="center" wrapText="1"/>
    </xf>
    <xf numFmtId="0" fontId="5" fillId="70" borderId="6" xfId="0" applyFont="1" applyFill="1" applyBorder="1" applyAlignment="1">
      <alignment horizontal="left" vertical="center" wrapText="1"/>
    </xf>
    <xf numFmtId="0" fontId="5" fillId="70" borderId="29"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49" fontId="13" fillId="0" borderId="26" xfId="7" applyNumberFormat="1" applyFont="1" applyFill="1" applyBorder="1" applyAlignment="1" applyProtection="1">
      <alignment horizontal="left" vertical="center"/>
      <protection locked="0"/>
    </xf>
    <xf numFmtId="0" fontId="6" fillId="0" borderId="39" xfId="10" applyFont="1" applyFill="1" applyBorder="1" applyAlignment="1" applyProtection="1">
      <alignment horizontal="left" vertical="center" wrapText="1"/>
      <protection locked="0"/>
    </xf>
    <xf numFmtId="0" fontId="18" fillId="0" borderId="25" xfId="0" applyFont="1" applyBorder="1" applyAlignment="1">
      <alignment horizontal="center" vertical="center" wrapText="1"/>
    </xf>
    <xf numFmtId="3" fontId="19" fillId="70" borderId="6" xfId="0" applyNumberFormat="1" applyFont="1" applyFill="1" applyBorder="1" applyAlignment="1">
      <alignment vertical="center" wrapText="1"/>
    </xf>
    <xf numFmtId="3" fontId="19" fillId="70" borderId="29" xfId="0" applyNumberFormat="1" applyFont="1" applyFill="1" applyBorder="1" applyAlignment="1">
      <alignment vertical="center" wrapText="1"/>
    </xf>
    <xf numFmtId="14" fontId="6" fillId="69" borderId="6" xfId="9" quotePrefix="1" applyNumberFormat="1" applyFont="1" applyFill="1" applyBorder="1" applyAlignment="1" applyProtection="1">
      <alignment horizontal="left" vertical="center" wrapText="1" indent="2"/>
      <protection locked="0"/>
    </xf>
    <xf numFmtId="3" fontId="19" fillId="0" borderId="6" xfId="0" applyNumberFormat="1" applyFont="1" applyBorder="1" applyAlignment="1">
      <alignment vertical="center" wrapText="1"/>
    </xf>
    <xf numFmtId="14" fontId="6" fillId="69" borderId="6" xfId="9" quotePrefix="1" applyNumberFormat="1" applyFont="1" applyFill="1" applyBorder="1" applyAlignment="1" applyProtection="1">
      <alignment horizontal="left" vertical="center" wrapText="1" indent="3"/>
      <protection locked="0"/>
    </xf>
    <xf numFmtId="3" fontId="19" fillId="0" borderId="6" xfId="0" applyNumberFormat="1" applyFont="1" applyFill="1" applyBorder="1" applyAlignment="1">
      <alignment vertical="center" wrapText="1"/>
    </xf>
    <xf numFmtId="0" fontId="9" fillId="0" borderId="6" xfId="18" applyFill="1" applyBorder="1" applyAlignment="1" applyProtection="1"/>
    <xf numFmtId="49" fontId="3" fillId="0" borderId="25" xfId="0" applyNumberFormat="1" applyFont="1" applyFill="1" applyBorder="1" applyAlignment="1">
      <alignment horizontal="right" vertical="center" wrapText="1"/>
    </xf>
    <xf numFmtId="0" fontId="6" fillId="69" borderId="6" xfId="20961" applyFont="1" applyFill="1" applyBorder="1" applyAlignment="1" applyProtection="1"/>
    <xf numFmtId="0" fontId="96" fillId="0" borderId="6" xfId="20961" applyFont="1" applyFill="1" applyBorder="1" applyAlignment="1" applyProtection="1">
      <alignment horizontal="center" vertical="center"/>
    </xf>
    <xf numFmtId="0" fontId="3" fillId="0" borderId="6" xfId="0" applyFont="1" applyBorder="1"/>
    <xf numFmtId="0" fontId="9" fillId="0" borderId="6" xfId="18" applyFill="1" applyBorder="1" applyAlignment="1" applyProtection="1">
      <alignment horizontal="left" vertical="center" wrapText="1"/>
    </xf>
    <xf numFmtId="49" fontId="3" fillId="0" borderId="6" xfId="0" applyNumberFormat="1" applyFont="1" applyFill="1" applyBorder="1" applyAlignment="1">
      <alignment horizontal="right" vertical="center" wrapText="1"/>
    </xf>
    <xf numFmtId="0" fontId="9" fillId="0" borderId="6" xfId="18" applyFill="1" applyBorder="1" applyAlignment="1" applyProtection="1">
      <alignment horizontal="left" vertical="center"/>
    </xf>
    <xf numFmtId="0" fontId="9" fillId="0" borderId="6" xfId="18" applyBorder="1" applyAlignment="1" applyProtection="1"/>
    <xf numFmtId="0" fontId="3" fillId="0" borderId="6" xfId="0" applyFont="1" applyFill="1" applyBorder="1"/>
    <xf numFmtId="0" fontId="18" fillId="0" borderId="25" xfId="0" applyFont="1" applyFill="1" applyBorder="1" applyAlignment="1">
      <alignment horizontal="center" vertical="center" wrapText="1"/>
    </xf>
    <xf numFmtId="0" fontId="99" fillId="73" borderId="12" xfId="21412" applyFont="1" applyFill="1" applyBorder="1" applyAlignment="1" applyProtection="1">
      <alignment vertical="center" wrapText="1"/>
      <protection locked="0"/>
    </xf>
    <xf numFmtId="0" fontId="100" fillId="62" borderId="32" xfId="21412" applyFont="1" applyFill="1" applyBorder="1" applyAlignment="1" applyProtection="1">
      <alignment horizontal="center" vertical="center"/>
      <protection locked="0"/>
    </xf>
    <xf numFmtId="0" fontId="99" fillId="74" borderId="6" xfId="21412" applyFont="1" applyFill="1" applyBorder="1" applyAlignment="1" applyProtection="1">
      <alignment horizontal="center" vertical="center"/>
      <protection locked="0"/>
    </xf>
    <xf numFmtId="0" fontId="99" fillId="73" borderId="12" xfId="21412" applyFont="1" applyFill="1" applyBorder="1" applyAlignment="1" applyProtection="1">
      <alignment vertical="center"/>
      <protection locked="0"/>
    </xf>
    <xf numFmtId="0" fontId="101" fillId="62" borderId="32" xfId="21412" applyFont="1" applyFill="1" applyBorder="1" applyAlignment="1" applyProtection="1">
      <alignment horizontal="center" vertical="center"/>
      <protection locked="0"/>
    </xf>
    <xf numFmtId="0" fontId="101" fillId="69" borderId="32" xfId="21412" applyFont="1" applyFill="1" applyBorder="1" applyAlignment="1" applyProtection="1">
      <alignment horizontal="center" vertical="center"/>
      <protection locked="0"/>
    </xf>
    <xf numFmtId="0" fontId="101" fillId="0" borderId="32" xfId="21412" applyFont="1" applyFill="1" applyBorder="1" applyAlignment="1" applyProtection="1">
      <alignment horizontal="center" vertical="center"/>
      <protection locked="0"/>
    </xf>
    <xf numFmtId="0" fontId="102" fillId="74" borderId="6" xfId="21412" applyFont="1" applyFill="1" applyBorder="1" applyAlignment="1" applyProtection="1">
      <alignment horizontal="center" vertical="center"/>
      <protection locked="0"/>
    </xf>
    <xf numFmtId="0" fontId="99" fillId="73" borderId="12" xfId="21412" applyFont="1" applyFill="1" applyBorder="1" applyAlignment="1" applyProtection="1">
      <alignment horizontal="center" vertical="center"/>
      <protection locked="0"/>
    </xf>
    <xf numFmtId="0" fontId="59" fillId="73" borderId="12" xfId="21412" applyFont="1" applyFill="1" applyBorder="1" applyAlignment="1" applyProtection="1">
      <alignment vertical="center"/>
      <protection locked="0"/>
    </xf>
    <xf numFmtId="0" fontId="101" fillId="62" borderId="6" xfId="21412" applyFont="1" applyFill="1" applyBorder="1" applyAlignment="1" applyProtection="1">
      <alignment horizontal="center" vertical="center"/>
      <protection locked="0"/>
    </xf>
    <xf numFmtId="0" fontId="33" fillId="62" borderId="6" xfId="21412" applyFont="1" applyFill="1" applyBorder="1" applyAlignment="1" applyProtection="1">
      <alignment horizontal="center" vertical="center"/>
      <protection locked="0"/>
    </xf>
    <xf numFmtId="0" fontId="59" fillId="73" borderId="58" xfId="21412" applyFont="1" applyFill="1" applyBorder="1" applyAlignment="1" applyProtection="1">
      <alignment vertical="center"/>
      <protection locked="0"/>
    </xf>
    <xf numFmtId="0" fontId="100" fillId="0" borderId="58" xfId="21412" applyFont="1" applyFill="1" applyBorder="1" applyAlignment="1" applyProtection="1">
      <alignment horizontal="left" vertical="center" wrapText="1"/>
      <protection locked="0"/>
    </xf>
    <xf numFmtId="164" fontId="100" fillId="0" borderId="6" xfId="949" applyNumberFormat="1" applyFont="1" applyFill="1" applyBorder="1" applyAlignment="1" applyProtection="1">
      <alignment horizontal="right" vertical="center"/>
      <protection locked="0"/>
    </xf>
    <xf numFmtId="0" fontId="99" fillId="74" borderId="58" xfId="21412" applyFont="1" applyFill="1" applyBorder="1" applyAlignment="1" applyProtection="1">
      <alignment vertical="top" wrapText="1"/>
      <protection locked="0"/>
    </xf>
    <xf numFmtId="164" fontId="100" fillId="74" borderId="6" xfId="949" applyNumberFormat="1" applyFont="1" applyFill="1" applyBorder="1" applyAlignment="1" applyProtection="1">
      <alignment horizontal="right" vertical="center"/>
    </xf>
    <xf numFmtId="164" fontId="59" fillId="73" borderId="58" xfId="949" applyNumberFormat="1" applyFont="1" applyFill="1" applyBorder="1" applyAlignment="1" applyProtection="1">
      <alignment horizontal="right" vertical="center"/>
      <protection locked="0"/>
    </xf>
    <xf numFmtId="0" fontId="100" fillId="62" borderId="58" xfId="21412" applyFont="1" applyFill="1" applyBorder="1" applyAlignment="1" applyProtection="1">
      <alignment vertical="center" wrapText="1"/>
      <protection locked="0"/>
    </xf>
    <xf numFmtId="0" fontId="100" fillId="62" borderId="58" xfId="21412" applyFont="1" applyFill="1" applyBorder="1" applyAlignment="1" applyProtection="1">
      <alignment horizontal="left" vertical="center" wrapText="1"/>
      <protection locked="0"/>
    </xf>
    <xf numFmtId="0" fontId="100" fillId="0" borderId="58" xfId="21412" applyFont="1" applyFill="1" applyBorder="1" applyAlignment="1" applyProtection="1">
      <alignment vertical="center" wrapText="1"/>
      <protection locked="0"/>
    </xf>
    <xf numFmtId="0" fontId="100" fillId="69" borderId="58" xfId="21412" applyFont="1" applyFill="1" applyBorder="1" applyAlignment="1" applyProtection="1">
      <alignment horizontal="left" vertical="center" wrapText="1"/>
      <protection locked="0"/>
    </xf>
    <xf numFmtId="0" fontId="99" fillId="74" borderId="58" xfId="21412" applyFont="1" applyFill="1" applyBorder="1" applyAlignment="1" applyProtection="1">
      <alignment vertical="center" wrapText="1"/>
      <protection locked="0"/>
    </xf>
    <xf numFmtId="164" fontId="99" fillId="73" borderId="58" xfId="949" applyNumberFormat="1" applyFont="1" applyFill="1" applyBorder="1" applyAlignment="1" applyProtection="1">
      <alignment horizontal="right" vertical="center"/>
      <protection locked="0"/>
    </xf>
    <xf numFmtId="164" fontId="100" fillId="69" borderId="6" xfId="949" applyNumberFormat="1" applyFont="1" applyFill="1" applyBorder="1" applyAlignment="1" applyProtection="1">
      <alignment horizontal="right" vertical="center"/>
      <protection locked="0"/>
    </xf>
    <xf numFmtId="10" fontId="6" fillId="0" borderId="6" xfId="1"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5" fillId="70" borderId="6" xfId="0"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5" fillId="70" borderId="6" xfId="1" applyNumberFormat="1" applyFont="1" applyFill="1" applyBorder="1" applyAlignment="1">
      <alignment horizontal="left" vertical="center" wrapText="1"/>
    </xf>
    <xf numFmtId="10" fontId="5" fillId="70" borderId="6" xfId="0" applyNumberFormat="1" applyFont="1" applyFill="1" applyBorder="1" applyAlignment="1">
      <alignment horizontal="center" vertical="center" wrapText="1"/>
    </xf>
    <xf numFmtId="10" fontId="6" fillId="0" borderId="39" xfId="1" applyNumberFormat="1" applyFont="1" applyFill="1" applyBorder="1" applyAlignment="1" applyProtection="1">
      <alignment horizontal="left" vertical="center"/>
    </xf>
    <xf numFmtId="43" fontId="6" fillId="0" borderId="0" xfId="2" applyFont="1"/>
    <xf numFmtId="0" fontId="98" fillId="0" borderId="0" xfId="0" applyFont="1" applyAlignment="1">
      <alignment wrapText="1"/>
    </xf>
    <xf numFmtId="0" fontId="8" fillId="0" borderId="68" xfId="0" applyFont="1" applyBorder="1" applyAlignment="1">
      <alignment horizontal="center" wrapText="1"/>
    </xf>
    <xf numFmtId="0" fontId="8" fillId="0" borderId="12" xfId="0" applyFont="1" applyBorder="1" applyAlignment="1">
      <alignment horizontal="center" vertical="center" wrapText="1"/>
    </xf>
    <xf numFmtId="0" fontId="7" fillId="0" borderId="25" xfId="0" applyFont="1" applyBorder="1" applyAlignment="1">
      <alignment horizontal="right" vertical="center" wrapText="1"/>
    </xf>
    <xf numFmtId="0" fontId="7" fillId="0" borderId="25" xfId="0" applyFont="1" applyFill="1" applyBorder="1" applyAlignment="1">
      <alignment horizontal="right" vertical="center" wrapText="1"/>
    </xf>
    <xf numFmtId="0" fontId="6" fillId="0" borderId="6" xfId="0" applyFont="1" applyFill="1" applyBorder="1" applyAlignment="1">
      <alignment vertical="center" wrapText="1"/>
    </xf>
    <xf numFmtId="0" fontId="3" fillId="0" borderId="6" xfId="0" applyFont="1" applyBorder="1" applyAlignment="1">
      <alignment vertical="center" wrapText="1"/>
    </xf>
    <xf numFmtId="0" fontId="3" fillId="0" borderId="6" xfId="0" applyFont="1" applyFill="1" applyBorder="1" applyAlignment="1">
      <alignment horizontal="left" vertical="center" wrapText="1" indent="2"/>
    </xf>
    <xf numFmtId="0" fontId="3" fillId="0" borderId="6" xfId="0" applyFont="1" applyFill="1" applyBorder="1" applyAlignment="1">
      <alignment vertical="center" wrapText="1"/>
    </xf>
    <xf numFmtId="3" fontId="19" fillId="70" borderId="12" xfId="0" applyNumberFormat="1" applyFont="1" applyFill="1" applyBorder="1" applyAlignment="1">
      <alignment vertical="center" wrapText="1"/>
    </xf>
    <xf numFmtId="3" fontId="19" fillId="70" borderId="27" xfId="0" applyNumberFormat="1" applyFont="1" applyFill="1" applyBorder="1" applyAlignment="1">
      <alignment vertical="center" wrapText="1"/>
    </xf>
    <xf numFmtId="3" fontId="19" fillId="0" borderId="12" xfId="0" applyNumberFormat="1" applyFont="1" applyBorder="1" applyAlignment="1">
      <alignment vertical="center" wrapText="1"/>
    </xf>
    <xf numFmtId="3" fontId="19" fillId="0" borderId="27" xfId="0" applyNumberFormat="1" applyFont="1" applyBorder="1" applyAlignment="1">
      <alignment vertical="center" wrapText="1"/>
    </xf>
    <xf numFmtId="3" fontId="19" fillId="0" borderId="27" xfId="0" applyNumberFormat="1" applyFont="1" applyFill="1" applyBorder="1" applyAlignment="1">
      <alignment vertical="center" wrapText="1"/>
    </xf>
    <xf numFmtId="3" fontId="19" fillId="70" borderId="30" xfId="0" applyNumberFormat="1" applyFont="1" applyFill="1" applyBorder="1" applyAlignment="1">
      <alignment vertical="center" wrapText="1"/>
    </xf>
    <xf numFmtId="3" fontId="19" fillId="70" borderId="82" xfId="0" applyNumberFormat="1" applyFont="1" applyFill="1" applyBorder="1" applyAlignment="1">
      <alignment vertical="center" wrapText="1"/>
    </xf>
    <xf numFmtId="0" fontId="5" fillId="0" borderId="39" xfId="0" applyFont="1" applyBorder="1" applyAlignment="1">
      <alignment vertical="center" wrapText="1"/>
    </xf>
    <xf numFmtId="0" fontId="3" fillId="0" borderId="29" xfId="0" applyFont="1" applyBorder="1" applyAlignment="1"/>
    <xf numFmtId="0" fontId="7" fillId="0" borderId="29" xfId="0" applyFont="1" applyBorder="1" applyAlignment="1"/>
    <xf numFmtId="0" fontId="8" fillId="0" borderId="37" xfId="0" applyFont="1" applyBorder="1" applyAlignment="1">
      <alignment horizontal="center"/>
    </xf>
    <xf numFmtId="0" fontId="8" fillId="0" borderId="29" xfId="0" applyFont="1" applyBorder="1" applyAlignment="1">
      <alignment horizontal="center" vertical="center" wrapText="1"/>
    </xf>
    <xf numFmtId="14" fontId="6" fillId="0" borderId="0" xfId="0" applyNumberFormat="1" applyFont="1"/>
    <xf numFmtId="0" fontId="1" fillId="0" borderId="28" xfId="0" applyNumberFormat="1" applyFont="1" applyFill="1" applyBorder="1" applyAlignment="1">
      <alignment horizontal="left" vertical="center" wrapText="1" indent="1"/>
    </xf>
    <xf numFmtId="0" fontId="1" fillId="0" borderId="37" xfId="0" applyNumberFormat="1" applyFont="1" applyFill="1" applyBorder="1" applyAlignment="1">
      <alignment horizontal="left" vertical="center" wrapText="1" indent="1"/>
    </xf>
    <xf numFmtId="0" fontId="7" fillId="0" borderId="2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192" fontId="6" fillId="0" borderId="6" xfId="0" applyNumberFormat="1" applyFont="1" applyFill="1" applyBorder="1" applyAlignment="1" applyProtection="1">
      <alignment vertical="center" wrapText="1"/>
      <protection locked="0"/>
    </xf>
    <xf numFmtId="192" fontId="3" fillId="0" borderId="6" xfId="0" applyNumberFormat="1" applyFont="1" applyFill="1" applyBorder="1" applyAlignment="1" applyProtection="1">
      <alignment vertical="center" wrapText="1"/>
      <protection locked="0"/>
    </xf>
    <xf numFmtId="192" fontId="3" fillId="0" borderId="29" xfId="0" applyNumberFormat="1" applyFont="1" applyFill="1" applyBorder="1" applyAlignment="1" applyProtection="1">
      <alignment vertical="center" wrapText="1"/>
      <protection locked="0"/>
    </xf>
    <xf numFmtId="192" fontId="6" fillId="0" borderId="6" xfId="0" applyNumberFormat="1" applyFont="1" applyFill="1" applyBorder="1" applyAlignment="1" applyProtection="1">
      <alignment horizontal="right" vertical="center" wrapText="1"/>
      <protection locked="0"/>
    </xf>
    <xf numFmtId="0" fontId="6" fillId="0" borderId="6" xfId="0" applyFont="1" applyBorder="1" applyAlignment="1">
      <alignment vertical="center" wrapText="1"/>
    </xf>
    <xf numFmtId="0" fontId="7" fillId="72" borderId="25" xfId="0" applyFont="1" applyFill="1" applyBorder="1" applyAlignment="1">
      <alignment horizontal="right" vertical="center"/>
    </xf>
    <xf numFmtId="0" fontId="7" fillId="72" borderId="6" xfId="0" applyFont="1" applyFill="1" applyBorder="1" applyAlignment="1">
      <alignment vertical="center"/>
    </xf>
    <xf numFmtId="192" fontId="7" fillId="72" borderId="6" xfId="0" applyNumberFormat="1" applyFont="1" applyFill="1" applyBorder="1" applyAlignment="1" applyProtection="1">
      <alignment vertical="center"/>
      <protection locked="0"/>
    </xf>
    <xf numFmtId="192" fontId="15" fillId="72" borderId="6" xfId="0" applyNumberFormat="1" applyFont="1" applyFill="1" applyBorder="1" applyAlignment="1" applyProtection="1">
      <alignment vertical="center"/>
      <protection locked="0"/>
    </xf>
    <xf numFmtId="192" fontId="15" fillId="72" borderId="29" xfId="0" applyNumberFormat="1" applyFont="1" applyFill="1" applyBorder="1" applyAlignment="1" applyProtection="1">
      <alignment vertical="center"/>
      <protection locked="0"/>
    </xf>
    <xf numFmtId="192" fontId="7" fillId="72" borderId="29" xfId="0" applyNumberFormat="1" applyFont="1" applyFill="1" applyBorder="1" applyAlignment="1" applyProtection="1">
      <alignment vertical="center"/>
      <protection locked="0"/>
    </xf>
    <xf numFmtId="0" fontId="13" fillId="0" borderId="25" xfId="0" applyFont="1" applyFill="1" applyBorder="1" applyAlignment="1">
      <alignment horizontal="center" vertical="center" wrapText="1"/>
    </xf>
    <xf numFmtId="14" fontId="3" fillId="0" borderId="0" xfId="0" applyNumberFormat="1" applyFont="1"/>
    <xf numFmtId="0" fontId="5" fillId="0" borderId="0" xfId="0" applyFont="1" applyAlignment="1">
      <alignment horizontal="center" wrapText="1"/>
    </xf>
    <xf numFmtId="0" fontId="3" fillId="69" borderId="40" xfId="0" applyFont="1" applyFill="1" applyBorder="1"/>
    <xf numFmtId="0" fontId="3" fillId="69" borderId="83" xfId="0" applyFont="1" applyFill="1" applyBorder="1" applyAlignment="1">
      <alignment wrapText="1"/>
    </xf>
    <xf numFmtId="0" fontId="3" fillId="69" borderId="84" xfId="0" applyFont="1" applyFill="1" applyBorder="1"/>
    <xf numFmtId="0" fontId="5" fillId="69" borderId="85" xfId="0" applyFont="1" applyFill="1" applyBorder="1" applyAlignment="1">
      <alignment horizontal="center" wrapText="1"/>
    </xf>
    <xf numFmtId="0" fontId="3" fillId="0" borderId="6" xfId="0" applyFont="1" applyFill="1" applyBorder="1" applyAlignment="1">
      <alignment horizontal="center"/>
    </xf>
    <xf numFmtId="0" fontId="3" fillId="0" borderId="6" xfId="0" applyFont="1" applyBorder="1" applyAlignment="1">
      <alignment horizontal="center"/>
    </xf>
    <xf numFmtId="0" fontId="3" fillId="69" borderId="53" xfId="0" applyFont="1" applyFill="1" applyBorder="1"/>
    <xf numFmtId="0" fontId="5" fillId="69" borderId="0" xfId="0" applyFont="1" applyFill="1" applyBorder="1" applyAlignment="1">
      <alignment horizontal="center" wrapText="1"/>
    </xf>
    <xf numFmtId="0" fontId="3" fillId="69" borderId="0" xfId="0" applyFont="1" applyFill="1" applyBorder="1" applyAlignment="1">
      <alignment horizontal="center"/>
    </xf>
    <xf numFmtId="0" fontId="3" fillId="69" borderId="69" xfId="0" applyFont="1" applyFill="1" applyBorder="1" applyAlignment="1">
      <alignment horizontal="center" vertical="center" wrapText="1"/>
    </xf>
    <xf numFmtId="0" fontId="3" fillId="0" borderId="25" xfId="0" applyFont="1" applyBorder="1"/>
    <xf numFmtId="0" fontId="3" fillId="0" borderId="6" xfId="0" applyFont="1" applyBorder="1" applyAlignment="1">
      <alignment wrapText="1"/>
    </xf>
    <xf numFmtId="164" fontId="3" fillId="0" borderId="6" xfId="2" applyNumberFormat="1" applyFont="1" applyBorder="1"/>
    <xf numFmtId="164" fontId="3" fillId="0" borderId="29" xfId="2" applyNumberFormat="1" applyFont="1" applyBorder="1"/>
    <xf numFmtId="0" fontId="12" fillId="0" borderId="6" xfId="0" applyFont="1" applyBorder="1" applyAlignment="1">
      <alignment horizontal="left" wrapText="1" indent="2"/>
    </xf>
    <xf numFmtId="169" fontId="24" fillId="2" borderId="6" xfId="21" applyBorder="1"/>
    <xf numFmtId="164" fontId="3" fillId="0" borderId="6" xfId="2" applyNumberFormat="1" applyFont="1" applyBorder="1" applyAlignment="1">
      <alignment vertical="center"/>
    </xf>
    <xf numFmtId="0" fontId="5" fillId="0" borderId="25" xfId="0" applyFont="1" applyBorder="1"/>
    <xf numFmtId="0" fontId="5" fillId="0" borderId="6" xfId="0" applyFont="1" applyBorder="1" applyAlignment="1">
      <alignment wrapText="1"/>
    </xf>
    <xf numFmtId="164" fontId="5" fillId="0" borderId="29" xfId="2" applyNumberFormat="1" applyFont="1" applyBorder="1"/>
    <xf numFmtId="0" fontId="2" fillId="69" borderId="53" xfId="0" applyFont="1" applyFill="1" applyBorder="1" applyAlignment="1">
      <alignment horizontal="left"/>
    </xf>
    <xf numFmtId="164" fontId="3" fillId="69" borderId="0" xfId="2" applyNumberFormat="1" applyFont="1" applyFill="1" applyBorder="1"/>
    <xf numFmtId="164" fontId="3" fillId="69" borderId="0" xfId="2" applyNumberFormat="1" applyFont="1" applyFill="1" applyBorder="1" applyAlignment="1">
      <alignment vertical="center"/>
    </xf>
    <xf numFmtId="164" fontId="3" fillId="69" borderId="69" xfId="2" applyNumberFormat="1" applyFont="1" applyFill="1" applyBorder="1"/>
    <xf numFmtId="164" fontId="3" fillId="0" borderId="6" xfId="2" applyNumberFormat="1" applyFont="1" applyFill="1" applyBorder="1"/>
    <xf numFmtId="164" fontId="3" fillId="0" borderId="6" xfId="2" applyNumberFormat="1" applyFont="1" applyFill="1" applyBorder="1" applyAlignment="1">
      <alignment vertical="center"/>
    </xf>
    <xf numFmtId="0" fontId="12" fillId="0" borderId="6" xfId="0" applyFont="1" applyBorder="1" applyAlignment="1">
      <alignment horizontal="left" wrapText="1" indent="4"/>
    </xf>
    <xf numFmtId="0" fontId="3" fillId="69" borderId="0" xfId="0" applyFont="1" applyFill="1" applyBorder="1" applyAlignment="1">
      <alignment wrapText="1"/>
    </xf>
    <xf numFmtId="0" fontId="3" fillId="69" borderId="0" xfId="0" applyFont="1" applyFill="1" applyBorder="1"/>
    <xf numFmtId="0" fontId="3" fillId="69" borderId="69" xfId="0" applyFont="1" applyFill="1" applyBorder="1"/>
    <xf numFmtId="0" fontId="5" fillId="0" borderId="26" xfId="0" applyFont="1" applyBorder="1"/>
    <xf numFmtId="0" fontId="5" fillId="0" borderId="39" xfId="0" applyFont="1" applyBorder="1" applyAlignment="1">
      <alignment wrapText="1"/>
    </xf>
    <xf numFmtId="169" fontId="24" fillId="2" borderId="59" xfId="21" applyBorder="1"/>
    <xf numFmtId="10" fontId="5" fillId="0" borderId="38" xfId="1" applyNumberFormat="1" applyFont="1" applyBorder="1"/>
    <xf numFmtId="0" fontId="7" fillId="72" borderId="75" xfId="0" applyFont="1" applyFill="1" applyBorder="1" applyAlignment="1">
      <alignment horizontal="right" vertical="center"/>
    </xf>
    <xf numFmtId="0" fontId="7" fillId="72" borderId="32" xfId="0" applyFont="1" applyFill="1" applyBorder="1" applyAlignment="1">
      <alignment vertical="center"/>
    </xf>
    <xf numFmtId="192" fontId="15" fillId="72" borderId="32" xfId="0" applyNumberFormat="1" applyFont="1" applyFill="1" applyBorder="1" applyAlignment="1" applyProtection="1">
      <alignment vertical="center"/>
      <protection locked="0"/>
    </xf>
    <xf numFmtId="192" fontId="15" fillId="72" borderId="76" xfId="0" applyNumberFormat="1" applyFont="1" applyFill="1" applyBorder="1" applyAlignment="1" applyProtection="1">
      <alignment vertical="center"/>
      <protection locked="0"/>
    </xf>
    <xf numFmtId="0" fontId="7" fillId="0" borderId="6" xfId="0" applyFont="1" applyFill="1" applyBorder="1" applyAlignment="1">
      <alignment horizontal="left" vertical="center" wrapText="1"/>
    </xf>
    <xf numFmtId="0" fontId="5" fillId="69" borderId="0" xfId="0" applyFont="1" applyFill="1" applyBorder="1" applyAlignment="1">
      <alignment horizontal="center"/>
    </xf>
    <xf numFmtId="0" fontId="103" fillId="0" borderId="0" xfId="12" applyFont="1" applyFill="1" applyBorder="1" applyProtection="1"/>
    <xf numFmtId="0" fontId="104" fillId="0" borderId="0" xfId="0" applyFont="1"/>
    <xf numFmtId="0" fontId="103" fillId="0" borderId="0" xfId="12" applyFont="1" applyFill="1" applyBorder="1" applyAlignment="1" applyProtection="1"/>
    <xf numFmtId="0" fontId="105" fillId="0" borderId="0" xfId="12" applyFont="1" applyFill="1" applyBorder="1" applyAlignment="1" applyProtection="1"/>
    <xf numFmtId="14" fontId="104" fillId="0" borderId="0" xfId="0" applyNumberFormat="1" applyFont="1"/>
    <xf numFmtId="0" fontId="107" fillId="0" borderId="6" xfId="0" applyFont="1" applyBorder="1" applyAlignment="1">
      <alignment horizontal="center" vertical="center" wrapText="1"/>
    </xf>
    <xf numFmtId="49" fontId="108" fillId="69" borderId="6" xfId="7" applyNumberFormat="1" applyFont="1" applyFill="1" applyBorder="1" applyAlignment="1" applyProtection="1">
      <alignment horizontal="right" vertical="center"/>
      <protection locked="0"/>
    </xf>
    <xf numFmtId="0" fontId="108" fillId="69" borderId="6" xfId="14" applyFont="1" applyFill="1" applyBorder="1" applyAlignment="1" applyProtection="1">
      <alignment horizontal="left" vertical="center" wrapText="1"/>
      <protection locked="0"/>
    </xf>
    <xf numFmtId="0" fontId="107" fillId="0" borderId="6" xfId="0" applyFont="1" applyBorder="1"/>
    <xf numFmtId="0" fontId="108" fillId="0" borderId="6" xfId="14" applyFont="1" applyFill="1" applyBorder="1" applyAlignment="1" applyProtection="1">
      <alignment horizontal="left" vertical="center" wrapText="1"/>
      <protection locked="0"/>
    </xf>
    <xf numFmtId="49" fontId="108" fillId="0" borderId="6" xfId="7" applyNumberFormat="1" applyFont="1" applyFill="1" applyBorder="1" applyAlignment="1" applyProtection="1">
      <alignment horizontal="right" vertical="center"/>
      <protection locked="0"/>
    </xf>
    <xf numFmtId="49" fontId="109" fillId="0" borderId="6" xfId="7" applyNumberFormat="1" applyFont="1" applyFill="1" applyBorder="1" applyAlignment="1" applyProtection="1">
      <alignment horizontal="right" vertical="center"/>
      <protection locked="0"/>
    </xf>
    <xf numFmtId="0" fontId="104" fillId="0" borderId="0" xfId="0" applyFont="1" applyAlignment="1">
      <alignment wrapText="1"/>
    </xf>
    <xf numFmtId="0" fontId="104" fillId="0" borderId="6" xfId="0" applyFont="1" applyBorder="1" applyAlignment="1">
      <alignment horizontal="center" vertical="center"/>
    </xf>
    <xf numFmtId="0" fontId="104" fillId="0" borderId="6" xfId="0" applyFont="1" applyBorder="1" applyAlignment="1">
      <alignment horizontal="center" vertical="center" wrapText="1"/>
    </xf>
    <xf numFmtId="49" fontId="108" fillId="69" borderId="6" xfId="7" applyNumberFormat="1" applyFont="1" applyFill="1" applyBorder="1" applyAlignment="1" applyProtection="1">
      <alignment horizontal="right" vertical="center" wrapText="1"/>
      <protection locked="0"/>
    </xf>
    <xf numFmtId="0" fontId="104" fillId="0" borderId="6" xfId="0" applyFont="1" applyBorder="1"/>
    <xf numFmtId="0" fontId="104" fillId="0" borderId="6" xfId="0" applyFont="1" applyFill="1" applyBorder="1"/>
    <xf numFmtId="49" fontId="108" fillId="0" borderId="6" xfId="7" applyNumberFormat="1" applyFont="1" applyFill="1" applyBorder="1" applyAlignment="1" applyProtection="1">
      <alignment horizontal="right" vertical="center" wrapText="1"/>
      <protection locked="0"/>
    </xf>
    <xf numFmtId="49" fontId="109" fillId="0" borderId="6" xfId="7" applyNumberFormat="1" applyFont="1" applyFill="1" applyBorder="1" applyAlignment="1" applyProtection="1">
      <alignment horizontal="right" vertical="center" wrapText="1"/>
      <protection locked="0"/>
    </xf>
    <xf numFmtId="0" fontId="107" fillId="0" borderId="0" xfId="0" applyFont="1"/>
    <xf numFmtId="0" fontId="104" fillId="0" borderId="6" xfId="0" applyFont="1" applyBorder="1" applyAlignment="1">
      <alignment wrapText="1"/>
    </xf>
    <xf numFmtId="0" fontId="104" fillId="0" borderId="6" xfId="0" applyFont="1" applyBorder="1" applyAlignment="1">
      <alignment horizontal="left" indent="8"/>
    </xf>
    <xf numFmtId="0" fontId="104" fillId="0" borderId="0" xfId="0" applyFont="1" applyFill="1"/>
    <xf numFmtId="0" fontId="103" fillId="0" borderId="6" xfId="0" applyNumberFormat="1" applyFont="1" applyFill="1" applyBorder="1" applyAlignment="1">
      <alignment horizontal="left" vertical="center" wrapText="1"/>
    </xf>
    <xf numFmtId="0" fontId="104" fillId="0" borderId="0" xfId="0" applyFont="1" applyBorder="1"/>
    <xf numFmtId="0" fontId="107" fillId="0" borderId="6" xfId="0" applyFont="1" applyFill="1" applyBorder="1"/>
    <xf numFmtId="0" fontId="104" fillId="0" borderId="0" xfId="0" applyFont="1" applyBorder="1" applyAlignment="1">
      <alignment horizontal="left"/>
    </xf>
    <xf numFmtId="0" fontId="107" fillId="0" borderId="0" xfId="0" applyFont="1" applyBorder="1"/>
    <xf numFmtId="0" fontId="104" fillId="0" borderId="0" xfId="0" applyFont="1" applyFill="1" applyBorder="1"/>
    <xf numFmtId="0" fontId="107" fillId="0" borderId="6" xfId="0" applyFont="1" applyFill="1" applyBorder="1" applyAlignment="1">
      <alignment horizontal="center" vertical="center" wrapText="1"/>
    </xf>
    <xf numFmtId="0" fontId="106" fillId="0" borderId="6" xfId="0" applyFont="1" applyFill="1" applyBorder="1" applyAlignment="1">
      <alignment horizontal="left" indent="1"/>
    </xf>
    <xf numFmtId="0" fontId="106" fillId="0" borderId="6" xfId="0" applyFont="1" applyFill="1" applyBorder="1" applyAlignment="1">
      <alignment horizontal="left" wrapText="1" indent="1"/>
    </xf>
    <xf numFmtId="0" fontId="103" fillId="0" borderId="6" xfId="0" applyFont="1" applyFill="1" applyBorder="1" applyAlignment="1">
      <alignment horizontal="left" indent="1"/>
    </xf>
    <xf numFmtId="0" fontId="103" fillId="0" borderId="6" xfId="0" applyNumberFormat="1" applyFont="1" applyFill="1" applyBorder="1" applyAlignment="1">
      <alignment horizontal="left" indent="1"/>
    </xf>
    <xf numFmtId="0" fontId="103" fillId="0" borderId="6" xfId="0" applyFont="1" applyFill="1" applyBorder="1" applyAlignment="1">
      <alignment horizontal="left" wrapText="1" indent="2"/>
    </xf>
    <xf numFmtId="0" fontId="106" fillId="0" borderId="6" xfId="0" applyFont="1" applyFill="1" applyBorder="1" applyAlignment="1">
      <alignment horizontal="left" vertical="center" indent="1"/>
    </xf>
    <xf numFmtId="0" fontId="104" fillId="75" borderId="6" xfId="0" applyFont="1" applyFill="1" applyBorder="1"/>
    <xf numFmtId="0" fontId="104" fillId="0" borderId="6" xfId="0" applyFont="1" applyFill="1" applyBorder="1" applyAlignment="1">
      <alignment horizontal="left" wrapText="1"/>
    </xf>
    <xf numFmtId="0" fontId="104" fillId="0" borderId="6" xfId="0" applyFont="1" applyFill="1" applyBorder="1" applyAlignment="1">
      <alignment horizontal="left" wrapText="1" indent="2"/>
    </xf>
    <xf numFmtId="0" fontId="107" fillId="0" borderId="16" xfId="0" applyFont="1" applyBorder="1"/>
    <xf numFmtId="0" fontId="107" fillId="75" borderId="6" xfId="0" applyFont="1" applyFill="1" applyBorder="1"/>
    <xf numFmtId="0" fontId="104" fillId="0" borderId="0" xfId="0" applyFont="1" applyBorder="1" applyAlignment="1">
      <alignment horizontal="center" vertical="center"/>
    </xf>
    <xf numFmtId="0" fontId="104" fillId="0" borderId="0" xfId="0" applyFont="1" applyFill="1" applyBorder="1" applyAlignment="1">
      <alignment horizontal="center" vertical="center" wrapText="1"/>
    </xf>
    <xf numFmtId="0" fontId="104" fillId="0" borderId="0" xfId="0" applyFont="1" applyBorder="1" applyAlignment="1">
      <alignment horizontal="center" vertical="center" wrapText="1"/>
    </xf>
    <xf numFmtId="0" fontId="104" fillId="0" borderId="16" xfId="0" applyFont="1" applyBorder="1" applyAlignment="1">
      <alignment wrapText="1"/>
    </xf>
    <xf numFmtId="0" fontId="104" fillId="0" borderId="16" xfId="0" applyFont="1" applyBorder="1" applyAlignment="1">
      <alignment horizontal="center" vertical="center" wrapText="1"/>
    </xf>
    <xf numFmtId="49" fontId="104" fillId="0" borderId="6" xfId="0" applyNumberFormat="1" applyFont="1" applyBorder="1" applyAlignment="1">
      <alignment horizontal="center" vertical="center" wrapText="1"/>
    </xf>
    <xf numFmtId="0" fontId="104" fillId="0" borderId="6" xfId="0" applyFont="1" applyBorder="1" applyAlignment="1">
      <alignment horizontal="center"/>
    </xf>
    <xf numFmtId="0" fontId="104" fillId="0" borderId="6" xfId="0" applyFont="1" applyBorder="1" applyAlignment="1">
      <alignment horizontal="left" indent="1"/>
    </xf>
    <xf numFmtId="0" fontId="104" fillId="0" borderId="16" xfId="0" applyFont="1" applyBorder="1"/>
    <xf numFmtId="0" fontId="104" fillId="0" borderId="6" xfId="0" applyFont="1" applyBorder="1" applyAlignment="1">
      <alignment horizontal="left" indent="2"/>
    </xf>
    <xf numFmtId="49" fontId="104" fillId="0" borderId="6" xfId="0" applyNumberFormat="1" applyFont="1" applyBorder="1" applyAlignment="1">
      <alignment horizontal="left" indent="3"/>
    </xf>
    <xf numFmtId="49" fontId="104" fillId="0" borderId="6" xfId="0" applyNumberFormat="1" applyFont="1" applyFill="1" applyBorder="1" applyAlignment="1">
      <alignment horizontal="left" indent="3"/>
    </xf>
    <xf numFmtId="49" fontId="104" fillId="0" borderId="6" xfId="0" applyNumberFormat="1" applyFont="1" applyBorder="1" applyAlignment="1">
      <alignment horizontal="left" indent="1"/>
    </xf>
    <xf numFmtId="49" fontId="104" fillId="0" borderId="6" xfId="0" applyNumberFormat="1" applyFont="1" applyFill="1" applyBorder="1" applyAlignment="1">
      <alignment horizontal="left" indent="1"/>
    </xf>
    <xf numFmtId="0" fontId="104" fillId="0" borderId="6" xfId="0" applyNumberFormat="1" applyFont="1" applyBorder="1" applyAlignment="1">
      <alignment horizontal="left" indent="1"/>
    </xf>
    <xf numFmtId="49" fontId="104" fillId="0" borderId="6" xfId="0" applyNumberFormat="1" applyFont="1" applyBorder="1" applyAlignment="1">
      <alignment horizontal="left" wrapText="1" indent="2"/>
    </xf>
    <xf numFmtId="49" fontId="104" fillId="0" borderId="6" xfId="0" applyNumberFormat="1" applyFont="1" applyFill="1" applyBorder="1" applyAlignment="1">
      <alignment horizontal="left" vertical="top" wrapText="1" indent="2"/>
    </xf>
    <xf numFmtId="49" fontId="104" fillId="0" borderId="6" xfId="0" applyNumberFormat="1" applyFont="1" applyFill="1" applyBorder="1" applyAlignment="1">
      <alignment horizontal="left" wrapText="1" indent="3"/>
    </xf>
    <xf numFmtId="49" fontId="104" fillId="0" borderId="6" xfId="0" applyNumberFormat="1" applyFont="1" applyFill="1" applyBorder="1" applyAlignment="1">
      <alignment horizontal="left" wrapText="1" indent="2"/>
    </xf>
    <xf numFmtId="0" fontId="104" fillId="0" borderId="6" xfId="0" applyNumberFormat="1" applyFont="1" applyFill="1" applyBorder="1" applyAlignment="1">
      <alignment horizontal="left" wrapText="1" indent="1"/>
    </xf>
    <xf numFmtId="0" fontId="106" fillId="0" borderId="86" xfId="0" applyNumberFormat="1" applyFont="1" applyFill="1" applyBorder="1" applyAlignment="1">
      <alignment horizontal="left" vertical="center" wrapText="1"/>
    </xf>
    <xf numFmtId="0" fontId="104" fillId="0" borderId="32" xfId="0" applyFont="1" applyFill="1" applyBorder="1" applyAlignment="1">
      <alignment horizontal="center" vertical="center" wrapText="1"/>
    </xf>
    <xf numFmtId="0" fontId="104" fillId="0" borderId="16" xfId="0" applyFont="1" applyFill="1" applyBorder="1" applyAlignment="1">
      <alignment horizontal="center" vertical="center" wrapText="1"/>
    </xf>
    <xf numFmtId="0" fontId="106" fillId="0" borderId="6" xfId="0" applyNumberFormat="1" applyFont="1" applyFill="1" applyBorder="1" applyAlignment="1">
      <alignment horizontal="left" vertical="center" wrapText="1"/>
    </xf>
    <xf numFmtId="0" fontId="104" fillId="0" borderId="0" xfId="0" applyFont="1" applyAlignment="1">
      <alignment horizontal="center" vertical="center"/>
    </xf>
    <xf numFmtId="0" fontId="98" fillId="0" borderId="0" xfId="0" applyFont="1"/>
    <xf numFmtId="0" fontId="98" fillId="0" borderId="0" xfId="0" applyFont="1" applyAlignment="1">
      <alignment horizontal="center" vertical="center"/>
    </xf>
    <xf numFmtId="0" fontId="104" fillId="0" borderId="6" xfId="0" applyFont="1" applyFill="1" applyBorder="1" applyAlignment="1">
      <alignment horizontal="left" indent="1"/>
    </xf>
    <xf numFmtId="0" fontId="9" fillId="0" borderId="6" xfId="18" applyFill="1" applyBorder="1" applyAlignment="1" applyProtection="1">
      <alignment wrapText="1"/>
    </xf>
    <xf numFmtId="49" fontId="104" fillId="0" borderId="6" xfId="0" applyNumberFormat="1" applyFont="1" applyFill="1" applyBorder="1" applyAlignment="1">
      <alignment horizontal="left" wrapText="1" indent="1"/>
    </xf>
    <xf numFmtId="0" fontId="107" fillId="0" borderId="6"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0" xfId="0" applyFont="1" applyFill="1" applyAlignment="1">
      <alignment horizontal="left" vertical="top" wrapText="1"/>
    </xf>
    <xf numFmtId="0" fontId="110" fillId="0" borderId="6" xfId="14" applyFont="1" applyFill="1" applyBorder="1" applyAlignment="1" applyProtection="1">
      <alignment horizontal="left" vertical="center" wrapText="1"/>
      <protection locked="0"/>
    </xf>
    <xf numFmtId="0" fontId="104" fillId="0" borderId="6" xfId="0" applyFont="1" applyFill="1" applyBorder="1" applyAlignment="1">
      <alignment horizontal="center" vertical="center" wrapText="1"/>
    </xf>
    <xf numFmtId="0" fontId="104" fillId="0" borderId="0" xfId="0" applyFont="1" applyFill="1" applyBorder="1" applyAlignment="1">
      <alignment horizontal="center" vertical="center"/>
    </xf>
    <xf numFmtId="0" fontId="104" fillId="0" borderId="16" xfId="0" applyFont="1" applyFill="1" applyBorder="1"/>
    <xf numFmtId="49" fontId="104" fillId="0" borderId="6" xfId="0" applyNumberFormat="1" applyFont="1" applyFill="1" applyBorder="1" applyAlignment="1">
      <alignment horizontal="center" vertical="center" wrapText="1"/>
    </xf>
    <xf numFmtId="0" fontId="98" fillId="0" borderId="6" xfId="0" applyFont="1" applyBorder="1" applyAlignment="1">
      <alignment horizontal="left" indent="2"/>
    </xf>
    <xf numFmtId="0" fontId="113" fillId="0" borderId="87" xfId="0" applyNumberFormat="1" applyFont="1" applyFill="1" applyBorder="1" applyAlignment="1">
      <alignment vertical="center" wrapText="1" readingOrder="1"/>
    </xf>
    <xf numFmtId="0" fontId="98" fillId="0" borderId="6" xfId="0" applyFont="1" applyBorder="1"/>
    <xf numFmtId="0" fontId="113" fillId="0" borderId="88" xfId="0" applyNumberFormat="1" applyFont="1" applyFill="1" applyBorder="1" applyAlignment="1">
      <alignment vertical="center" wrapText="1" readingOrder="1"/>
    </xf>
    <xf numFmtId="0" fontId="113" fillId="0" borderId="88" xfId="0" applyNumberFormat="1" applyFont="1" applyFill="1" applyBorder="1" applyAlignment="1">
      <alignment horizontal="left" vertical="center" wrapText="1" indent="1" readingOrder="1"/>
    </xf>
    <xf numFmtId="0" fontId="98" fillId="0" borderId="32" xfId="0" applyFont="1" applyBorder="1" applyAlignment="1">
      <alignment horizontal="left" indent="2"/>
    </xf>
    <xf numFmtId="0" fontId="113" fillId="0" borderId="89" xfId="0" applyNumberFormat="1" applyFont="1" applyFill="1" applyBorder="1" applyAlignment="1">
      <alignment vertical="center" wrapText="1" readingOrder="1"/>
    </xf>
    <xf numFmtId="0" fontId="98" fillId="0" borderId="6" xfId="0" applyFont="1" applyFill="1" applyBorder="1" applyAlignment="1">
      <alignment horizontal="left" indent="2"/>
    </xf>
    <xf numFmtId="0" fontId="114" fillId="0" borderId="6" xfId="0" applyNumberFormat="1" applyFont="1" applyFill="1" applyBorder="1" applyAlignment="1">
      <alignment vertical="center" wrapText="1" readingOrder="1"/>
    </xf>
    <xf numFmtId="0" fontId="0" fillId="0" borderId="16" xfId="0" applyBorder="1"/>
    <xf numFmtId="0" fontId="98" fillId="0" borderId="6" xfId="0" applyFont="1" applyBorder="1" applyAlignment="1">
      <alignment horizontal="left" indent="3"/>
    </xf>
    <xf numFmtId="165" fontId="15" fillId="72" borderId="6" xfId="1" applyNumberFormat="1" applyFont="1" applyFill="1" applyBorder="1" applyAlignment="1" applyProtection="1">
      <alignment vertical="center"/>
      <protection locked="0"/>
    </xf>
    <xf numFmtId="165" fontId="15" fillId="72" borderId="29" xfId="1" applyNumberFormat="1" applyFont="1" applyFill="1" applyBorder="1" applyAlignment="1" applyProtection="1">
      <alignment vertical="center"/>
      <protection locked="0"/>
    </xf>
    <xf numFmtId="165" fontId="3" fillId="0" borderId="6" xfId="1" applyNumberFormat="1" applyFont="1" applyFill="1" applyBorder="1" applyAlignment="1" applyProtection="1">
      <alignment horizontal="right" vertical="center" wrapText="1"/>
      <protection locked="0"/>
    </xf>
    <xf numFmtId="165" fontId="3" fillId="0" borderId="6" xfId="1" applyNumberFormat="1" applyFont="1" applyBorder="1" applyAlignment="1" applyProtection="1">
      <alignment vertical="center" wrapText="1"/>
      <protection locked="0"/>
    </xf>
    <xf numFmtId="165" fontId="3" fillId="0" borderId="29" xfId="1" applyNumberFormat="1" applyFont="1" applyBorder="1" applyAlignment="1" applyProtection="1">
      <alignment vertical="center" wrapText="1"/>
      <protection locked="0"/>
    </xf>
    <xf numFmtId="165" fontId="7" fillId="72" borderId="6" xfId="1" applyNumberFormat="1" applyFont="1" applyFill="1" applyBorder="1" applyAlignment="1" applyProtection="1">
      <alignment vertical="center"/>
      <protection locked="0"/>
    </xf>
    <xf numFmtId="165" fontId="7" fillId="72" borderId="29" xfId="1" applyNumberFormat="1" applyFont="1" applyFill="1" applyBorder="1" applyAlignment="1" applyProtection="1">
      <alignment vertical="center"/>
      <protection locked="0"/>
    </xf>
    <xf numFmtId="165" fontId="15" fillId="72" borderId="39" xfId="1" applyNumberFormat="1" applyFont="1" applyFill="1" applyBorder="1" applyAlignment="1" applyProtection="1">
      <alignment vertical="center"/>
      <protection locked="0"/>
    </xf>
    <xf numFmtId="165" fontId="15" fillId="72" borderId="38" xfId="1" applyNumberFormat="1" applyFont="1" applyFill="1" applyBorder="1" applyAlignment="1" applyProtection="1">
      <alignment vertical="center"/>
      <protection locked="0"/>
    </xf>
    <xf numFmtId="193" fontId="3" fillId="0" borderId="27" xfId="1" applyNumberFormat="1" applyFont="1" applyBorder="1" applyAlignment="1"/>
    <xf numFmtId="193" fontId="3" fillId="0" borderId="29" xfId="1" applyNumberFormat="1" applyFont="1" applyBorder="1" applyAlignment="1"/>
    <xf numFmtId="193" fontId="3" fillId="0" borderId="38" xfId="1" applyNumberFormat="1" applyFont="1" applyBorder="1" applyAlignment="1"/>
    <xf numFmtId="192" fontId="8" fillId="0" borderId="6" xfId="0" applyNumberFormat="1" applyFont="1" applyFill="1" applyBorder="1" applyAlignment="1" applyProtection="1">
      <alignment horizontal="right"/>
    </xf>
    <xf numFmtId="192" fontId="8" fillId="70" borderId="6" xfId="0" applyNumberFormat="1" applyFont="1" applyFill="1" applyBorder="1" applyAlignment="1" applyProtection="1">
      <alignment horizontal="right"/>
    </xf>
    <xf numFmtId="192" fontId="8" fillId="70" borderId="29" xfId="0" applyNumberFormat="1" applyFont="1" applyFill="1" applyBorder="1" applyAlignment="1" applyProtection="1">
      <alignment horizontal="right"/>
    </xf>
    <xf numFmtId="10" fontId="100" fillId="74" borderId="6" xfId="1" applyNumberFormat="1" applyFont="1" applyFill="1" applyBorder="1" applyAlignment="1" applyProtection="1">
      <alignment horizontal="right" vertical="center"/>
    </xf>
    <xf numFmtId="164" fontId="0" fillId="0" borderId="0" xfId="0" applyNumberFormat="1"/>
    <xf numFmtId="192" fontId="7" fillId="0" borderId="32" xfId="0" applyNumberFormat="1" applyFont="1" applyFill="1" applyBorder="1" applyAlignment="1" applyProtection="1">
      <alignment vertical="center"/>
      <protection locked="0"/>
    </xf>
    <xf numFmtId="165" fontId="7" fillId="0" borderId="39" xfId="1" applyNumberFormat="1" applyFont="1" applyFill="1" applyBorder="1" applyAlignment="1" applyProtection="1">
      <alignment vertical="center"/>
      <protection locked="0"/>
    </xf>
    <xf numFmtId="3" fontId="3" fillId="0" borderId="0" xfId="0" applyNumberFormat="1" applyFont="1"/>
    <xf numFmtId="192" fontId="3" fillId="0" borderId="0" xfId="0" applyNumberFormat="1" applyFont="1"/>
    <xf numFmtId="43" fontId="104" fillId="0" borderId="6" xfId="2" applyFont="1" applyBorder="1" applyAlignment="1">
      <alignment horizontal="center" vertical="center" wrapText="1"/>
    </xf>
    <xf numFmtId="43" fontId="104" fillId="0" borderId="6" xfId="2" applyFont="1" applyFill="1" applyBorder="1" applyAlignment="1">
      <alignment horizontal="center" vertical="center" wrapText="1"/>
    </xf>
    <xf numFmtId="164" fontId="104" fillId="0" borderId="6" xfId="2" applyNumberFormat="1" applyFont="1" applyBorder="1"/>
    <xf numFmtId="164" fontId="107" fillId="0" borderId="6" xfId="2" applyNumberFormat="1" applyFont="1" applyBorder="1"/>
    <xf numFmtId="164" fontId="104" fillId="0" borderId="6" xfId="2" applyNumberFormat="1" applyFont="1" applyFill="1" applyBorder="1"/>
    <xf numFmtId="164" fontId="103" fillId="70" borderId="6" xfId="2" applyNumberFormat="1" applyFont="1" applyFill="1" applyBorder="1"/>
    <xf numFmtId="164" fontId="104" fillId="0" borderId="6" xfId="2" applyNumberFormat="1" applyFont="1" applyBorder="1" applyAlignment="1">
      <alignment horizontal="left" indent="1"/>
    </xf>
    <xf numFmtId="164" fontId="104" fillId="76" borderId="6" xfId="2" applyNumberFormat="1" applyFont="1" applyFill="1" applyBorder="1"/>
    <xf numFmtId="164" fontId="107" fillId="76" borderId="6" xfId="2" applyNumberFormat="1" applyFont="1" applyFill="1" applyBorder="1"/>
    <xf numFmtId="164" fontId="107" fillId="0" borderId="16" xfId="2" applyNumberFormat="1" applyFont="1" applyBorder="1"/>
    <xf numFmtId="164" fontId="104" fillId="0" borderId="6" xfId="2" applyNumberFormat="1" applyFont="1" applyBorder="1" applyAlignment="1">
      <alignment horizontal="left" indent="2"/>
    </xf>
    <xf numFmtId="164" fontId="104" fillId="0" borderId="6" xfId="2" applyNumberFormat="1" applyFont="1" applyFill="1" applyBorder="1" applyAlignment="1">
      <alignment horizontal="left" indent="3"/>
    </xf>
    <xf numFmtId="164" fontId="104" fillId="0" borderId="6" xfId="2" applyNumberFormat="1" applyFont="1" applyFill="1" applyBorder="1" applyAlignment="1">
      <alignment horizontal="left" indent="1"/>
    </xf>
    <xf numFmtId="164" fontId="104" fillId="77" borderId="6" xfId="2" applyNumberFormat="1" applyFont="1" applyFill="1" applyBorder="1"/>
    <xf numFmtId="164" fontId="104" fillId="0" borderId="6" xfId="2" applyNumberFormat="1" applyFont="1" applyFill="1" applyBorder="1" applyAlignment="1">
      <alignment horizontal="left" wrapText="1" indent="3"/>
    </xf>
    <xf numFmtId="164" fontId="104" fillId="0" borderId="6" xfId="2" applyNumberFormat="1" applyFont="1" applyFill="1" applyBorder="1" applyAlignment="1">
      <alignment horizontal="left" wrapText="1" indent="2"/>
    </xf>
    <xf numFmtId="164" fontId="104" fillId="0" borderId="6" xfId="2" applyNumberFormat="1" applyFont="1" applyFill="1" applyBorder="1" applyAlignment="1">
      <alignment horizontal="left" wrapText="1" indent="1"/>
    </xf>
    <xf numFmtId="164" fontId="104" fillId="0" borderId="0" xfId="0" applyNumberFormat="1" applyFont="1"/>
    <xf numFmtId="164" fontId="104" fillId="0" borderId="6" xfId="2" applyNumberFormat="1" applyFont="1" applyFill="1" applyBorder="1" applyAlignment="1">
      <alignment horizontal="center" vertical="center" wrapText="1"/>
    </xf>
    <xf numFmtId="164" fontId="104" fillId="0" borderId="6" xfId="2" applyNumberFormat="1" applyFont="1" applyFill="1" applyBorder="1" applyAlignment="1">
      <alignment horizontal="center" vertical="center"/>
    </xf>
    <xf numFmtId="164" fontId="103" fillId="0" borderId="6" xfId="2" applyNumberFormat="1" applyFont="1" applyFill="1" applyBorder="1" applyAlignment="1">
      <alignment horizontal="left" vertical="center" wrapText="1"/>
    </xf>
    <xf numFmtId="164" fontId="104" fillId="0" borderId="6" xfId="2" applyNumberFormat="1" applyFont="1" applyBorder="1" applyAlignment="1">
      <alignment horizontal="center" vertical="center" wrapText="1"/>
    </xf>
    <xf numFmtId="164" fontId="104" fillId="0" borderId="6" xfId="2" applyNumberFormat="1" applyFont="1" applyBorder="1" applyAlignment="1">
      <alignment horizontal="center" vertical="center"/>
    </xf>
    <xf numFmtId="164" fontId="106" fillId="0" borderId="6" xfId="2" applyNumberFormat="1" applyFont="1" applyFill="1" applyBorder="1" applyAlignment="1">
      <alignment horizontal="left" vertical="center" wrapText="1"/>
    </xf>
    <xf numFmtId="164" fontId="107" fillId="0" borderId="6" xfId="2" applyNumberFormat="1" applyFont="1" applyBorder="1" applyAlignment="1">
      <alignment horizontal="center" vertical="center"/>
    </xf>
    <xf numFmtId="164" fontId="107" fillId="0" borderId="6" xfId="2" applyNumberFormat="1" applyFont="1" applyFill="1" applyBorder="1"/>
    <xf numFmtId="4" fontId="98" fillId="0" borderId="6" xfId="0" applyNumberFormat="1" applyFont="1" applyBorder="1"/>
    <xf numFmtId="4" fontId="98" fillId="0" borderId="32" xfId="0" applyNumberFormat="1" applyFont="1" applyBorder="1"/>
    <xf numFmtId="164" fontId="98" fillId="0" borderId="6" xfId="2" applyNumberFormat="1" applyFont="1" applyBorder="1"/>
    <xf numFmtId="164" fontId="98" fillId="0" borderId="32" xfId="2" applyNumberFormat="1" applyFont="1" applyBorder="1"/>
    <xf numFmtId="164" fontId="3" fillId="0" borderId="12" xfId="2" applyNumberFormat="1" applyFont="1" applyFill="1" applyBorder="1" applyAlignment="1">
      <alignment vertical="center"/>
    </xf>
    <xf numFmtId="164" fontId="3" fillId="0" borderId="29" xfId="2" applyNumberFormat="1" applyFont="1" applyFill="1" applyBorder="1" applyAlignment="1">
      <alignment vertical="center"/>
    </xf>
    <xf numFmtId="164" fontId="3" fillId="69" borderId="8" xfId="2" applyNumberFormat="1" applyFont="1" applyFill="1" applyBorder="1" applyAlignment="1">
      <alignment vertical="center"/>
    </xf>
    <xf numFmtId="164" fontId="3" fillId="69" borderId="27" xfId="2" applyNumberFormat="1" applyFont="1" applyFill="1" applyBorder="1" applyAlignment="1">
      <alignment vertical="center"/>
    </xf>
    <xf numFmtId="164" fontId="3" fillId="0" borderId="39" xfId="2" applyNumberFormat="1" applyFont="1" applyFill="1" applyBorder="1" applyAlignment="1">
      <alignment vertical="center"/>
    </xf>
    <xf numFmtId="164" fontId="3" fillId="0" borderId="30" xfId="2" applyNumberFormat="1" applyFont="1" applyFill="1" applyBorder="1" applyAlignment="1">
      <alignment vertical="center"/>
    </xf>
    <xf numFmtId="164" fontId="3" fillId="0" borderId="38" xfId="2" applyNumberFormat="1" applyFont="1" applyFill="1" applyBorder="1" applyAlignment="1">
      <alignment vertical="center"/>
    </xf>
    <xf numFmtId="165" fontId="3" fillId="0" borderId="73" xfId="1" applyNumberFormat="1" applyFont="1" applyFill="1" applyBorder="1" applyAlignment="1">
      <alignment vertical="center"/>
    </xf>
    <xf numFmtId="165" fontId="3" fillId="0" borderId="78" xfId="1" applyNumberFormat="1" applyFont="1" applyFill="1" applyBorder="1" applyAlignment="1">
      <alignment vertical="center"/>
    </xf>
    <xf numFmtId="192" fontId="7" fillId="0" borderId="6" xfId="0" applyNumberFormat="1" applyFont="1" applyFill="1" applyBorder="1" applyAlignment="1" applyProtection="1">
      <alignment vertical="center"/>
      <protection locked="0"/>
    </xf>
    <xf numFmtId="165" fontId="7" fillId="0" borderId="6" xfId="1" applyNumberFormat="1" applyFont="1" applyFill="1" applyBorder="1" applyAlignment="1" applyProtection="1">
      <alignment vertical="center"/>
      <protection locked="0"/>
    </xf>
    <xf numFmtId="164" fontId="3" fillId="0" borderId="29" xfId="2" applyNumberFormat="1" applyFont="1" applyFill="1" applyBorder="1" applyAlignment="1">
      <alignment horizontal="right" vertical="center" wrapText="1"/>
    </xf>
    <xf numFmtId="164" fontId="5" fillId="70" borderId="29" xfId="2" applyNumberFormat="1" applyFont="1" applyFill="1" applyBorder="1" applyAlignment="1">
      <alignment horizontal="right" vertical="center" wrapText="1"/>
    </xf>
    <xf numFmtId="164" fontId="5" fillId="70" borderId="29" xfId="2" applyNumberFormat="1" applyFont="1" applyFill="1" applyBorder="1" applyAlignment="1">
      <alignment horizontal="center" vertical="center" wrapText="1"/>
    </xf>
    <xf numFmtId="164" fontId="6" fillId="0" borderId="38" xfId="2" applyNumberFormat="1" applyFont="1" applyFill="1" applyBorder="1" applyAlignment="1" applyProtection="1">
      <alignment horizontal="right" vertical="center"/>
    </xf>
    <xf numFmtId="9" fontId="98" fillId="0" borderId="6" xfId="1" applyFont="1" applyBorder="1"/>
    <xf numFmtId="9" fontId="98" fillId="0" borderId="32" xfId="1" applyFont="1" applyBorder="1"/>
    <xf numFmtId="164" fontId="104" fillId="0" borderId="0" xfId="0" applyNumberFormat="1" applyFont="1" applyBorder="1"/>
    <xf numFmtId="3" fontId="10" fillId="0" borderId="0" xfId="0" applyNumberFormat="1" applyFont="1"/>
    <xf numFmtId="192" fontId="0" fillId="0" borderId="0" xfId="0" applyNumberFormat="1"/>
    <xf numFmtId="167" fontId="3" fillId="70" borderId="38" xfId="0" applyNumberFormat="1" applyFont="1" applyFill="1" applyBorder="1"/>
    <xf numFmtId="192" fontId="3" fillId="0" borderId="0" xfId="0" applyNumberFormat="1" applyFont="1" applyBorder="1" applyAlignment="1">
      <alignment horizontal="center" vertical="center" wrapText="1"/>
    </xf>
    <xf numFmtId="10" fontId="24" fillId="2" borderId="0" xfId="21" applyNumberFormat="1" applyBorder="1"/>
    <xf numFmtId="10" fontId="7" fillId="72" borderId="6" xfId="1" applyNumberFormat="1" applyFont="1" applyFill="1" applyBorder="1" applyAlignment="1" applyProtection="1">
      <alignment vertical="center"/>
      <protection locked="0"/>
    </xf>
    <xf numFmtId="192" fontId="10" fillId="0" borderId="0" xfId="0" applyNumberFormat="1" applyFont="1"/>
    <xf numFmtId="192" fontId="0" fillId="0" borderId="0" xfId="0" applyNumberFormat="1" applyFill="1"/>
    <xf numFmtId="167" fontId="3" fillId="0" borderId="0" xfId="0" applyNumberFormat="1" applyFont="1"/>
    <xf numFmtId="192" fontId="10" fillId="0" borderId="0" xfId="0" applyNumberFormat="1" applyFont="1" applyAlignment="1"/>
    <xf numFmtId="10" fontId="0" fillId="0" borderId="0" xfId="1" applyNumberFormat="1" applyFont="1"/>
    <xf numFmtId="164" fontId="104" fillId="0" borderId="0" xfId="0" applyNumberFormat="1" applyFont="1" applyFill="1"/>
    <xf numFmtId="0" fontId="97" fillId="0" borderId="71" xfId="0" applyFont="1" applyBorder="1" applyAlignment="1">
      <alignment horizontal="left" vertical="center" wrapText="1"/>
    </xf>
    <xf numFmtId="0" fontId="97" fillId="0" borderId="80" xfId="0" applyFont="1" applyBorder="1" applyAlignment="1">
      <alignment horizontal="left" vertical="center" wrapText="1"/>
    </xf>
    <xf numFmtId="0" fontId="7" fillId="0" borderId="68" xfId="0" applyFont="1" applyFill="1" applyBorder="1" applyAlignment="1" applyProtection="1">
      <alignment horizontal="center"/>
    </xf>
    <xf numFmtId="0" fontId="7" fillId="0" borderId="54" xfId="0" applyFont="1" applyFill="1" applyBorder="1" applyAlignment="1" applyProtection="1">
      <alignment horizontal="center"/>
    </xf>
    <xf numFmtId="0" fontId="7" fillId="0" borderId="90" xfId="0" applyFont="1" applyFill="1" applyBorder="1" applyAlignment="1" applyProtection="1">
      <alignment horizontal="center"/>
    </xf>
    <xf numFmtId="0" fontId="7" fillId="0" borderId="91" xfId="0" applyFont="1" applyFill="1" applyBorder="1" applyAlignment="1" applyProtection="1">
      <alignment horizontal="center"/>
    </xf>
    <xf numFmtId="0" fontId="5" fillId="0" borderId="51" xfId="0" applyFont="1" applyBorder="1" applyAlignment="1">
      <alignment horizontal="center" vertical="center"/>
    </xf>
    <xf numFmtId="0" fontId="5" fillId="0" borderId="57" xfId="0" applyFont="1" applyBorder="1" applyAlignment="1">
      <alignment horizontal="center" vertical="center"/>
    </xf>
    <xf numFmtId="0" fontId="8" fillId="0" borderId="4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8" xfId="0" applyFont="1" applyFill="1" applyBorder="1" applyAlignment="1" applyProtection="1">
      <alignment horizontal="center"/>
    </xf>
    <xf numFmtId="0" fontId="8" fillId="0" borderId="37" xfId="0" applyFont="1" applyFill="1" applyBorder="1" applyAlignment="1" applyProtection="1">
      <alignment horizontal="center"/>
    </xf>
    <xf numFmtId="0" fontId="11" fillId="0" borderId="6" xfId="0" applyFont="1" applyBorder="1" applyAlignment="1">
      <alignment wrapText="1"/>
    </xf>
    <xf numFmtId="0" fontId="3" fillId="0" borderId="29" xfId="0" applyFont="1" applyBorder="1" applyAlignment="1"/>
    <xf numFmtId="0" fontId="8" fillId="0" borderId="12"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xf>
    <xf numFmtId="0" fontId="3" fillId="0" borderId="27" xfId="0" applyFont="1" applyFill="1" applyBorder="1" applyAlignment="1">
      <alignment horizontal="center"/>
    </xf>
    <xf numFmtId="0" fontId="5" fillId="70" borderId="92" xfId="0" applyFont="1" applyFill="1" applyBorder="1" applyAlignment="1">
      <alignment horizontal="center" vertical="center" wrapText="1"/>
    </xf>
    <xf numFmtId="0" fontId="5" fillId="70" borderId="90" xfId="0" applyFont="1" applyFill="1" applyBorder="1" applyAlignment="1">
      <alignment horizontal="center" vertical="center" wrapText="1"/>
    </xf>
    <xf numFmtId="0" fontId="5" fillId="70" borderId="81" xfId="0" applyFont="1" applyFill="1" applyBorder="1" applyAlignment="1">
      <alignment horizontal="center" vertical="center" wrapText="1"/>
    </xf>
    <xf numFmtId="0" fontId="5" fillId="70" borderId="58" xfId="0" applyFont="1" applyFill="1" applyBorder="1" applyAlignment="1">
      <alignment horizontal="center" vertical="center" wrapText="1"/>
    </xf>
    <xf numFmtId="0" fontId="94" fillId="69" borderId="76" xfId="14" applyFont="1" applyFill="1" applyBorder="1" applyAlignment="1" applyProtection="1">
      <alignment horizontal="center" vertical="center" wrapText="1"/>
      <protection locked="0"/>
    </xf>
    <xf numFmtId="0" fontId="94" fillId="69" borderId="74" xfId="14" applyFont="1" applyFill="1" applyBorder="1" applyAlignment="1" applyProtection="1">
      <alignment horizontal="center" vertical="center" wrapText="1"/>
      <protection locked="0"/>
    </xf>
    <xf numFmtId="9" fontId="3" fillId="0" borderId="12" xfId="0" applyNumberFormat="1" applyFont="1" applyBorder="1" applyAlignment="1">
      <alignment horizontal="center" vertical="center"/>
    </xf>
    <xf numFmtId="9" fontId="3" fillId="0" borderId="58"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16" xfId="0" applyFont="1" applyBorder="1" applyAlignment="1">
      <alignment horizontal="center" vertical="center" wrapText="1"/>
    </xf>
    <xf numFmtId="164" fontId="13" fillId="69" borderId="24" xfId="3" applyNumberFormat="1" applyFont="1" applyFill="1" applyBorder="1" applyAlignment="1" applyProtection="1">
      <alignment horizontal="center"/>
      <protection locked="0"/>
    </xf>
    <xf numFmtId="164" fontId="13" fillId="69" borderId="28" xfId="3" applyNumberFormat="1" applyFont="1" applyFill="1" applyBorder="1" applyAlignment="1" applyProtection="1">
      <alignment horizontal="center"/>
      <protection locked="0"/>
    </xf>
    <xf numFmtId="164" fontId="13" fillId="69" borderId="37" xfId="3" applyNumberFormat="1" applyFont="1" applyFill="1" applyBorder="1" applyAlignment="1" applyProtection="1">
      <alignment horizontal="center"/>
      <protection locked="0"/>
    </xf>
    <xf numFmtId="0" fontId="5" fillId="0" borderId="93" xfId="0" applyFont="1" applyBorder="1" applyAlignment="1">
      <alignment horizontal="center" vertical="center" wrapText="1"/>
    </xf>
    <xf numFmtId="0" fontId="5" fillId="0" borderId="66" xfId="0" applyFont="1" applyBorder="1" applyAlignment="1">
      <alignment horizontal="center" vertical="center" wrapText="1"/>
    </xf>
    <xf numFmtId="164" fontId="13" fillId="0" borderId="94" xfId="3" applyNumberFormat="1" applyFont="1" applyFill="1" applyBorder="1" applyAlignment="1" applyProtection="1">
      <alignment horizontal="center" vertical="center" wrapText="1"/>
      <protection locked="0"/>
    </xf>
    <xf numFmtId="164" fontId="13" fillId="0" borderId="95" xfId="3" applyNumberFormat="1" applyFont="1" applyFill="1" applyBorder="1" applyAlignment="1" applyProtection="1">
      <alignment horizontal="center" vertical="center" wrapText="1"/>
      <protection locked="0"/>
    </xf>
    <xf numFmtId="0" fontId="3" fillId="0" borderId="3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58" xfId="0" applyFont="1" applyFill="1" applyBorder="1" applyAlignment="1">
      <alignment horizontal="center" wrapText="1"/>
    </xf>
    <xf numFmtId="0" fontId="3" fillId="0" borderId="5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3" fillId="0" borderId="28" xfId="0" applyFont="1" applyBorder="1" applyAlignment="1">
      <alignment horizontal="center"/>
    </xf>
    <xf numFmtId="0" fontId="3" fillId="0" borderId="37" xfId="0" applyFont="1" applyBorder="1" applyAlignment="1">
      <alignment horizontal="center" vertical="center" wrapText="1"/>
    </xf>
    <xf numFmtId="0" fontId="3" fillId="0" borderId="29" xfId="0" applyFont="1" applyBorder="1" applyAlignment="1">
      <alignment horizontal="center" vertical="center" wrapText="1"/>
    </xf>
    <xf numFmtId="0" fontId="106" fillId="0" borderId="97" xfId="0" applyNumberFormat="1" applyFont="1" applyFill="1" applyBorder="1" applyAlignment="1">
      <alignment horizontal="left" vertical="center" wrapText="1"/>
    </xf>
    <xf numFmtId="0" fontId="106" fillId="0" borderId="98" xfId="0" applyNumberFormat="1" applyFont="1" applyFill="1" applyBorder="1" applyAlignment="1">
      <alignment horizontal="left" vertical="center" wrapText="1"/>
    </xf>
    <xf numFmtId="0" fontId="106" fillId="0" borderId="99" xfId="0" applyNumberFormat="1" applyFont="1" applyFill="1" applyBorder="1" applyAlignment="1">
      <alignment horizontal="left" vertical="center" wrapText="1"/>
    </xf>
    <xf numFmtId="0" fontId="106" fillId="0" borderId="100" xfId="0" applyNumberFormat="1" applyFont="1" applyFill="1" applyBorder="1" applyAlignment="1">
      <alignment horizontal="left" vertical="center" wrapText="1"/>
    </xf>
    <xf numFmtId="0" fontId="106" fillId="0" borderId="101" xfId="0" applyNumberFormat="1" applyFont="1" applyFill="1" applyBorder="1" applyAlignment="1">
      <alignment horizontal="left" vertical="center" wrapText="1"/>
    </xf>
    <xf numFmtId="0" fontId="106" fillId="0" borderId="102" xfId="0" applyNumberFormat="1" applyFont="1" applyFill="1" applyBorder="1" applyAlignment="1">
      <alignment horizontal="left" vertical="center" wrapText="1"/>
    </xf>
    <xf numFmtId="0" fontId="107" fillId="0" borderId="71" xfId="0" applyFont="1" applyFill="1" applyBorder="1" applyAlignment="1">
      <alignment horizontal="center" vertical="center" wrapText="1"/>
    </xf>
    <xf numFmtId="0" fontId="107" fillId="0" borderId="80" xfId="0" applyFont="1" applyFill="1" applyBorder="1" applyAlignment="1">
      <alignment horizontal="center" vertical="center" wrapText="1"/>
    </xf>
    <xf numFmtId="0" fontId="107" fillId="0" borderId="103" xfId="0" applyFont="1" applyFill="1" applyBorder="1" applyAlignment="1">
      <alignment horizontal="center" vertical="center" wrapText="1"/>
    </xf>
    <xf numFmtId="0" fontId="107" fillId="0" borderId="70" xfId="0" applyFont="1" applyFill="1" applyBorder="1" applyAlignment="1">
      <alignment horizontal="center" vertical="center" wrapText="1"/>
    </xf>
    <xf numFmtId="0" fontId="107" fillId="0" borderId="104" xfId="0" applyFont="1" applyFill="1" applyBorder="1" applyAlignment="1">
      <alignment horizontal="center" vertical="center" wrapText="1"/>
    </xf>
    <xf numFmtId="0" fontId="107" fillId="0" borderId="85" xfId="0" applyFont="1" applyFill="1" applyBorder="1" applyAlignment="1">
      <alignment horizontal="center" vertical="center" wrapText="1"/>
    </xf>
    <xf numFmtId="0" fontId="104" fillId="0" borderId="32" xfId="0" applyFont="1" applyBorder="1" applyAlignment="1">
      <alignment horizontal="center" vertical="center" wrapText="1"/>
    </xf>
    <xf numFmtId="0" fontId="104" fillId="0" borderId="16" xfId="0" applyFont="1" applyBorder="1" applyAlignment="1">
      <alignment horizontal="center" vertical="center" wrapText="1"/>
    </xf>
    <xf numFmtId="0" fontId="104" fillId="0" borderId="6" xfId="0" applyFont="1" applyBorder="1" applyAlignment="1">
      <alignment horizontal="center" vertical="center" wrapText="1"/>
    </xf>
    <xf numFmtId="0" fontId="111" fillId="0" borderId="6" xfId="0" applyFont="1" applyFill="1" applyBorder="1" applyAlignment="1">
      <alignment horizontal="center" vertical="center"/>
    </xf>
    <xf numFmtId="0" fontId="111" fillId="0" borderId="71" xfId="0" applyFont="1" applyFill="1" applyBorder="1" applyAlignment="1">
      <alignment horizontal="center" vertical="center"/>
    </xf>
    <xf numFmtId="0" fontId="111" fillId="0" borderId="103" xfId="0" applyFont="1" applyFill="1" applyBorder="1" applyAlignment="1">
      <alignment horizontal="center" vertical="center"/>
    </xf>
    <xf numFmtId="0" fontId="111" fillId="0" borderId="70" xfId="0" applyFont="1" applyFill="1" applyBorder="1" applyAlignment="1">
      <alignment horizontal="center" vertical="center"/>
    </xf>
    <xf numFmtId="0" fontId="111" fillId="0" borderId="85" xfId="0" applyFont="1" applyFill="1" applyBorder="1" applyAlignment="1">
      <alignment horizontal="center" vertical="center"/>
    </xf>
    <xf numFmtId="0" fontId="107" fillId="0" borderId="6" xfId="0" applyFont="1" applyFill="1" applyBorder="1" applyAlignment="1">
      <alignment horizontal="center" vertical="center" wrapText="1"/>
    </xf>
    <xf numFmtId="0" fontId="107" fillId="0" borderId="105" xfId="0" applyFont="1" applyFill="1" applyBorder="1" applyAlignment="1">
      <alignment horizontal="center" vertical="center" wrapText="1"/>
    </xf>
    <xf numFmtId="0" fontId="107" fillId="0" borderId="86" xfId="0" applyFont="1" applyFill="1" applyBorder="1" applyAlignment="1">
      <alignment horizontal="center" vertical="center" wrapText="1"/>
    </xf>
    <xf numFmtId="0" fontId="104" fillId="0" borderId="12" xfId="0" applyFont="1" applyFill="1" applyBorder="1" applyAlignment="1">
      <alignment horizontal="center" vertical="center" wrapText="1"/>
    </xf>
    <xf numFmtId="0" fontId="104" fillId="0" borderId="8" xfId="0" applyFont="1" applyFill="1" applyBorder="1" applyAlignment="1">
      <alignment horizontal="center" vertical="center" wrapText="1"/>
    </xf>
    <xf numFmtId="0" fontId="104" fillId="0" borderId="58" xfId="0" applyFont="1" applyFill="1" applyBorder="1" applyAlignment="1">
      <alignment horizontal="center" vertical="center" wrapText="1"/>
    </xf>
    <xf numFmtId="0" fontId="107" fillId="0" borderId="106" xfId="0" applyFont="1" applyFill="1" applyBorder="1" applyAlignment="1">
      <alignment horizontal="center" vertical="center" wrapText="1"/>
    </xf>
    <xf numFmtId="0" fontId="107" fillId="0" borderId="16" xfId="0" applyFont="1" applyFill="1" applyBorder="1" applyAlignment="1">
      <alignment horizontal="center" vertical="center" wrapText="1"/>
    </xf>
    <xf numFmtId="0" fontId="104" fillId="0" borderId="106" xfId="0" applyFont="1" applyFill="1" applyBorder="1" applyAlignment="1">
      <alignment horizontal="center" vertical="center" wrapText="1"/>
    </xf>
    <xf numFmtId="0" fontId="104" fillId="0" borderId="16" xfId="0" applyFont="1" applyFill="1" applyBorder="1" applyAlignment="1">
      <alignment horizontal="center" vertical="center" wrapText="1"/>
    </xf>
    <xf numFmtId="0" fontId="104" fillId="0" borderId="105"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86" xfId="0" applyFont="1" applyFill="1" applyBorder="1" applyAlignment="1">
      <alignment horizontal="center" vertical="center" wrapText="1"/>
    </xf>
    <xf numFmtId="0" fontId="104" fillId="0" borderId="85" xfId="0" applyFont="1" applyBorder="1" applyAlignment="1">
      <alignment horizontal="center" vertical="center" wrapText="1"/>
    </xf>
    <xf numFmtId="0" fontId="106" fillId="0" borderId="71" xfId="0" applyNumberFormat="1" applyFont="1" applyFill="1" applyBorder="1" applyAlignment="1">
      <alignment horizontal="left" vertical="top" wrapText="1"/>
    </xf>
    <xf numFmtId="0" fontId="106" fillId="0" borderId="103" xfId="0" applyNumberFormat="1" applyFont="1" applyFill="1" applyBorder="1" applyAlignment="1">
      <alignment horizontal="left" vertical="top" wrapText="1"/>
    </xf>
    <xf numFmtId="0" fontId="106" fillId="0" borderId="105" xfId="0" applyNumberFormat="1" applyFont="1" applyFill="1" applyBorder="1" applyAlignment="1">
      <alignment horizontal="left" vertical="top" wrapText="1"/>
    </xf>
    <xf numFmtId="0" fontId="106" fillId="0" borderId="86" xfId="0" applyNumberFormat="1" applyFont="1" applyFill="1" applyBorder="1" applyAlignment="1">
      <alignment horizontal="left" vertical="top" wrapText="1"/>
    </xf>
    <xf numFmtId="0" fontId="106" fillId="0" borderId="70" xfId="0" applyNumberFormat="1" applyFont="1" applyFill="1" applyBorder="1" applyAlignment="1">
      <alignment horizontal="left" vertical="top" wrapText="1"/>
    </xf>
    <xf numFmtId="0" fontId="106" fillId="0" borderId="85" xfId="0" applyNumberFormat="1" applyFont="1" applyFill="1" applyBorder="1" applyAlignment="1">
      <alignment horizontal="left" vertical="top" wrapText="1"/>
    </xf>
    <xf numFmtId="0" fontId="104" fillId="0" borderId="71" xfId="0" applyFont="1" applyFill="1" applyBorder="1" applyAlignment="1">
      <alignment horizontal="center" vertical="center"/>
    </xf>
    <xf numFmtId="0" fontId="104" fillId="0" borderId="80" xfId="0" applyFont="1" applyFill="1" applyBorder="1" applyAlignment="1">
      <alignment horizontal="center" vertical="center"/>
    </xf>
    <xf numFmtId="0" fontId="104" fillId="0" borderId="103" xfId="0" applyFont="1" applyFill="1" applyBorder="1" applyAlignment="1">
      <alignment horizontal="center" vertical="center"/>
    </xf>
    <xf numFmtId="0" fontId="104" fillId="0" borderId="71" xfId="0" applyFont="1" applyFill="1" applyBorder="1" applyAlignment="1">
      <alignment horizontal="center" vertical="center" wrapText="1"/>
    </xf>
    <xf numFmtId="0" fontId="104" fillId="0" borderId="80" xfId="0" applyFont="1" applyFill="1" applyBorder="1" applyAlignment="1">
      <alignment horizontal="center" vertical="center" wrapText="1"/>
    </xf>
    <xf numFmtId="0" fontId="104" fillId="0" borderId="103" xfId="0" applyFont="1" applyFill="1" applyBorder="1" applyAlignment="1">
      <alignment horizontal="center" vertical="center" wrapText="1"/>
    </xf>
    <xf numFmtId="0" fontId="104" fillId="0" borderId="71" xfId="0" applyFont="1" applyBorder="1" applyAlignment="1">
      <alignment horizontal="center" vertical="top" wrapText="1"/>
    </xf>
    <xf numFmtId="0" fontId="104" fillId="0" borderId="80" xfId="0" applyFont="1" applyBorder="1" applyAlignment="1">
      <alignment horizontal="center" vertical="top" wrapText="1"/>
    </xf>
    <xf numFmtId="0" fontId="104" fillId="0" borderId="103" xfId="0" applyFont="1" applyBorder="1" applyAlignment="1">
      <alignment horizontal="center" vertical="top" wrapText="1"/>
    </xf>
    <xf numFmtId="0" fontId="104" fillId="0" borderId="71" xfId="0" applyFont="1" applyFill="1" applyBorder="1" applyAlignment="1">
      <alignment horizontal="center" vertical="top" wrapText="1"/>
    </xf>
    <xf numFmtId="0" fontId="104" fillId="0" borderId="8" xfId="0" applyFont="1" applyFill="1" applyBorder="1" applyAlignment="1">
      <alignment horizontal="center" vertical="top" wrapText="1"/>
    </xf>
    <xf numFmtId="0" fontId="104" fillId="0" borderId="58" xfId="0" applyFont="1" applyFill="1" applyBorder="1" applyAlignment="1">
      <alignment horizontal="center" vertical="top" wrapText="1"/>
    </xf>
    <xf numFmtId="0" fontId="104" fillId="0" borderId="32" xfId="0" applyFont="1" applyBorder="1" applyAlignment="1">
      <alignment horizontal="center" vertical="top" wrapText="1"/>
    </xf>
    <xf numFmtId="0" fontId="104" fillId="0" borderId="16" xfId="0" applyFont="1" applyBorder="1" applyAlignment="1">
      <alignment horizontal="center" vertical="top" wrapText="1"/>
    </xf>
    <xf numFmtId="0" fontId="106" fillId="0" borderId="107" xfId="0" applyNumberFormat="1" applyFont="1" applyFill="1" applyBorder="1" applyAlignment="1">
      <alignment horizontal="left" vertical="top" wrapText="1"/>
    </xf>
    <xf numFmtId="0" fontId="106" fillId="0" borderId="108" xfId="0" applyNumberFormat="1" applyFont="1" applyFill="1" applyBorder="1" applyAlignment="1">
      <alignment horizontal="left" vertical="top" wrapText="1"/>
    </xf>
    <xf numFmtId="0" fontId="112" fillId="0" borderId="6" xfId="0" applyFont="1" applyBorder="1" applyAlignment="1">
      <alignment horizontal="center" vertical="center"/>
    </xf>
    <xf numFmtId="0" fontId="98" fillId="0" borderId="6" xfId="0" applyFont="1" applyBorder="1" applyAlignment="1">
      <alignment horizontal="center" vertical="center" wrapText="1"/>
    </xf>
    <xf numFmtId="0" fontId="98" fillId="0" borderId="32" xfId="0" applyFont="1" applyBorder="1" applyAlignment="1">
      <alignment horizontal="center" vertical="center" wrapText="1"/>
    </xf>
  </cellXfs>
  <cellStyles count="21414">
    <cellStyle name="_RC VALUTEBIS WRILSI " xfId="19"/>
    <cellStyle name="=C:\WINNT35\SYSTEM32\COMMAND.COM" xfId="21412"/>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2 2" xfId="21408"/>
    <cellStyle name="Calculation 2 10 3" xfId="725"/>
    <cellStyle name="Calculation 2 10 3 2" xfId="21407"/>
    <cellStyle name="Calculation 2 10 4" xfId="726"/>
    <cellStyle name="Calculation 2 10 4 2" xfId="21406"/>
    <cellStyle name="Calculation 2 10 5" xfId="727"/>
    <cellStyle name="Calculation 2 10 5 2" xfId="21405"/>
    <cellStyle name="Calculation 2 11" xfId="728"/>
    <cellStyle name="Calculation 2 11 2" xfId="729"/>
    <cellStyle name="Calculation 2 11 2 2" xfId="21403"/>
    <cellStyle name="Calculation 2 11 3" xfId="730"/>
    <cellStyle name="Calculation 2 11 3 2" xfId="21402"/>
    <cellStyle name="Calculation 2 11 4" xfId="731"/>
    <cellStyle name="Calculation 2 11 4 2" xfId="21401"/>
    <cellStyle name="Calculation 2 11 5" xfId="732"/>
    <cellStyle name="Calculation 2 11 5 2" xfId="21400"/>
    <cellStyle name="Calculation 2 11 6" xfId="21404"/>
    <cellStyle name="Calculation 2 12" xfId="733"/>
    <cellStyle name="Calculation 2 12 2" xfId="734"/>
    <cellStyle name="Calculation 2 12 2 2" xfId="21398"/>
    <cellStyle name="Calculation 2 12 3" xfId="735"/>
    <cellStyle name="Calculation 2 12 3 2" xfId="21397"/>
    <cellStyle name="Calculation 2 12 4" xfId="736"/>
    <cellStyle name="Calculation 2 12 4 2" xfId="21396"/>
    <cellStyle name="Calculation 2 12 5" xfId="737"/>
    <cellStyle name="Calculation 2 12 5 2" xfId="21395"/>
    <cellStyle name="Calculation 2 12 6" xfId="21399"/>
    <cellStyle name="Calculation 2 13" xfId="738"/>
    <cellStyle name="Calculation 2 13 2" xfId="739"/>
    <cellStyle name="Calculation 2 13 2 2" xfId="21393"/>
    <cellStyle name="Calculation 2 13 3" xfId="740"/>
    <cellStyle name="Calculation 2 13 3 2" xfId="21392"/>
    <cellStyle name="Calculation 2 13 4" xfId="741"/>
    <cellStyle name="Calculation 2 13 4 2" xfId="21391"/>
    <cellStyle name="Calculation 2 13 5" xfId="21394"/>
    <cellStyle name="Calculation 2 14" xfId="742"/>
    <cellStyle name="Calculation 2 14 2" xfId="21390"/>
    <cellStyle name="Calculation 2 15" xfId="743"/>
    <cellStyle name="Calculation 2 15 2" xfId="21389"/>
    <cellStyle name="Calculation 2 16" xfId="744"/>
    <cellStyle name="Calculation 2 16 2" xfId="21388"/>
    <cellStyle name="Calculation 2 17" xfId="21409"/>
    <cellStyle name="Calculation 2 2" xfId="745"/>
    <cellStyle name="Calculation 2 2 10" xfId="21387"/>
    <cellStyle name="Calculation 2 2 2" xfId="746"/>
    <cellStyle name="Calculation 2 2 2 2" xfId="747"/>
    <cellStyle name="Calculation 2 2 2 2 2" xfId="21385"/>
    <cellStyle name="Calculation 2 2 2 3" xfId="748"/>
    <cellStyle name="Calculation 2 2 2 3 2" xfId="21384"/>
    <cellStyle name="Calculation 2 2 2 4" xfId="749"/>
    <cellStyle name="Calculation 2 2 2 4 2" xfId="21383"/>
    <cellStyle name="Calculation 2 2 2 5" xfId="21386"/>
    <cellStyle name="Calculation 2 2 3" xfId="750"/>
    <cellStyle name="Calculation 2 2 3 2" xfId="751"/>
    <cellStyle name="Calculation 2 2 3 2 2" xfId="21381"/>
    <cellStyle name="Calculation 2 2 3 3" xfId="752"/>
    <cellStyle name="Calculation 2 2 3 3 2" xfId="21380"/>
    <cellStyle name="Calculation 2 2 3 4" xfId="753"/>
    <cellStyle name="Calculation 2 2 3 4 2" xfId="21379"/>
    <cellStyle name="Calculation 2 2 3 5" xfId="21382"/>
    <cellStyle name="Calculation 2 2 4" xfId="754"/>
    <cellStyle name="Calculation 2 2 4 2" xfId="755"/>
    <cellStyle name="Calculation 2 2 4 2 2" xfId="21377"/>
    <cellStyle name="Calculation 2 2 4 3" xfId="756"/>
    <cellStyle name="Calculation 2 2 4 3 2" xfId="21376"/>
    <cellStyle name="Calculation 2 2 4 4" xfId="757"/>
    <cellStyle name="Calculation 2 2 4 4 2" xfId="21375"/>
    <cellStyle name="Calculation 2 2 4 5" xfId="21378"/>
    <cellStyle name="Calculation 2 2 5" xfId="758"/>
    <cellStyle name="Calculation 2 2 5 2" xfId="759"/>
    <cellStyle name="Calculation 2 2 5 2 2" xfId="21373"/>
    <cellStyle name="Calculation 2 2 5 3" xfId="760"/>
    <cellStyle name="Calculation 2 2 5 3 2" xfId="21372"/>
    <cellStyle name="Calculation 2 2 5 4" xfId="761"/>
    <cellStyle name="Calculation 2 2 5 4 2" xfId="21371"/>
    <cellStyle name="Calculation 2 2 5 5" xfId="21374"/>
    <cellStyle name="Calculation 2 2 6" xfId="762"/>
    <cellStyle name="Calculation 2 2 6 2" xfId="21370"/>
    <cellStyle name="Calculation 2 2 7" xfId="763"/>
    <cellStyle name="Calculation 2 2 7 2" xfId="21369"/>
    <cellStyle name="Calculation 2 2 8" xfId="764"/>
    <cellStyle name="Calculation 2 2 8 2" xfId="21368"/>
    <cellStyle name="Calculation 2 2 9" xfId="765"/>
    <cellStyle name="Calculation 2 2 9 2" xfId="21367"/>
    <cellStyle name="Calculation 2 3" xfId="766"/>
    <cellStyle name="Calculation 2 3 2" xfId="767"/>
    <cellStyle name="Calculation 2 3 2 2" xfId="21366"/>
    <cellStyle name="Calculation 2 3 3" xfId="768"/>
    <cellStyle name="Calculation 2 3 3 2" xfId="21365"/>
    <cellStyle name="Calculation 2 3 4" xfId="769"/>
    <cellStyle name="Calculation 2 3 4 2" xfId="21364"/>
    <cellStyle name="Calculation 2 3 5" xfId="770"/>
    <cellStyle name="Calculation 2 3 5 2" xfId="21363"/>
    <cellStyle name="Calculation 2 4" xfId="771"/>
    <cellStyle name="Calculation 2 4 2" xfId="772"/>
    <cellStyle name="Calculation 2 4 2 2" xfId="21362"/>
    <cellStyle name="Calculation 2 4 3" xfId="773"/>
    <cellStyle name="Calculation 2 4 3 2" xfId="21361"/>
    <cellStyle name="Calculation 2 4 4" xfId="774"/>
    <cellStyle name="Calculation 2 4 4 2" xfId="21360"/>
    <cellStyle name="Calculation 2 4 5" xfId="775"/>
    <cellStyle name="Calculation 2 4 5 2" xfId="21359"/>
    <cellStyle name="Calculation 2 5" xfId="776"/>
    <cellStyle name="Calculation 2 5 2" xfId="777"/>
    <cellStyle name="Calculation 2 5 2 2" xfId="21358"/>
    <cellStyle name="Calculation 2 5 3" xfId="778"/>
    <cellStyle name="Calculation 2 5 3 2" xfId="21357"/>
    <cellStyle name="Calculation 2 5 4" xfId="779"/>
    <cellStyle name="Calculation 2 5 4 2" xfId="21356"/>
    <cellStyle name="Calculation 2 5 5" xfId="780"/>
    <cellStyle name="Calculation 2 5 5 2" xfId="21355"/>
    <cellStyle name="Calculation 2 6" xfId="781"/>
    <cellStyle name="Calculation 2 6 2" xfId="782"/>
    <cellStyle name="Calculation 2 6 2 2" xfId="21354"/>
    <cellStyle name="Calculation 2 6 3" xfId="783"/>
    <cellStyle name="Calculation 2 6 3 2" xfId="21353"/>
    <cellStyle name="Calculation 2 6 4" xfId="784"/>
    <cellStyle name="Calculation 2 6 4 2" xfId="21352"/>
    <cellStyle name="Calculation 2 6 5" xfId="785"/>
    <cellStyle name="Calculation 2 6 5 2" xfId="21351"/>
    <cellStyle name="Calculation 2 7" xfId="786"/>
    <cellStyle name="Calculation 2 7 2" xfId="787"/>
    <cellStyle name="Calculation 2 7 2 2" xfId="21350"/>
    <cellStyle name="Calculation 2 7 3" xfId="788"/>
    <cellStyle name="Calculation 2 7 3 2" xfId="21349"/>
    <cellStyle name="Calculation 2 7 4" xfId="789"/>
    <cellStyle name="Calculation 2 7 4 2" xfId="21348"/>
    <cellStyle name="Calculation 2 7 5" xfId="790"/>
    <cellStyle name="Calculation 2 7 5 2" xfId="21347"/>
    <cellStyle name="Calculation 2 8" xfId="791"/>
    <cellStyle name="Calculation 2 8 2" xfId="792"/>
    <cellStyle name="Calculation 2 8 2 2" xfId="21346"/>
    <cellStyle name="Calculation 2 8 3" xfId="793"/>
    <cellStyle name="Calculation 2 8 3 2" xfId="21345"/>
    <cellStyle name="Calculation 2 8 4" xfId="794"/>
    <cellStyle name="Calculation 2 8 4 2" xfId="21344"/>
    <cellStyle name="Calculation 2 8 5" xfId="795"/>
    <cellStyle name="Calculation 2 8 5 2" xfId="21343"/>
    <cellStyle name="Calculation 2 9" xfId="796"/>
    <cellStyle name="Calculation 2 9 2" xfId="797"/>
    <cellStyle name="Calculation 2 9 2 2" xfId="21342"/>
    <cellStyle name="Calculation 2 9 3" xfId="798"/>
    <cellStyle name="Calculation 2 9 3 2" xfId="21341"/>
    <cellStyle name="Calculation 2 9 4" xfId="799"/>
    <cellStyle name="Calculation 2 9 4 2" xfId="21340"/>
    <cellStyle name="Calculation 2 9 5" xfId="800"/>
    <cellStyle name="Calculation 2 9 5 2" xfId="21339"/>
    <cellStyle name="Calculation 3" xfId="801"/>
    <cellStyle name="Calculation 3 2" xfId="802"/>
    <cellStyle name="Calculation 3 2 2" xfId="21337"/>
    <cellStyle name="Calculation 3 3" xfId="803"/>
    <cellStyle name="Calculation 3 3 2" xfId="21336"/>
    <cellStyle name="Calculation 3 4" xfId="21338"/>
    <cellStyle name="Calculation 4" xfId="804"/>
    <cellStyle name="Calculation 4 2" xfId="805"/>
    <cellStyle name="Calculation 4 2 2" xfId="21334"/>
    <cellStyle name="Calculation 4 3" xfId="806"/>
    <cellStyle name="Calculation 4 3 2" xfId="21333"/>
    <cellStyle name="Calculation 4 4" xfId="21335"/>
    <cellStyle name="Calculation 5" xfId="807"/>
    <cellStyle name="Calculation 5 2" xfId="808"/>
    <cellStyle name="Calculation 5 2 2" xfId="21331"/>
    <cellStyle name="Calculation 5 3" xfId="809"/>
    <cellStyle name="Calculation 5 3 2" xfId="21330"/>
    <cellStyle name="Calculation 5 4" xfId="21332"/>
    <cellStyle name="Calculation 6" xfId="810"/>
    <cellStyle name="Calculation 6 2" xfId="811"/>
    <cellStyle name="Calculation 6 2 2" xfId="21328"/>
    <cellStyle name="Calculation 6 3" xfId="812"/>
    <cellStyle name="Calculation 6 3 2" xfId="21327"/>
    <cellStyle name="Calculation 6 4" xfId="21329"/>
    <cellStyle name="Calculation 7" xfId="813"/>
    <cellStyle name="Calculation 7 2" xfId="21326"/>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1413"/>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10 2" xfId="21324"/>
    <cellStyle name="Gia's 11" xfId="21325"/>
    <cellStyle name="Gia's 2" xfId="9188"/>
    <cellStyle name="Gia's 2 2" xfId="21323"/>
    <cellStyle name="Gia's 3" xfId="9189"/>
    <cellStyle name="Gia's 3 2" xfId="21322"/>
    <cellStyle name="Gia's 4" xfId="9190"/>
    <cellStyle name="Gia's 4 2" xfId="21321"/>
    <cellStyle name="Gia's 5" xfId="9191"/>
    <cellStyle name="Gia's 5 2" xfId="21320"/>
    <cellStyle name="Gia's 6" xfId="9192"/>
    <cellStyle name="Gia's 6 2" xfId="21319"/>
    <cellStyle name="Gia's 7" xfId="9193"/>
    <cellStyle name="Gia's 7 2" xfId="21318"/>
    <cellStyle name="Gia's 8" xfId="9194"/>
    <cellStyle name="Gia's 8 2" xfId="21317"/>
    <cellStyle name="Gia's 9" xfId="9195"/>
    <cellStyle name="Gia's 9 2" xfId="21316"/>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greyed 2" xfId="21315"/>
    <cellStyle name="Header1" xfId="9223"/>
    <cellStyle name="Header1 2" xfId="9224"/>
    <cellStyle name="Header1 3" xfId="9225"/>
    <cellStyle name="Header2" xfId="9226"/>
    <cellStyle name="Header2 2" xfId="9227"/>
    <cellStyle name="Header2 2 2" xfId="21313"/>
    <cellStyle name="Header2 3" xfId="9228"/>
    <cellStyle name="Header2 3 2" xfId="21312"/>
    <cellStyle name="Header2 4" xfId="21314"/>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eadingTable 2" xfId="21311"/>
    <cellStyle name="highlightExposure" xfId="9324"/>
    <cellStyle name="highlightExposure 2" xfId="21310"/>
    <cellStyle name="highlightPercentage" xfId="9325"/>
    <cellStyle name="highlightPercentage 2" xfId="21309"/>
    <cellStyle name="highlightText" xfId="9326"/>
    <cellStyle name="highlightText 2" xfId="21308"/>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2 2" xfId="21306"/>
    <cellStyle name="Input 2 10 3" xfId="9337"/>
    <cellStyle name="Input 2 10 3 2" xfId="21305"/>
    <cellStyle name="Input 2 10 4" xfId="9338"/>
    <cellStyle name="Input 2 10 4 2" xfId="21304"/>
    <cellStyle name="Input 2 10 5" xfId="9339"/>
    <cellStyle name="Input 2 10 5 2" xfId="21303"/>
    <cellStyle name="Input 2 11" xfId="9340"/>
    <cellStyle name="Input 2 11 2" xfId="9341"/>
    <cellStyle name="Input 2 11 2 2" xfId="21301"/>
    <cellStyle name="Input 2 11 3" xfId="9342"/>
    <cellStyle name="Input 2 11 3 2" xfId="21300"/>
    <cellStyle name="Input 2 11 4" xfId="9343"/>
    <cellStyle name="Input 2 11 4 2" xfId="21299"/>
    <cellStyle name="Input 2 11 5" xfId="9344"/>
    <cellStyle name="Input 2 11 5 2" xfId="21298"/>
    <cellStyle name="Input 2 11 6" xfId="21302"/>
    <cellStyle name="Input 2 12" xfId="9345"/>
    <cellStyle name="Input 2 12 2" xfId="9346"/>
    <cellStyle name="Input 2 12 2 2" xfId="21296"/>
    <cellStyle name="Input 2 12 3" xfId="9347"/>
    <cellStyle name="Input 2 12 3 2" xfId="21295"/>
    <cellStyle name="Input 2 12 4" xfId="9348"/>
    <cellStyle name="Input 2 12 4 2" xfId="21294"/>
    <cellStyle name="Input 2 12 5" xfId="9349"/>
    <cellStyle name="Input 2 12 5 2" xfId="21293"/>
    <cellStyle name="Input 2 12 6" xfId="21297"/>
    <cellStyle name="Input 2 13" xfId="9350"/>
    <cellStyle name="Input 2 13 2" xfId="9351"/>
    <cellStyle name="Input 2 13 2 2" xfId="21291"/>
    <cellStyle name="Input 2 13 3" xfId="9352"/>
    <cellStyle name="Input 2 13 3 2" xfId="21290"/>
    <cellStyle name="Input 2 13 4" xfId="9353"/>
    <cellStyle name="Input 2 13 4 2" xfId="21289"/>
    <cellStyle name="Input 2 13 5" xfId="21292"/>
    <cellStyle name="Input 2 14" xfId="9354"/>
    <cellStyle name="Input 2 14 2" xfId="21288"/>
    <cellStyle name="Input 2 15" xfId="9355"/>
    <cellStyle name="Input 2 15 2" xfId="21287"/>
    <cellStyle name="Input 2 16" xfId="9356"/>
    <cellStyle name="Input 2 16 2" xfId="21286"/>
    <cellStyle name="Input 2 17" xfId="21307"/>
    <cellStyle name="Input 2 2" xfId="9357"/>
    <cellStyle name="Input 2 2 10" xfId="21285"/>
    <cellStyle name="Input 2 2 2" xfId="9358"/>
    <cellStyle name="Input 2 2 2 2" xfId="9359"/>
    <cellStyle name="Input 2 2 2 2 2" xfId="21283"/>
    <cellStyle name="Input 2 2 2 3" xfId="9360"/>
    <cellStyle name="Input 2 2 2 3 2" xfId="21282"/>
    <cellStyle name="Input 2 2 2 4" xfId="9361"/>
    <cellStyle name="Input 2 2 2 4 2" xfId="21281"/>
    <cellStyle name="Input 2 2 2 5" xfId="21284"/>
    <cellStyle name="Input 2 2 3" xfId="9362"/>
    <cellStyle name="Input 2 2 3 2" xfId="9363"/>
    <cellStyle name="Input 2 2 3 2 2" xfId="21279"/>
    <cellStyle name="Input 2 2 3 3" xfId="9364"/>
    <cellStyle name="Input 2 2 3 3 2" xfId="21278"/>
    <cellStyle name="Input 2 2 3 4" xfId="9365"/>
    <cellStyle name="Input 2 2 3 4 2" xfId="21277"/>
    <cellStyle name="Input 2 2 3 5" xfId="21280"/>
    <cellStyle name="Input 2 2 4" xfId="9366"/>
    <cellStyle name="Input 2 2 4 2" xfId="9367"/>
    <cellStyle name="Input 2 2 4 2 2" xfId="21275"/>
    <cellStyle name="Input 2 2 4 3" xfId="9368"/>
    <cellStyle name="Input 2 2 4 3 2" xfId="21274"/>
    <cellStyle name="Input 2 2 4 4" xfId="9369"/>
    <cellStyle name="Input 2 2 4 4 2" xfId="21273"/>
    <cellStyle name="Input 2 2 4 5" xfId="21276"/>
    <cellStyle name="Input 2 2 5" xfId="9370"/>
    <cellStyle name="Input 2 2 5 2" xfId="9371"/>
    <cellStyle name="Input 2 2 5 2 2" xfId="21271"/>
    <cellStyle name="Input 2 2 5 3" xfId="9372"/>
    <cellStyle name="Input 2 2 5 3 2" xfId="21270"/>
    <cellStyle name="Input 2 2 5 4" xfId="9373"/>
    <cellStyle name="Input 2 2 5 4 2" xfId="21269"/>
    <cellStyle name="Input 2 2 5 5" xfId="21272"/>
    <cellStyle name="Input 2 2 6" xfId="9374"/>
    <cellStyle name="Input 2 2 6 2" xfId="21268"/>
    <cellStyle name="Input 2 2 7" xfId="9375"/>
    <cellStyle name="Input 2 2 7 2" xfId="21267"/>
    <cellStyle name="Input 2 2 8" xfId="9376"/>
    <cellStyle name="Input 2 2 8 2" xfId="21266"/>
    <cellStyle name="Input 2 2 9" xfId="9377"/>
    <cellStyle name="Input 2 2 9 2" xfId="21265"/>
    <cellStyle name="Input 2 3" xfId="9378"/>
    <cellStyle name="Input 2 3 2" xfId="9379"/>
    <cellStyle name="Input 2 3 2 2" xfId="21264"/>
    <cellStyle name="Input 2 3 3" xfId="9380"/>
    <cellStyle name="Input 2 3 3 2" xfId="21263"/>
    <cellStyle name="Input 2 3 4" xfId="9381"/>
    <cellStyle name="Input 2 3 4 2" xfId="21262"/>
    <cellStyle name="Input 2 3 5" xfId="9382"/>
    <cellStyle name="Input 2 3 5 2" xfId="21261"/>
    <cellStyle name="Input 2 4" xfId="9383"/>
    <cellStyle name="Input 2 4 2" xfId="9384"/>
    <cellStyle name="Input 2 4 2 2" xfId="21260"/>
    <cellStyle name="Input 2 4 3" xfId="9385"/>
    <cellStyle name="Input 2 4 3 2" xfId="21259"/>
    <cellStyle name="Input 2 4 4" xfId="9386"/>
    <cellStyle name="Input 2 4 4 2" xfId="21258"/>
    <cellStyle name="Input 2 4 5" xfId="9387"/>
    <cellStyle name="Input 2 4 5 2" xfId="21257"/>
    <cellStyle name="Input 2 5" xfId="9388"/>
    <cellStyle name="Input 2 5 2" xfId="9389"/>
    <cellStyle name="Input 2 5 2 2" xfId="21256"/>
    <cellStyle name="Input 2 5 3" xfId="9390"/>
    <cellStyle name="Input 2 5 3 2" xfId="21255"/>
    <cellStyle name="Input 2 5 4" xfId="9391"/>
    <cellStyle name="Input 2 5 4 2" xfId="21254"/>
    <cellStyle name="Input 2 5 5" xfId="9392"/>
    <cellStyle name="Input 2 5 5 2" xfId="21253"/>
    <cellStyle name="Input 2 6" xfId="9393"/>
    <cellStyle name="Input 2 6 2" xfId="9394"/>
    <cellStyle name="Input 2 6 2 2" xfId="21252"/>
    <cellStyle name="Input 2 6 3" xfId="9395"/>
    <cellStyle name="Input 2 6 3 2" xfId="21251"/>
    <cellStyle name="Input 2 6 4" xfId="9396"/>
    <cellStyle name="Input 2 6 4 2" xfId="21250"/>
    <cellStyle name="Input 2 6 5" xfId="9397"/>
    <cellStyle name="Input 2 6 5 2" xfId="21249"/>
    <cellStyle name="Input 2 7" xfId="9398"/>
    <cellStyle name="Input 2 7 2" xfId="9399"/>
    <cellStyle name="Input 2 7 2 2" xfId="21248"/>
    <cellStyle name="Input 2 7 3" xfId="9400"/>
    <cellStyle name="Input 2 7 3 2" xfId="21247"/>
    <cellStyle name="Input 2 7 4" xfId="9401"/>
    <cellStyle name="Input 2 7 4 2" xfId="21246"/>
    <cellStyle name="Input 2 7 5" xfId="9402"/>
    <cellStyle name="Input 2 7 5 2" xfId="21245"/>
    <cellStyle name="Input 2 8" xfId="9403"/>
    <cellStyle name="Input 2 8 2" xfId="9404"/>
    <cellStyle name="Input 2 8 2 2" xfId="21244"/>
    <cellStyle name="Input 2 8 3" xfId="9405"/>
    <cellStyle name="Input 2 8 3 2" xfId="21243"/>
    <cellStyle name="Input 2 8 4" xfId="9406"/>
    <cellStyle name="Input 2 8 4 2" xfId="21242"/>
    <cellStyle name="Input 2 8 5" xfId="9407"/>
    <cellStyle name="Input 2 8 5 2" xfId="21241"/>
    <cellStyle name="Input 2 9" xfId="9408"/>
    <cellStyle name="Input 2 9 2" xfId="9409"/>
    <cellStyle name="Input 2 9 2 2" xfId="21240"/>
    <cellStyle name="Input 2 9 3" xfId="9410"/>
    <cellStyle name="Input 2 9 3 2" xfId="21239"/>
    <cellStyle name="Input 2 9 4" xfId="9411"/>
    <cellStyle name="Input 2 9 4 2" xfId="21238"/>
    <cellStyle name="Input 2 9 5" xfId="9412"/>
    <cellStyle name="Input 2 9 5 2" xfId="21237"/>
    <cellStyle name="Input 3" xfId="9413"/>
    <cellStyle name="Input 3 2" xfId="9414"/>
    <cellStyle name="Input 3 2 2" xfId="21235"/>
    <cellStyle name="Input 3 3" xfId="9415"/>
    <cellStyle name="Input 3 3 2" xfId="21234"/>
    <cellStyle name="Input 3 4" xfId="21236"/>
    <cellStyle name="Input 4" xfId="9416"/>
    <cellStyle name="Input 4 2" xfId="9417"/>
    <cellStyle name="Input 4 2 2" xfId="21232"/>
    <cellStyle name="Input 4 3" xfId="9418"/>
    <cellStyle name="Input 4 3 2" xfId="21231"/>
    <cellStyle name="Input 4 4" xfId="21233"/>
    <cellStyle name="Input 5" xfId="9419"/>
    <cellStyle name="Input 5 2" xfId="9420"/>
    <cellStyle name="Input 5 2 2" xfId="21229"/>
    <cellStyle name="Input 5 3" xfId="9421"/>
    <cellStyle name="Input 5 3 2" xfId="21228"/>
    <cellStyle name="Input 5 4" xfId="21230"/>
    <cellStyle name="Input 6" xfId="9422"/>
    <cellStyle name="Input 6 2" xfId="9423"/>
    <cellStyle name="Input 6 2 2" xfId="21226"/>
    <cellStyle name="Input 6 3" xfId="9424"/>
    <cellStyle name="Input 6 3 2" xfId="21225"/>
    <cellStyle name="Input 6 4" xfId="21227"/>
    <cellStyle name="Input 7" xfId="9425"/>
    <cellStyle name="Input 7 2" xfId="21224"/>
    <cellStyle name="inputExposure" xfId="9426"/>
    <cellStyle name="inputExposure 2" xfId="21223"/>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1410"/>
    <cellStyle name="Normal 122" xfId="20961"/>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sestdy draft" xfId="16"/>
    <cellStyle name="Normal_Casestdy draft 2" xfId="10"/>
    <cellStyle name="Normalny_Eksport 2000 - F" xfId="20383"/>
    <cellStyle name="Note 2" xfId="20384"/>
    <cellStyle name="Note 2 10" xfId="20385"/>
    <cellStyle name="Note 2 10 2" xfId="20386"/>
    <cellStyle name="Note 2 10 2 2" xfId="21221"/>
    <cellStyle name="Note 2 10 3" xfId="20387"/>
    <cellStyle name="Note 2 10 3 2" xfId="21220"/>
    <cellStyle name="Note 2 10 4" xfId="20388"/>
    <cellStyle name="Note 2 10 4 2" xfId="21219"/>
    <cellStyle name="Note 2 10 5" xfId="20389"/>
    <cellStyle name="Note 2 10 5 2" xfId="21218"/>
    <cellStyle name="Note 2 11" xfId="20390"/>
    <cellStyle name="Note 2 11 2" xfId="20391"/>
    <cellStyle name="Note 2 11 2 2" xfId="21217"/>
    <cellStyle name="Note 2 11 3" xfId="20392"/>
    <cellStyle name="Note 2 11 3 2" xfId="21216"/>
    <cellStyle name="Note 2 11 4" xfId="20393"/>
    <cellStyle name="Note 2 11 4 2" xfId="21215"/>
    <cellStyle name="Note 2 11 5" xfId="20394"/>
    <cellStyle name="Note 2 11 5 2" xfId="21214"/>
    <cellStyle name="Note 2 12" xfId="20395"/>
    <cellStyle name="Note 2 12 2" xfId="20396"/>
    <cellStyle name="Note 2 12 2 2" xfId="21213"/>
    <cellStyle name="Note 2 12 3" xfId="20397"/>
    <cellStyle name="Note 2 12 3 2" xfId="21212"/>
    <cellStyle name="Note 2 12 4" xfId="20398"/>
    <cellStyle name="Note 2 12 4 2" xfId="21211"/>
    <cellStyle name="Note 2 12 5" xfId="20399"/>
    <cellStyle name="Note 2 12 5 2" xfId="21210"/>
    <cellStyle name="Note 2 13" xfId="20400"/>
    <cellStyle name="Note 2 13 2" xfId="20401"/>
    <cellStyle name="Note 2 13 2 2" xfId="21209"/>
    <cellStyle name="Note 2 13 3" xfId="20402"/>
    <cellStyle name="Note 2 13 3 2" xfId="21208"/>
    <cellStyle name="Note 2 13 4" xfId="20403"/>
    <cellStyle name="Note 2 13 4 2" xfId="21207"/>
    <cellStyle name="Note 2 13 5" xfId="20404"/>
    <cellStyle name="Note 2 13 5 2" xfId="21206"/>
    <cellStyle name="Note 2 14" xfId="20405"/>
    <cellStyle name="Note 2 14 2" xfId="20406"/>
    <cellStyle name="Note 2 14 2 2" xfId="21204"/>
    <cellStyle name="Note 2 14 3" xfId="21205"/>
    <cellStyle name="Note 2 15" xfId="20407"/>
    <cellStyle name="Note 2 15 2" xfId="20408"/>
    <cellStyle name="Note 2 15 2 2" xfId="21203"/>
    <cellStyle name="Note 2 16" xfId="20409"/>
    <cellStyle name="Note 2 16 2" xfId="21202"/>
    <cellStyle name="Note 2 17" xfId="20410"/>
    <cellStyle name="Note 2 17 2" xfId="21201"/>
    <cellStyle name="Note 2 18" xfId="21222"/>
    <cellStyle name="Note 2 2" xfId="20411"/>
    <cellStyle name="Note 2 2 10" xfId="20412"/>
    <cellStyle name="Note 2 2 10 2" xfId="21199"/>
    <cellStyle name="Note 2 2 11" xfId="21200"/>
    <cellStyle name="Note 2 2 2" xfId="20413"/>
    <cellStyle name="Note 2 2 2 2" xfId="20414"/>
    <cellStyle name="Note 2 2 2 2 2" xfId="21197"/>
    <cellStyle name="Note 2 2 2 3" xfId="20415"/>
    <cellStyle name="Note 2 2 2 3 2" xfId="21196"/>
    <cellStyle name="Note 2 2 2 4" xfId="20416"/>
    <cellStyle name="Note 2 2 2 4 2" xfId="21195"/>
    <cellStyle name="Note 2 2 2 5" xfId="20417"/>
    <cellStyle name="Note 2 2 2 5 2" xfId="21194"/>
    <cellStyle name="Note 2 2 2 6" xfId="21198"/>
    <cellStyle name="Note 2 2 3" xfId="20418"/>
    <cellStyle name="Note 2 2 3 2" xfId="20419"/>
    <cellStyle name="Note 2 2 3 2 2" xfId="21193"/>
    <cellStyle name="Note 2 2 3 3" xfId="20420"/>
    <cellStyle name="Note 2 2 3 3 2" xfId="21192"/>
    <cellStyle name="Note 2 2 3 4" xfId="20421"/>
    <cellStyle name="Note 2 2 3 4 2" xfId="21191"/>
    <cellStyle name="Note 2 2 3 5" xfId="20422"/>
    <cellStyle name="Note 2 2 3 5 2" xfId="21190"/>
    <cellStyle name="Note 2 2 4" xfId="20423"/>
    <cellStyle name="Note 2 2 4 2" xfId="20424"/>
    <cellStyle name="Note 2 2 4 2 2" xfId="21188"/>
    <cellStyle name="Note 2 2 4 3" xfId="20425"/>
    <cellStyle name="Note 2 2 4 3 2" xfId="21187"/>
    <cellStyle name="Note 2 2 4 4" xfId="20426"/>
    <cellStyle name="Note 2 2 4 4 2" xfId="21186"/>
    <cellStyle name="Note 2 2 4 5" xfId="21189"/>
    <cellStyle name="Note 2 2 5" xfId="20427"/>
    <cellStyle name="Note 2 2 5 2" xfId="20428"/>
    <cellStyle name="Note 2 2 5 2 2" xfId="21184"/>
    <cellStyle name="Note 2 2 5 3" xfId="20429"/>
    <cellStyle name="Note 2 2 5 3 2" xfId="21183"/>
    <cellStyle name="Note 2 2 5 4" xfId="20430"/>
    <cellStyle name="Note 2 2 5 4 2" xfId="21182"/>
    <cellStyle name="Note 2 2 5 5" xfId="21185"/>
    <cellStyle name="Note 2 2 6" xfId="20431"/>
    <cellStyle name="Note 2 2 6 2" xfId="21181"/>
    <cellStyle name="Note 2 2 7" xfId="20432"/>
    <cellStyle name="Note 2 2 7 2" xfId="21180"/>
    <cellStyle name="Note 2 2 8" xfId="20433"/>
    <cellStyle name="Note 2 2 8 2" xfId="21179"/>
    <cellStyle name="Note 2 2 9" xfId="20434"/>
    <cellStyle name="Note 2 2 9 2" xfId="21178"/>
    <cellStyle name="Note 2 3" xfId="20435"/>
    <cellStyle name="Note 2 3 2" xfId="20436"/>
    <cellStyle name="Note 2 3 2 2" xfId="21177"/>
    <cellStyle name="Note 2 3 3" xfId="20437"/>
    <cellStyle name="Note 2 3 3 2" xfId="21176"/>
    <cellStyle name="Note 2 3 4" xfId="20438"/>
    <cellStyle name="Note 2 3 4 2" xfId="21175"/>
    <cellStyle name="Note 2 3 5" xfId="20439"/>
    <cellStyle name="Note 2 3 5 2" xfId="21174"/>
    <cellStyle name="Note 2 4" xfId="20440"/>
    <cellStyle name="Note 2 4 2" xfId="20441"/>
    <cellStyle name="Note 2 4 2 2" xfId="20442"/>
    <cellStyle name="Note 2 4 2 2 2" xfId="21173"/>
    <cellStyle name="Note 2 4 3" xfId="20443"/>
    <cellStyle name="Note 2 4 3 2" xfId="20444"/>
    <cellStyle name="Note 2 4 3 2 2" xfId="21172"/>
    <cellStyle name="Note 2 4 4" xfId="20445"/>
    <cellStyle name="Note 2 4 4 2" xfId="20446"/>
    <cellStyle name="Note 2 4 4 2 2" xfId="21171"/>
    <cellStyle name="Note 2 4 5" xfId="20447"/>
    <cellStyle name="Note 2 4 6" xfId="20448"/>
    <cellStyle name="Note 2 4 7" xfId="20449"/>
    <cellStyle name="Note 2 4 7 2" xfId="21170"/>
    <cellStyle name="Note 2 5" xfId="20450"/>
    <cellStyle name="Note 2 5 2" xfId="20451"/>
    <cellStyle name="Note 2 5 2 2" xfId="20452"/>
    <cellStyle name="Note 2 5 2 2 2" xfId="21169"/>
    <cellStyle name="Note 2 5 3" xfId="20453"/>
    <cellStyle name="Note 2 5 3 2" xfId="20454"/>
    <cellStyle name="Note 2 5 3 2 2" xfId="21168"/>
    <cellStyle name="Note 2 5 4" xfId="20455"/>
    <cellStyle name="Note 2 5 4 2" xfId="20456"/>
    <cellStyle name="Note 2 5 4 2 2" xfId="21167"/>
    <cellStyle name="Note 2 5 5" xfId="20457"/>
    <cellStyle name="Note 2 5 6" xfId="20458"/>
    <cellStyle name="Note 2 5 7" xfId="20459"/>
    <cellStyle name="Note 2 5 7 2" xfId="21166"/>
    <cellStyle name="Note 2 6" xfId="20460"/>
    <cellStyle name="Note 2 6 2" xfId="20461"/>
    <cellStyle name="Note 2 6 2 2" xfId="20462"/>
    <cellStyle name="Note 2 6 2 2 2" xfId="21165"/>
    <cellStyle name="Note 2 6 3" xfId="20463"/>
    <cellStyle name="Note 2 6 3 2" xfId="20464"/>
    <cellStyle name="Note 2 6 3 2 2" xfId="21164"/>
    <cellStyle name="Note 2 6 4" xfId="20465"/>
    <cellStyle name="Note 2 6 4 2" xfId="20466"/>
    <cellStyle name="Note 2 6 4 2 2" xfId="21163"/>
    <cellStyle name="Note 2 6 5" xfId="20467"/>
    <cellStyle name="Note 2 6 6" xfId="20468"/>
    <cellStyle name="Note 2 6 7" xfId="20469"/>
    <cellStyle name="Note 2 6 7 2" xfId="21162"/>
    <cellStyle name="Note 2 7" xfId="20470"/>
    <cellStyle name="Note 2 7 2" xfId="20471"/>
    <cellStyle name="Note 2 7 2 2" xfId="20472"/>
    <cellStyle name="Note 2 7 2 2 2" xfId="21161"/>
    <cellStyle name="Note 2 7 3" xfId="20473"/>
    <cellStyle name="Note 2 7 3 2" xfId="20474"/>
    <cellStyle name="Note 2 7 3 2 2" xfId="21160"/>
    <cellStyle name="Note 2 7 4" xfId="20475"/>
    <cellStyle name="Note 2 7 4 2" xfId="20476"/>
    <cellStyle name="Note 2 7 4 2 2" xfId="21159"/>
    <cellStyle name="Note 2 7 5" xfId="20477"/>
    <cellStyle name="Note 2 7 6" xfId="20478"/>
    <cellStyle name="Note 2 7 7" xfId="20479"/>
    <cellStyle name="Note 2 7 7 2" xfId="21158"/>
    <cellStyle name="Note 2 8" xfId="20480"/>
    <cellStyle name="Note 2 8 2" xfId="20481"/>
    <cellStyle name="Note 2 8 2 2" xfId="21157"/>
    <cellStyle name="Note 2 8 3" xfId="20482"/>
    <cellStyle name="Note 2 8 3 2" xfId="21156"/>
    <cellStyle name="Note 2 8 4" xfId="20483"/>
    <cellStyle name="Note 2 8 4 2" xfId="21155"/>
    <cellStyle name="Note 2 8 5" xfId="20484"/>
    <cellStyle name="Note 2 8 5 2" xfId="21154"/>
    <cellStyle name="Note 2 9" xfId="20485"/>
    <cellStyle name="Note 2 9 2" xfId="20486"/>
    <cellStyle name="Note 2 9 2 2" xfId="21153"/>
    <cellStyle name="Note 2 9 3" xfId="20487"/>
    <cellStyle name="Note 2 9 3 2" xfId="21152"/>
    <cellStyle name="Note 2 9 4" xfId="20488"/>
    <cellStyle name="Note 2 9 4 2" xfId="21151"/>
    <cellStyle name="Note 2 9 5" xfId="20489"/>
    <cellStyle name="Note 2 9 5 2" xfId="21150"/>
    <cellStyle name="Note 3 2" xfId="20490"/>
    <cellStyle name="Note 3 2 2" xfId="20491"/>
    <cellStyle name="Note 3 2 2 2" xfId="21148"/>
    <cellStyle name="Note 3 2 3" xfId="20492"/>
    <cellStyle name="Note 3 2 4" xfId="21149"/>
    <cellStyle name="Note 3 3" xfId="20493"/>
    <cellStyle name="Note 3 3 2" xfId="20494"/>
    <cellStyle name="Note 3 3 3" xfId="21147"/>
    <cellStyle name="Note 3 4" xfId="20495"/>
    <cellStyle name="Note 3 4 2" xfId="21146"/>
    <cellStyle name="Note 3 5" xfId="20496"/>
    <cellStyle name="Note 4 2" xfId="20497"/>
    <cellStyle name="Note 4 2 2" xfId="20498"/>
    <cellStyle name="Note 4 2 2 2" xfId="21144"/>
    <cellStyle name="Note 4 2 3" xfId="20499"/>
    <cellStyle name="Note 4 2 4" xfId="21145"/>
    <cellStyle name="Note 4 3" xfId="20500"/>
    <cellStyle name="Note 4 4" xfId="20501"/>
    <cellStyle name="Note 4 4 2" xfId="21143"/>
    <cellStyle name="Note 4 5" xfId="20502"/>
    <cellStyle name="Note 5" xfId="20503"/>
    <cellStyle name="Note 5 2" xfId="20504"/>
    <cellStyle name="Note 5 2 2" xfId="20505"/>
    <cellStyle name="Note 5 2 3" xfId="21141"/>
    <cellStyle name="Note 5 3" xfId="20506"/>
    <cellStyle name="Note 5 3 2" xfId="20507"/>
    <cellStyle name="Note 5 3 3" xfId="21140"/>
    <cellStyle name="Note 5 4" xfId="20508"/>
    <cellStyle name="Note 5 4 2" xfId="21139"/>
    <cellStyle name="Note 5 5" xfId="20509"/>
    <cellStyle name="Note 5 6" xfId="21142"/>
    <cellStyle name="Note 6" xfId="20510"/>
    <cellStyle name="Note 6 2" xfId="20511"/>
    <cellStyle name="Note 6 2 2" xfId="20512"/>
    <cellStyle name="Note 6 2 3" xfId="21137"/>
    <cellStyle name="Note 6 3" xfId="20513"/>
    <cellStyle name="Note 6 4" xfId="20514"/>
    <cellStyle name="Note 6 5" xfId="21138"/>
    <cellStyle name="Note 7" xfId="20515"/>
    <cellStyle name="Note 7 2" xfId="21136"/>
    <cellStyle name="Note 8" xfId="20516"/>
    <cellStyle name="Note 8 2" xfId="20517"/>
    <cellStyle name="Note 8 2 2" xfId="21134"/>
    <cellStyle name="Note 8 3" xfId="21135"/>
    <cellStyle name="Note 9" xfId="20518"/>
    <cellStyle name="Note 9 2" xfId="21133"/>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alExposure 2" xfId="21132"/>
    <cellStyle name="OptionHeading" xfId="20526"/>
    <cellStyle name="OptionHeading 2" xfId="20527"/>
    <cellStyle name="OptionHeading 3" xfId="20528"/>
    <cellStyle name="Output 2" xfId="20529"/>
    <cellStyle name="Output 2 10" xfId="20530"/>
    <cellStyle name="Output 2 10 2" xfId="20531"/>
    <cellStyle name="Output 2 10 2 2" xfId="21130"/>
    <cellStyle name="Output 2 10 3" xfId="20532"/>
    <cellStyle name="Output 2 10 3 2" xfId="21129"/>
    <cellStyle name="Output 2 10 4" xfId="20533"/>
    <cellStyle name="Output 2 10 4 2" xfId="21128"/>
    <cellStyle name="Output 2 10 5" xfId="20534"/>
    <cellStyle name="Output 2 10 5 2" xfId="21127"/>
    <cellStyle name="Output 2 11" xfId="20535"/>
    <cellStyle name="Output 2 11 2" xfId="20536"/>
    <cellStyle name="Output 2 11 2 2" xfId="21125"/>
    <cellStyle name="Output 2 11 3" xfId="20537"/>
    <cellStyle name="Output 2 11 3 2" xfId="21124"/>
    <cellStyle name="Output 2 11 4" xfId="20538"/>
    <cellStyle name="Output 2 11 4 2" xfId="21123"/>
    <cellStyle name="Output 2 11 5" xfId="20539"/>
    <cellStyle name="Output 2 11 5 2" xfId="21122"/>
    <cellStyle name="Output 2 11 6" xfId="21126"/>
    <cellStyle name="Output 2 12" xfId="20540"/>
    <cellStyle name="Output 2 12 2" xfId="20541"/>
    <cellStyle name="Output 2 12 2 2" xfId="21120"/>
    <cellStyle name="Output 2 12 3" xfId="20542"/>
    <cellStyle name="Output 2 12 3 2" xfId="21119"/>
    <cellStyle name="Output 2 12 4" xfId="20543"/>
    <cellStyle name="Output 2 12 4 2" xfId="21118"/>
    <cellStyle name="Output 2 12 5" xfId="20544"/>
    <cellStyle name="Output 2 12 5 2" xfId="21117"/>
    <cellStyle name="Output 2 12 6" xfId="21121"/>
    <cellStyle name="Output 2 13" xfId="20545"/>
    <cellStyle name="Output 2 13 2" xfId="20546"/>
    <cellStyle name="Output 2 13 2 2" xfId="21115"/>
    <cellStyle name="Output 2 13 3" xfId="20547"/>
    <cellStyle name="Output 2 13 3 2" xfId="21114"/>
    <cellStyle name="Output 2 13 4" xfId="20548"/>
    <cellStyle name="Output 2 13 4 2" xfId="21113"/>
    <cellStyle name="Output 2 13 5" xfId="21116"/>
    <cellStyle name="Output 2 14" xfId="20549"/>
    <cellStyle name="Output 2 14 2" xfId="21112"/>
    <cellStyle name="Output 2 15" xfId="20550"/>
    <cellStyle name="Output 2 15 2" xfId="21111"/>
    <cellStyle name="Output 2 16" xfId="20551"/>
    <cellStyle name="Output 2 16 2" xfId="21110"/>
    <cellStyle name="Output 2 17" xfId="21131"/>
    <cellStyle name="Output 2 2" xfId="20552"/>
    <cellStyle name="Output 2 2 10" xfId="21109"/>
    <cellStyle name="Output 2 2 2" xfId="20553"/>
    <cellStyle name="Output 2 2 2 2" xfId="20554"/>
    <cellStyle name="Output 2 2 2 2 2" xfId="21107"/>
    <cellStyle name="Output 2 2 2 3" xfId="20555"/>
    <cellStyle name="Output 2 2 2 3 2" xfId="21106"/>
    <cellStyle name="Output 2 2 2 4" xfId="20556"/>
    <cellStyle name="Output 2 2 2 4 2" xfId="21105"/>
    <cellStyle name="Output 2 2 2 5" xfId="21108"/>
    <cellStyle name="Output 2 2 3" xfId="20557"/>
    <cellStyle name="Output 2 2 3 2" xfId="20558"/>
    <cellStyle name="Output 2 2 3 2 2" xfId="21103"/>
    <cellStyle name="Output 2 2 3 3" xfId="20559"/>
    <cellStyle name="Output 2 2 3 3 2" xfId="21102"/>
    <cellStyle name="Output 2 2 3 4" xfId="20560"/>
    <cellStyle name="Output 2 2 3 4 2" xfId="21101"/>
    <cellStyle name="Output 2 2 3 5" xfId="21104"/>
    <cellStyle name="Output 2 2 4" xfId="20561"/>
    <cellStyle name="Output 2 2 4 2" xfId="20562"/>
    <cellStyle name="Output 2 2 4 2 2" xfId="21099"/>
    <cellStyle name="Output 2 2 4 3" xfId="20563"/>
    <cellStyle name="Output 2 2 4 3 2" xfId="21098"/>
    <cellStyle name="Output 2 2 4 4" xfId="20564"/>
    <cellStyle name="Output 2 2 4 4 2" xfId="21097"/>
    <cellStyle name="Output 2 2 4 5" xfId="21100"/>
    <cellStyle name="Output 2 2 5" xfId="20565"/>
    <cellStyle name="Output 2 2 5 2" xfId="20566"/>
    <cellStyle name="Output 2 2 5 2 2" xfId="21095"/>
    <cellStyle name="Output 2 2 5 3" xfId="20567"/>
    <cellStyle name="Output 2 2 5 3 2" xfId="21094"/>
    <cellStyle name="Output 2 2 5 4" xfId="20568"/>
    <cellStyle name="Output 2 2 5 4 2" xfId="21093"/>
    <cellStyle name="Output 2 2 5 5" xfId="21096"/>
    <cellStyle name="Output 2 2 6" xfId="20569"/>
    <cellStyle name="Output 2 2 6 2" xfId="21092"/>
    <cellStyle name="Output 2 2 7" xfId="20570"/>
    <cellStyle name="Output 2 2 7 2" xfId="21091"/>
    <cellStyle name="Output 2 2 8" xfId="20571"/>
    <cellStyle name="Output 2 2 8 2" xfId="21090"/>
    <cellStyle name="Output 2 2 9" xfId="20572"/>
    <cellStyle name="Output 2 2 9 2" xfId="21089"/>
    <cellStyle name="Output 2 3" xfId="20573"/>
    <cellStyle name="Output 2 3 2" xfId="20574"/>
    <cellStyle name="Output 2 3 2 2" xfId="21088"/>
    <cellStyle name="Output 2 3 3" xfId="20575"/>
    <cellStyle name="Output 2 3 3 2" xfId="21087"/>
    <cellStyle name="Output 2 3 4" xfId="20576"/>
    <cellStyle name="Output 2 3 4 2" xfId="21086"/>
    <cellStyle name="Output 2 3 5" xfId="20577"/>
    <cellStyle name="Output 2 3 5 2" xfId="21085"/>
    <cellStyle name="Output 2 4" xfId="20578"/>
    <cellStyle name="Output 2 4 2" xfId="20579"/>
    <cellStyle name="Output 2 4 2 2" xfId="21084"/>
    <cellStyle name="Output 2 4 3" xfId="20580"/>
    <cellStyle name="Output 2 4 3 2" xfId="21083"/>
    <cellStyle name="Output 2 4 4" xfId="20581"/>
    <cellStyle name="Output 2 4 4 2" xfId="21082"/>
    <cellStyle name="Output 2 4 5" xfId="20582"/>
    <cellStyle name="Output 2 4 5 2" xfId="21081"/>
    <cellStyle name="Output 2 5" xfId="20583"/>
    <cellStyle name="Output 2 5 2" xfId="20584"/>
    <cellStyle name="Output 2 5 2 2" xfId="21080"/>
    <cellStyle name="Output 2 5 3" xfId="20585"/>
    <cellStyle name="Output 2 5 3 2" xfId="21079"/>
    <cellStyle name="Output 2 5 4" xfId="20586"/>
    <cellStyle name="Output 2 5 4 2" xfId="21078"/>
    <cellStyle name="Output 2 5 5" xfId="20587"/>
    <cellStyle name="Output 2 5 5 2" xfId="21077"/>
    <cellStyle name="Output 2 6" xfId="20588"/>
    <cellStyle name="Output 2 6 2" xfId="20589"/>
    <cellStyle name="Output 2 6 2 2" xfId="21076"/>
    <cellStyle name="Output 2 6 3" xfId="20590"/>
    <cellStyle name="Output 2 6 3 2" xfId="21075"/>
    <cellStyle name="Output 2 6 4" xfId="20591"/>
    <cellStyle name="Output 2 6 4 2" xfId="21074"/>
    <cellStyle name="Output 2 6 5" xfId="20592"/>
    <cellStyle name="Output 2 6 5 2" xfId="21073"/>
    <cellStyle name="Output 2 7" xfId="20593"/>
    <cellStyle name="Output 2 7 2" xfId="20594"/>
    <cellStyle name="Output 2 7 2 2" xfId="21072"/>
    <cellStyle name="Output 2 7 3" xfId="20595"/>
    <cellStyle name="Output 2 7 3 2" xfId="21071"/>
    <cellStyle name="Output 2 7 4" xfId="20596"/>
    <cellStyle name="Output 2 7 4 2" xfId="21070"/>
    <cellStyle name="Output 2 7 5" xfId="20597"/>
    <cellStyle name="Output 2 7 5 2" xfId="21069"/>
    <cellStyle name="Output 2 8" xfId="20598"/>
    <cellStyle name="Output 2 8 2" xfId="20599"/>
    <cellStyle name="Output 2 8 2 2" xfId="21068"/>
    <cellStyle name="Output 2 8 3" xfId="20600"/>
    <cellStyle name="Output 2 8 3 2" xfId="21067"/>
    <cellStyle name="Output 2 8 4" xfId="20601"/>
    <cellStyle name="Output 2 8 4 2" xfId="21066"/>
    <cellStyle name="Output 2 8 5" xfId="20602"/>
    <cellStyle name="Output 2 8 5 2" xfId="21065"/>
    <cellStyle name="Output 2 9" xfId="20603"/>
    <cellStyle name="Output 2 9 2" xfId="20604"/>
    <cellStyle name="Output 2 9 2 2" xfId="21064"/>
    <cellStyle name="Output 2 9 3" xfId="20605"/>
    <cellStyle name="Output 2 9 3 2" xfId="21063"/>
    <cellStyle name="Output 2 9 4" xfId="20606"/>
    <cellStyle name="Output 2 9 4 2" xfId="21062"/>
    <cellStyle name="Output 2 9 5" xfId="20607"/>
    <cellStyle name="Output 2 9 5 2" xfId="21061"/>
    <cellStyle name="Output 3" xfId="20608"/>
    <cellStyle name="Output 3 2" xfId="20609"/>
    <cellStyle name="Output 3 2 2" xfId="21059"/>
    <cellStyle name="Output 3 3" xfId="20610"/>
    <cellStyle name="Output 3 3 2" xfId="21058"/>
    <cellStyle name="Output 3 4" xfId="21060"/>
    <cellStyle name="Output 4" xfId="20611"/>
    <cellStyle name="Output 4 2" xfId="20612"/>
    <cellStyle name="Output 4 2 2" xfId="21056"/>
    <cellStyle name="Output 4 3" xfId="20613"/>
    <cellStyle name="Output 4 3 2" xfId="21055"/>
    <cellStyle name="Output 4 4" xfId="21057"/>
    <cellStyle name="Output 5" xfId="20614"/>
    <cellStyle name="Output 5 2" xfId="20615"/>
    <cellStyle name="Output 5 2 2" xfId="21053"/>
    <cellStyle name="Output 5 3" xfId="20616"/>
    <cellStyle name="Output 5 3 2" xfId="21052"/>
    <cellStyle name="Output 5 4" xfId="21054"/>
    <cellStyle name="Output 6" xfId="20617"/>
    <cellStyle name="Output 6 2" xfId="20618"/>
    <cellStyle name="Output 6 2 2" xfId="21050"/>
    <cellStyle name="Output 6 3" xfId="20619"/>
    <cellStyle name="Output 6 3 2" xfId="21049"/>
    <cellStyle name="Output 6 4" xfId="21051"/>
    <cellStyle name="Output 7" xfId="20620"/>
    <cellStyle name="Output 7 2" xfId="21048"/>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Exposure 2" xfId="21047"/>
    <cellStyle name="showParameterE" xfId="20788"/>
    <cellStyle name="showParameterE 2" xfId="21046"/>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Style 9" xfId="2141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2 2" xfId="21044"/>
    <cellStyle name="Total 2 10 3" xfId="20827"/>
    <cellStyle name="Total 2 10 3 2" xfId="21043"/>
    <cellStyle name="Total 2 10 4" xfId="20828"/>
    <cellStyle name="Total 2 10 4 2" xfId="21042"/>
    <cellStyle name="Total 2 10 5" xfId="20829"/>
    <cellStyle name="Total 2 10 5 2" xfId="21041"/>
    <cellStyle name="Total 2 11" xfId="20830"/>
    <cellStyle name="Total 2 11 2" xfId="20831"/>
    <cellStyle name="Total 2 11 2 2" xfId="21039"/>
    <cellStyle name="Total 2 11 3" xfId="20832"/>
    <cellStyle name="Total 2 11 3 2" xfId="21038"/>
    <cellStyle name="Total 2 11 4" xfId="20833"/>
    <cellStyle name="Total 2 11 4 2" xfId="21037"/>
    <cellStyle name="Total 2 11 5" xfId="20834"/>
    <cellStyle name="Total 2 11 5 2" xfId="21036"/>
    <cellStyle name="Total 2 11 6" xfId="21040"/>
    <cellStyle name="Total 2 12" xfId="20835"/>
    <cellStyle name="Total 2 12 2" xfId="20836"/>
    <cellStyle name="Total 2 12 2 2" xfId="21034"/>
    <cellStyle name="Total 2 12 3" xfId="20837"/>
    <cellStyle name="Total 2 12 3 2" xfId="21033"/>
    <cellStyle name="Total 2 12 4" xfId="20838"/>
    <cellStyle name="Total 2 12 4 2" xfId="21032"/>
    <cellStyle name="Total 2 12 5" xfId="20839"/>
    <cellStyle name="Total 2 12 5 2" xfId="21031"/>
    <cellStyle name="Total 2 12 6" xfId="21035"/>
    <cellStyle name="Total 2 13" xfId="20840"/>
    <cellStyle name="Total 2 13 2" xfId="20841"/>
    <cellStyle name="Total 2 13 2 2" xfId="21029"/>
    <cellStyle name="Total 2 13 3" xfId="20842"/>
    <cellStyle name="Total 2 13 3 2" xfId="21028"/>
    <cellStyle name="Total 2 13 4" xfId="20843"/>
    <cellStyle name="Total 2 13 4 2" xfId="21027"/>
    <cellStyle name="Total 2 13 5" xfId="21030"/>
    <cellStyle name="Total 2 14" xfId="20844"/>
    <cellStyle name="Total 2 14 2" xfId="21026"/>
    <cellStyle name="Total 2 15" xfId="20845"/>
    <cellStyle name="Total 2 15 2" xfId="21025"/>
    <cellStyle name="Total 2 16" xfId="20846"/>
    <cellStyle name="Total 2 16 2" xfId="21024"/>
    <cellStyle name="Total 2 17" xfId="21045"/>
    <cellStyle name="Total 2 2" xfId="20847"/>
    <cellStyle name="Total 2 2 10" xfId="21023"/>
    <cellStyle name="Total 2 2 2" xfId="20848"/>
    <cellStyle name="Total 2 2 2 2" xfId="20849"/>
    <cellStyle name="Total 2 2 2 2 2" xfId="21021"/>
    <cellStyle name="Total 2 2 2 3" xfId="20850"/>
    <cellStyle name="Total 2 2 2 3 2" xfId="21020"/>
    <cellStyle name="Total 2 2 2 4" xfId="20851"/>
    <cellStyle name="Total 2 2 2 4 2" xfId="21019"/>
    <cellStyle name="Total 2 2 2 5" xfId="21022"/>
    <cellStyle name="Total 2 2 3" xfId="20852"/>
    <cellStyle name="Total 2 2 3 2" xfId="20853"/>
    <cellStyle name="Total 2 2 3 2 2" xfId="21017"/>
    <cellStyle name="Total 2 2 3 3" xfId="20854"/>
    <cellStyle name="Total 2 2 3 3 2" xfId="21016"/>
    <cellStyle name="Total 2 2 3 4" xfId="20855"/>
    <cellStyle name="Total 2 2 3 4 2" xfId="21015"/>
    <cellStyle name="Total 2 2 3 5" xfId="21018"/>
    <cellStyle name="Total 2 2 4" xfId="20856"/>
    <cellStyle name="Total 2 2 4 2" xfId="20857"/>
    <cellStyle name="Total 2 2 4 2 2" xfId="21013"/>
    <cellStyle name="Total 2 2 4 3" xfId="20858"/>
    <cellStyle name="Total 2 2 4 3 2" xfId="21012"/>
    <cellStyle name="Total 2 2 4 4" xfId="20859"/>
    <cellStyle name="Total 2 2 4 4 2" xfId="21011"/>
    <cellStyle name="Total 2 2 4 5" xfId="21014"/>
    <cellStyle name="Total 2 2 5" xfId="20860"/>
    <cellStyle name="Total 2 2 5 2" xfId="20861"/>
    <cellStyle name="Total 2 2 5 2 2" xfId="21009"/>
    <cellStyle name="Total 2 2 5 3" xfId="20862"/>
    <cellStyle name="Total 2 2 5 3 2" xfId="21008"/>
    <cellStyle name="Total 2 2 5 4" xfId="20863"/>
    <cellStyle name="Total 2 2 5 4 2" xfId="21007"/>
    <cellStyle name="Total 2 2 5 5" xfId="21010"/>
    <cellStyle name="Total 2 2 6" xfId="20864"/>
    <cellStyle name="Total 2 2 6 2" xfId="21006"/>
    <cellStyle name="Total 2 2 7" xfId="20865"/>
    <cellStyle name="Total 2 2 7 2" xfId="21005"/>
    <cellStyle name="Total 2 2 8" xfId="20866"/>
    <cellStyle name="Total 2 2 8 2" xfId="21004"/>
    <cellStyle name="Total 2 2 9" xfId="20867"/>
    <cellStyle name="Total 2 2 9 2" xfId="21003"/>
    <cellStyle name="Total 2 3" xfId="20868"/>
    <cellStyle name="Total 2 3 2" xfId="20869"/>
    <cellStyle name="Total 2 3 2 2" xfId="21002"/>
    <cellStyle name="Total 2 3 3" xfId="20870"/>
    <cellStyle name="Total 2 3 3 2" xfId="21001"/>
    <cellStyle name="Total 2 3 4" xfId="20871"/>
    <cellStyle name="Total 2 3 4 2" xfId="21000"/>
    <cellStyle name="Total 2 3 5" xfId="20872"/>
    <cellStyle name="Total 2 3 5 2" xfId="20999"/>
    <cellStyle name="Total 2 4" xfId="20873"/>
    <cellStyle name="Total 2 4 2" xfId="20874"/>
    <cellStyle name="Total 2 4 2 2" xfId="20998"/>
    <cellStyle name="Total 2 4 3" xfId="20875"/>
    <cellStyle name="Total 2 4 3 2" xfId="20997"/>
    <cellStyle name="Total 2 4 4" xfId="20876"/>
    <cellStyle name="Total 2 4 4 2" xfId="20996"/>
    <cellStyle name="Total 2 4 5" xfId="20877"/>
    <cellStyle name="Total 2 4 5 2" xfId="20995"/>
    <cellStyle name="Total 2 5" xfId="20878"/>
    <cellStyle name="Total 2 5 2" xfId="20879"/>
    <cellStyle name="Total 2 5 2 2" xfId="20994"/>
    <cellStyle name="Total 2 5 3" xfId="20880"/>
    <cellStyle name="Total 2 5 3 2" xfId="20993"/>
    <cellStyle name="Total 2 5 4" xfId="20881"/>
    <cellStyle name="Total 2 5 4 2" xfId="20992"/>
    <cellStyle name="Total 2 5 5" xfId="20882"/>
    <cellStyle name="Total 2 5 5 2" xfId="20991"/>
    <cellStyle name="Total 2 6" xfId="20883"/>
    <cellStyle name="Total 2 6 2" xfId="20884"/>
    <cellStyle name="Total 2 6 2 2" xfId="20990"/>
    <cellStyle name="Total 2 6 3" xfId="20885"/>
    <cellStyle name="Total 2 6 3 2" xfId="20989"/>
    <cellStyle name="Total 2 6 4" xfId="20886"/>
    <cellStyle name="Total 2 6 4 2" xfId="20988"/>
    <cellStyle name="Total 2 6 5" xfId="20887"/>
    <cellStyle name="Total 2 6 5 2" xfId="20987"/>
    <cellStyle name="Total 2 7" xfId="20888"/>
    <cellStyle name="Total 2 7 2" xfId="20889"/>
    <cellStyle name="Total 2 7 2 2" xfId="20986"/>
    <cellStyle name="Total 2 7 3" xfId="20890"/>
    <cellStyle name="Total 2 7 3 2" xfId="20985"/>
    <cellStyle name="Total 2 7 4" xfId="20891"/>
    <cellStyle name="Total 2 7 4 2" xfId="20984"/>
    <cellStyle name="Total 2 7 5" xfId="20892"/>
    <cellStyle name="Total 2 7 5 2" xfId="20983"/>
    <cellStyle name="Total 2 8" xfId="20893"/>
    <cellStyle name="Total 2 8 2" xfId="20894"/>
    <cellStyle name="Total 2 8 2 2" xfId="20982"/>
    <cellStyle name="Total 2 8 3" xfId="20895"/>
    <cellStyle name="Total 2 8 3 2" xfId="20981"/>
    <cellStyle name="Total 2 8 4" xfId="20896"/>
    <cellStyle name="Total 2 8 4 2" xfId="20980"/>
    <cellStyle name="Total 2 8 5" xfId="20897"/>
    <cellStyle name="Total 2 8 5 2" xfId="20979"/>
    <cellStyle name="Total 2 9" xfId="20898"/>
    <cellStyle name="Total 2 9 2" xfId="20899"/>
    <cellStyle name="Total 2 9 2 2" xfId="20978"/>
    <cellStyle name="Total 2 9 3" xfId="20900"/>
    <cellStyle name="Total 2 9 3 2" xfId="20977"/>
    <cellStyle name="Total 2 9 4" xfId="20901"/>
    <cellStyle name="Total 2 9 4 2" xfId="20976"/>
    <cellStyle name="Total 2 9 5" xfId="20902"/>
    <cellStyle name="Total 2 9 5 2" xfId="20975"/>
    <cellStyle name="Total 3" xfId="20903"/>
    <cellStyle name="Total 3 2" xfId="20904"/>
    <cellStyle name="Total 3 2 2" xfId="20973"/>
    <cellStyle name="Total 3 3" xfId="20905"/>
    <cellStyle name="Total 3 3 2" xfId="20972"/>
    <cellStyle name="Total 3 4" xfId="20974"/>
    <cellStyle name="Total 4" xfId="20906"/>
    <cellStyle name="Total 4 2" xfId="20907"/>
    <cellStyle name="Total 4 2 2" xfId="20970"/>
    <cellStyle name="Total 4 3" xfId="20908"/>
    <cellStyle name="Total 4 3 2" xfId="20969"/>
    <cellStyle name="Total 4 4" xfId="20971"/>
    <cellStyle name="Total 5" xfId="20909"/>
    <cellStyle name="Total 5 2" xfId="20910"/>
    <cellStyle name="Total 5 2 2" xfId="20967"/>
    <cellStyle name="Total 5 3" xfId="20911"/>
    <cellStyle name="Total 5 3 2" xfId="20966"/>
    <cellStyle name="Total 5 4" xfId="20968"/>
    <cellStyle name="Total 6" xfId="20912"/>
    <cellStyle name="Total 6 2" xfId="20913"/>
    <cellStyle name="Total 6 2 2" xfId="20964"/>
    <cellStyle name="Total 6 3" xfId="20914"/>
    <cellStyle name="Total 6 3 2" xfId="20963"/>
    <cellStyle name="Total 6 4" xfId="20965"/>
    <cellStyle name="Total 7" xfId="20915"/>
    <cellStyle name="Total 7 2" xfId="20962"/>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800100" y="1028700"/>
          <a:ext cx="6324600" cy="7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C35"/>
  <sheetViews>
    <sheetView zoomScale="80" zoomScaleNormal="80" workbookViewId="0">
      <pane xSplit="1" ySplit="7" topLeftCell="B8" activePane="bottomRight" state="frozen"/>
      <selection pane="topRight" activeCell="B1" sqref="B1"/>
      <selection pane="bottomLeft" activeCell="A8" sqref="A8"/>
      <selection pane="bottomRight" activeCell="D13" sqref="D13"/>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7" t="s">
        <v>250</v>
      </c>
      <c r="C1" s="93"/>
    </row>
    <row r="2" spans="1:3" s="184" customFormat="1" ht="15.75">
      <c r="A2" s="230">
        <v>1</v>
      </c>
      <c r="B2" s="185" t="s">
        <v>251</v>
      </c>
      <c r="C2" s="182" t="s">
        <v>760</v>
      </c>
    </row>
    <row r="3" spans="1:3" s="184" customFormat="1" ht="15.75">
      <c r="A3" s="230">
        <v>2</v>
      </c>
      <c r="B3" s="186" t="s">
        <v>252</v>
      </c>
      <c r="C3" s="182" t="s">
        <v>737</v>
      </c>
    </row>
    <row r="4" spans="1:3" s="184" customFormat="1" ht="15.75">
      <c r="A4" s="230">
        <v>3</v>
      </c>
      <c r="B4" s="186" t="s">
        <v>253</v>
      </c>
      <c r="C4" s="182" t="s">
        <v>743</v>
      </c>
    </row>
    <row r="5" spans="1:3" s="184" customFormat="1" ht="15.75">
      <c r="A5" s="231">
        <v>4</v>
      </c>
      <c r="B5" s="189" t="s">
        <v>254</v>
      </c>
      <c r="C5" s="182" t="s">
        <v>761</v>
      </c>
    </row>
    <row r="6" spans="1:3" s="188" customFormat="1" ht="65.25" customHeight="1">
      <c r="A6" s="694" t="s">
        <v>368</v>
      </c>
      <c r="B6" s="695"/>
      <c r="C6" s="695"/>
    </row>
    <row r="7" spans="1:3">
      <c r="A7" s="399" t="s">
        <v>323</v>
      </c>
      <c r="B7" s="400" t="s">
        <v>255</v>
      </c>
    </row>
    <row r="8" spans="1:3">
      <c r="A8" s="401">
        <v>1</v>
      </c>
      <c r="B8" s="397" t="s">
        <v>223</v>
      </c>
    </row>
    <row r="9" spans="1:3">
      <c r="A9" s="401">
        <v>2</v>
      </c>
      <c r="B9" s="397" t="s">
        <v>256</v>
      </c>
    </row>
    <row r="10" spans="1:3">
      <c r="A10" s="401">
        <v>3</v>
      </c>
      <c r="B10" s="397" t="s">
        <v>257</v>
      </c>
    </row>
    <row r="11" spans="1:3">
      <c r="A11" s="401">
        <v>4</v>
      </c>
      <c r="B11" s="397" t="s">
        <v>258</v>
      </c>
      <c r="C11" s="183"/>
    </row>
    <row r="12" spans="1:3">
      <c r="A12" s="401">
        <v>5</v>
      </c>
      <c r="B12" s="397" t="s">
        <v>187</v>
      </c>
    </row>
    <row r="13" spans="1:3">
      <c r="A13" s="401">
        <v>6</v>
      </c>
      <c r="B13" s="402" t="s">
        <v>149</v>
      </c>
    </row>
    <row r="14" spans="1:3">
      <c r="A14" s="401">
        <v>7</v>
      </c>
      <c r="B14" s="397" t="s">
        <v>259</v>
      </c>
    </row>
    <row r="15" spans="1:3">
      <c r="A15" s="401">
        <v>8</v>
      </c>
      <c r="B15" s="397" t="s">
        <v>262</v>
      </c>
    </row>
    <row r="16" spans="1:3">
      <c r="A16" s="401">
        <v>9</v>
      </c>
      <c r="B16" s="397" t="s">
        <v>88</v>
      </c>
    </row>
    <row r="17" spans="1:2">
      <c r="A17" s="403" t="s">
        <v>415</v>
      </c>
      <c r="B17" s="397" t="s">
        <v>395</v>
      </c>
    </row>
    <row r="18" spans="1:2">
      <c r="A18" s="401">
        <v>10</v>
      </c>
      <c r="B18" s="397" t="s">
        <v>265</v>
      </c>
    </row>
    <row r="19" spans="1:2">
      <c r="A19" s="401">
        <v>11</v>
      </c>
      <c r="B19" s="402" t="s">
        <v>246</v>
      </c>
    </row>
    <row r="20" spans="1:2">
      <c r="A20" s="401">
        <v>12</v>
      </c>
      <c r="B20" s="402" t="s">
        <v>243</v>
      </c>
    </row>
    <row r="21" spans="1:2">
      <c r="A21" s="401">
        <v>13</v>
      </c>
      <c r="B21" s="404" t="s">
        <v>359</v>
      </c>
    </row>
    <row r="22" spans="1:2">
      <c r="A22" s="401">
        <v>14</v>
      </c>
      <c r="B22" s="405" t="s">
        <v>389</v>
      </c>
    </row>
    <row r="23" spans="1:2">
      <c r="A23" s="406">
        <v>15</v>
      </c>
      <c r="B23" s="402" t="s">
        <v>77</v>
      </c>
    </row>
    <row r="24" spans="1:2">
      <c r="A24" s="406">
        <v>15.1</v>
      </c>
      <c r="B24" s="397" t="s">
        <v>424</v>
      </c>
    </row>
    <row r="25" spans="1:2">
      <c r="A25" s="406">
        <v>16</v>
      </c>
      <c r="B25" s="397" t="s">
        <v>490</v>
      </c>
    </row>
    <row r="26" spans="1:2">
      <c r="A26" s="406">
        <v>17</v>
      </c>
      <c r="B26" s="397" t="s">
        <v>699</v>
      </c>
    </row>
    <row r="27" spans="1:2">
      <c r="A27" s="406">
        <v>18</v>
      </c>
      <c r="B27" s="397" t="s">
        <v>708</v>
      </c>
    </row>
    <row r="28" spans="1:2">
      <c r="A28" s="406">
        <v>19</v>
      </c>
      <c r="B28" s="397" t="s">
        <v>709</v>
      </c>
    </row>
    <row r="29" spans="1:2">
      <c r="A29" s="406">
        <v>20</v>
      </c>
      <c r="B29" s="405" t="s">
        <v>585</v>
      </c>
    </row>
    <row r="30" spans="1:2">
      <c r="A30" s="406">
        <v>21</v>
      </c>
      <c r="B30" s="397" t="s">
        <v>603</v>
      </c>
    </row>
    <row r="31" spans="1:2">
      <c r="A31" s="406">
        <v>22</v>
      </c>
      <c r="B31" s="592" t="s">
        <v>620</v>
      </c>
    </row>
    <row r="32" spans="1:2" ht="26.25">
      <c r="A32" s="406">
        <v>23</v>
      </c>
      <c r="B32" s="592" t="s">
        <v>700</v>
      </c>
    </row>
    <row r="33" spans="1:2">
      <c r="A33" s="406">
        <v>24</v>
      </c>
      <c r="B33" s="397" t="s">
        <v>701</v>
      </c>
    </row>
    <row r="34" spans="1:2">
      <c r="A34" s="406">
        <v>25</v>
      </c>
      <c r="B34" s="397" t="s">
        <v>702</v>
      </c>
    </row>
    <row r="35" spans="1:2">
      <c r="A35" s="401">
        <v>26</v>
      </c>
      <c r="B35" s="405" t="s">
        <v>733</v>
      </c>
    </row>
  </sheetData>
  <mergeCells count="1">
    <mergeCell ref="A6:C6"/>
  </mergeCells>
  <hyperlinks>
    <hyperlink ref="B8" display="ძირითადი მაჩვენებლები"/>
    <hyperlink ref="B9" display="საბალანსო უწყისი"/>
    <hyperlink ref="B10" display="მოგება-ზარალის ანგარიშგება"/>
    <hyperlink ref="B11" display="ბალანსგარეშე ანგარიშების უწყისი "/>
    <hyperlink ref="B12" display="რისკის მიხედვით შეწონილი რისკის პოზიციები"/>
    <hyperlink ref="B14"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display="ინფორმაცია ბანკის სამეთვალყურეო საბჭოს, დირექტორატის და აქციონერთა შესახებ"/>
    <hyperlink ref="B15"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hyperlink ref="B16" display="საზედამხედველო კაპიტალი"/>
    <hyperlink ref="B18" display="საბალანსო უწყისისა და საზედამხედველო კაპიტალის ელემენტებს შორის კავშირები"/>
    <hyperlink ref="B20" display="საკრედიტო რისკის მიტიგაცია"/>
    <hyperlink ref="B19" display="საკრედიტო რისკის მიხედვით შეწონილი რისკის პოზიციები"/>
    <hyperlink ref="B21" display="სტანდარტიზებული მიდგომა - საკრედიტო რისკის მიტიგაციის ეფექტი"/>
    <hyperlink ref="B23" display="კონტრაგენტთან დაკავშირებული საკრედიტო რისკის მიხედვით შეწონილი რისკის პოზიციები"/>
    <hyperlink ref="B22" display="ლიკვიდობის გადაფარვის კოეფიციენტი"/>
    <hyperlink ref="B17" display="კაპიტალის ადეკვატურობის მოთხოვნები"/>
    <hyperlink ref="B24" display="ლევერიჯის კოეფიციენტი"/>
    <hyperlink ref="B25" display="წმინდა სტაბილური დაფინანსების კოეფიციენტი"/>
    <hyperlink ref="B26" display="რისკის პოზიციის ღირებულება ნარჩენი ვადიანობის  და რისკის კლასების მიხედვით"/>
    <hyperlink ref="B27" display="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
    <hyperlink ref="B28" display="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
    <hyperlink ref="B30" display="უმოქმედო სესხების ცვლილება"/>
    <hyperlink ref="B3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display="რეზერვის ცვლილება სესხებზე და კორპორატიულ სავალო ფასიანი ქაღალდებზე"/>
    <hyperlink ref="B35" display="ზოგადი და ხარისხობრივ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G55"/>
  <sheetViews>
    <sheetView zoomScaleNormal="100" workbookViewId="0">
      <pane xSplit="1" ySplit="5" topLeftCell="B6" activePane="bottomRight" state="frozen"/>
      <selection pane="topRight" activeCell="B1" sqref="B1"/>
      <selection pane="bottomLeft" activeCell="A5" sqref="A5"/>
      <selection pane="bottomRight" activeCell="E14" sqref="E14"/>
    </sheetView>
  </sheetViews>
  <sheetFormatPr defaultRowHeight="15"/>
  <cols>
    <col min="1" max="1" width="9.42578125" style="5" bestFit="1" customWidth="1"/>
    <col min="2" max="2" width="132.42578125" style="2" customWidth="1"/>
    <col min="3" max="3" width="18.42578125" style="2" customWidth="1"/>
  </cols>
  <sheetData>
    <row r="1" spans="1:7" ht="15.75">
      <c r="A1" s="18" t="s">
        <v>188</v>
      </c>
      <c r="B1" s="17" t="str">
        <f>Info!C2</f>
        <v>სს "ბაზისბანკი"</v>
      </c>
      <c r="D1" s="2"/>
      <c r="E1" s="2"/>
      <c r="F1" s="2"/>
    </row>
    <row r="2" spans="1:7" s="22" customFormat="1" ht="15.75" customHeight="1">
      <c r="A2" s="22" t="s">
        <v>189</v>
      </c>
      <c r="B2" s="480">
        <f>'1. key ratios'!B2</f>
        <v>44651</v>
      </c>
    </row>
    <row r="3" spans="1:7" s="22" customFormat="1" ht="15.75" customHeight="1"/>
    <row r="4" spans="1:7" ht="15.75" thickBot="1">
      <c r="A4" s="5" t="s">
        <v>332</v>
      </c>
      <c r="B4" s="61" t="s">
        <v>88</v>
      </c>
    </row>
    <row r="5" spans="1:7">
      <c r="A5" s="134" t="s">
        <v>26</v>
      </c>
      <c r="B5" s="135"/>
      <c r="C5" s="136" t="s">
        <v>27</v>
      </c>
    </row>
    <row r="6" spans="1:7">
      <c r="A6" s="137">
        <v>1</v>
      </c>
      <c r="B6" s="82" t="s">
        <v>28</v>
      </c>
      <c r="C6" s="269">
        <f>SUM(C7:C11)</f>
        <v>317138247.67000002</v>
      </c>
      <c r="G6" s="683"/>
    </row>
    <row r="7" spans="1:7">
      <c r="A7" s="137">
        <v>2</v>
      </c>
      <c r="B7" s="79" t="s">
        <v>29</v>
      </c>
      <c r="C7" s="270">
        <v>16181147</v>
      </c>
      <c r="G7" s="683"/>
    </row>
    <row r="8" spans="1:7">
      <c r="A8" s="137">
        <v>3</v>
      </c>
      <c r="B8" s="73" t="s">
        <v>30</v>
      </c>
      <c r="C8" s="270">
        <v>76412652.799999997</v>
      </c>
      <c r="G8" s="683"/>
    </row>
    <row r="9" spans="1:7">
      <c r="A9" s="137">
        <v>4</v>
      </c>
      <c r="B9" s="73" t="s">
        <v>31</v>
      </c>
      <c r="C9" s="270">
        <v>0</v>
      </c>
      <c r="G9" s="683"/>
    </row>
    <row r="10" spans="1:7">
      <c r="A10" s="137">
        <v>5</v>
      </c>
      <c r="B10" s="73" t="s">
        <v>32</v>
      </c>
      <c r="C10" s="270">
        <v>203333239.38999999</v>
      </c>
      <c r="G10" s="683"/>
    </row>
    <row r="11" spans="1:7">
      <c r="A11" s="137">
        <v>6</v>
      </c>
      <c r="B11" s="80" t="s">
        <v>33</v>
      </c>
      <c r="C11" s="270">
        <v>21211208.48</v>
      </c>
      <c r="G11" s="683"/>
    </row>
    <row r="12" spans="1:7" s="4" customFormat="1">
      <c r="A12" s="137">
        <v>7</v>
      </c>
      <c r="B12" s="82" t="s">
        <v>34</v>
      </c>
      <c r="C12" s="271">
        <f>SUM(C13:C27)</f>
        <v>21091313.330000002</v>
      </c>
      <c r="G12" s="683"/>
    </row>
    <row r="13" spans="1:7" s="4" customFormat="1">
      <c r="A13" s="137">
        <v>8</v>
      </c>
      <c r="B13" s="81" t="s">
        <v>35</v>
      </c>
      <c r="C13" s="272">
        <v>13935928.140000001</v>
      </c>
      <c r="G13" s="683"/>
    </row>
    <row r="14" spans="1:7" s="4" customFormat="1" ht="25.5">
      <c r="A14" s="137">
        <v>9</v>
      </c>
      <c r="B14" s="74" t="s">
        <v>36</v>
      </c>
      <c r="C14" s="272">
        <v>0</v>
      </c>
      <c r="G14" s="683"/>
    </row>
    <row r="15" spans="1:7" s="4" customFormat="1">
      <c r="A15" s="137">
        <v>10</v>
      </c>
      <c r="B15" s="75" t="s">
        <v>37</v>
      </c>
      <c r="C15" s="272">
        <v>7155385.1900000004</v>
      </c>
      <c r="G15" s="683"/>
    </row>
    <row r="16" spans="1:7" s="4" customFormat="1">
      <c r="A16" s="137">
        <v>11</v>
      </c>
      <c r="B16" s="76" t="s">
        <v>38</v>
      </c>
      <c r="C16" s="272">
        <v>0</v>
      </c>
      <c r="G16" s="683"/>
    </row>
    <row r="17" spans="1:7" s="4" customFormat="1">
      <c r="A17" s="137">
        <v>12</v>
      </c>
      <c r="B17" s="75" t="s">
        <v>39</v>
      </c>
      <c r="C17" s="272">
        <v>0</v>
      </c>
      <c r="G17" s="683"/>
    </row>
    <row r="18" spans="1:7" s="4" customFormat="1">
      <c r="A18" s="137">
        <v>13</v>
      </c>
      <c r="B18" s="75" t="s">
        <v>40</v>
      </c>
      <c r="C18" s="272">
        <v>0</v>
      </c>
      <c r="G18" s="683"/>
    </row>
    <row r="19" spans="1:7" s="4" customFormat="1">
      <c r="A19" s="137">
        <v>14</v>
      </c>
      <c r="B19" s="75" t="s">
        <v>41</v>
      </c>
      <c r="C19" s="272">
        <v>0</v>
      </c>
      <c r="G19" s="683"/>
    </row>
    <row r="20" spans="1:7" s="4" customFormat="1" ht="25.5">
      <c r="A20" s="137">
        <v>15</v>
      </c>
      <c r="B20" s="75" t="s">
        <v>42</v>
      </c>
      <c r="C20" s="272">
        <v>0</v>
      </c>
      <c r="G20" s="683"/>
    </row>
    <row r="21" spans="1:7" s="4" customFormat="1" ht="25.5">
      <c r="A21" s="137">
        <v>16</v>
      </c>
      <c r="B21" s="74" t="s">
        <v>43</v>
      </c>
      <c r="C21" s="272">
        <v>0</v>
      </c>
      <c r="G21" s="683"/>
    </row>
    <row r="22" spans="1:7" s="4" customFormat="1">
      <c r="A22" s="137">
        <v>17</v>
      </c>
      <c r="B22" s="138" t="s">
        <v>44</v>
      </c>
      <c r="C22" s="272">
        <v>0</v>
      </c>
      <c r="G22" s="683"/>
    </row>
    <row r="23" spans="1:7" s="4" customFormat="1" ht="25.5">
      <c r="A23" s="137">
        <v>18</v>
      </c>
      <c r="B23" s="74" t="s">
        <v>45</v>
      </c>
      <c r="C23" s="272">
        <v>0</v>
      </c>
      <c r="G23" s="683"/>
    </row>
    <row r="24" spans="1:7" s="4" customFormat="1" ht="25.5">
      <c r="A24" s="137">
        <v>19</v>
      </c>
      <c r="B24" s="74" t="s">
        <v>46</v>
      </c>
      <c r="C24" s="272">
        <v>0</v>
      </c>
      <c r="G24" s="683"/>
    </row>
    <row r="25" spans="1:7" s="4" customFormat="1" ht="25.5">
      <c r="A25" s="137">
        <v>20</v>
      </c>
      <c r="B25" s="77" t="s">
        <v>47</v>
      </c>
      <c r="C25" s="272">
        <v>0</v>
      </c>
      <c r="G25" s="683"/>
    </row>
    <row r="26" spans="1:7" s="4" customFormat="1">
      <c r="A26" s="137">
        <v>21</v>
      </c>
      <c r="B26" s="77" t="s">
        <v>48</v>
      </c>
      <c r="C26" s="272">
        <v>0</v>
      </c>
      <c r="G26" s="683"/>
    </row>
    <row r="27" spans="1:7" s="4" customFormat="1" ht="25.5">
      <c r="A27" s="137">
        <v>22</v>
      </c>
      <c r="B27" s="77" t="s">
        <v>49</v>
      </c>
      <c r="C27" s="272">
        <v>0</v>
      </c>
      <c r="G27" s="683"/>
    </row>
    <row r="28" spans="1:7" s="4" customFormat="1">
      <c r="A28" s="137">
        <v>23</v>
      </c>
      <c r="B28" s="83" t="s">
        <v>23</v>
      </c>
      <c r="C28" s="271">
        <f>C6-C12</f>
        <v>296046934.34000003</v>
      </c>
      <c r="G28" s="683"/>
    </row>
    <row r="29" spans="1:7" s="4" customFormat="1">
      <c r="A29" s="139"/>
      <c r="B29" s="78"/>
      <c r="C29" s="272"/>
      <c r="G29" s="683"/>
    </row>
    <row r="30" spans="1:7" s="4" customFormat="1">
      <c r="A30" s="139">
        <v>24</v>
      </c>
      <c r="B30" s="83" t="s">
        <v>50</v>
      </c>
      <c r="C30" s="271">
        <f>C31+C34</f>
        <v>0</v>
      </c>
      <c r="G30" s="683"/>
    </row>
    <row r="31" spans="1:7" s="4" customFormat="1">
      <c r="A31" s="139">
        <v>25</v>
      </c>
      <c r="B31" s="73" t="s">
        <v>51</v>
      </c>
      <c r="C31" s="273">
        <f>C32+C33</f>
        <v>0</v>
      </c>
      <c r="G31" s="683"/>
    </row>
    <row r="32" spans="1:7" s="4" customFormat="1">
      <c r="A32" s="139">
        <v>26</v>
      </c>
      <c r="B32" s="180" t="s">
        <v>52</v>
      </c>
      <c r="C32" s="272"/>
      <c r="G32" s="683"/>
    </row>
    <row r="33" spans="1:7" s="4" customFormat="1">
      <c r="A33" s="139">
        <v>27</v>
      </c>
      <c r="B33" s="180" t="s">
        <v>53</v>
      </c>
      <c r="C33" s="272"/>
      <c r="G33" s="683"/>
    </row>
    <row r="34" spans="1:7" s="4" customFormat="1">
      <c r="A34" s="139">
        <v>28</v>
      </c>
      <c r="B34" s="73" t="s">
        <v>54</v>
      </c>
      <c r="C34" s="272"/>
      <c r="G34" s="683"/>
    </row>
    <row r="35" spans="1:7" s="4" customFormat="1">
      <c r="A35" s="139">
        <v>29</v>
      </c>
      <c r="B35" s="83" t="s">
        <v>55</v>
      </c>
      <c r="C35" s="271">
        <f>SUM(C36:C40)</f>
        <v>0</v>
      </c>
      <c r="G35" s="683"/>
    </row>
    <row r="36" spans="1:7" s="4" customFormat="1">
      <c r="A36" s="139">
        <v>30</v>
      </c>
      <c r="B36" s="74" t="s">
        <v>56</v>
      </c>
      <c r="C36" s="272"/>
      <c r="G36" s="683"/>
    </row>
    <row r="37" spans="1:7" s="4" customFormat="1">
      <c r="A37" s="139">
        <v>31</v>
      </c>
      <c r="B37" s="75" t="s">
        <v>57</v>
      </c>
      <c r="C37" s="272"/>
      <c r="G37" s="683"/>
    </row>
    <row r="38" spans="1:7" s="4" customFormat="1" ht="25.5">
      <c r="A38" s="139">
        <v>32</v>
      </c>
      <c r="B38" s="74" t="s">
        <v>58</v>
      </c>
      <c r="C38" s="272"/>
      <c r="G38" s="683"/>
    </row>
    <row r="39" spans="1:7" s="4" customFormat="1" ht="25.5">
      <c r="A39" s="139">
        <v>33</v>
      </c>
      <c r="B39" s="74" t="s">
        <v>46</v>
      </c>
      <c r="C39" s="272"/>
      <c r="G39" s="683"/>
    </row>
    <row r="40" spans="1:7" s="4" customFormat="1" ht="25.5">
      <c r="A40" s="139">
        <v>34</v>
      </c>
      <c r="B40" s="77" t="s">
        <v>59</v>
      </c>
      <c r="C40" s="272"/>
      <c r="G40" s="683"/>
    </row>
    <row r="41" spans="1:7" s="4" customFormat="1">
      <c r="A41" s="139">
        <v>35</v>
      </c>
      <c r="B41" s="83" t="s">
        <v>24</v>
      </c>
      <c r="C41" s="271">
        <f>C30-C35</f>
        <v>0</v>
      </c>
      <c r="G41" s="683"/>
    </row>
    <row r="42" spans="1:7" s="4" customFormat="1">
      <c r="A42" s="139"/>
      <c r="B42" s="78"/>
      <c r="C42" s="272"/>
      <c r="G42" s="683"/>
    </row>
    <row r="43" spans="1:7" s="4" customFormat="1">
      <c r="A43" s="139">
        <v>36</v>
      </c>
      <c r="B43" s="84" t="s">
        <v>60</v>
      </c>
      <c r="C43" s="271">
        <f>SUM(C44:C46)</f>
        <v>41203120.710935205</v>
      </c>
      <c r="G43" s="683"/>
    </row>
    <row r="44" spans="1:7" s="4" customFormat="1">
      <c r="A44" s="139">
        <v>37</v>
      </c>
      <c r="B44" s="73" t="s">
        <v>61</v>
      </c>
      <c r="C44" s="272">
        <v>12157096</v>
      </c>
      <c r="G44" s="683"/>
    </row>
    <row r="45" spans="1:7" s="4" customFormat="1">
      <c r="A45" s="139">
        <v>38</v>
      </c>
      <c r="B45" s="73" t="s">
        <v>62</v>
      </c>
      <c r="C45" s="272">
        <v>0</v>
      </c>
      <c r="G45" s="683"/>
    </row>
    <row r="46" spans="1:7" s="4" customFormat="1">
      <c r="A46" s="139">
        <v>39</v>
      </c>
      <c r="B46" s="73" t="s">
        <v>63</v>
      </c>
      <c r="C46" s="272">
        <v>29046024.710935201</v>
      </c>
      <c r="G46" s="683"/>
    </row>
    <row r="47" spans="1:7" s="4" customFormat="1">
      <c r="A47" s="139">
        <v>40</v>
      </c>
      <c r="B47" s="84" t="s">
        <v>64</v>
      </c>
      <c r="C47" s="271">
        <f>SUM(C48:C51)</f>
        <v>0</v>
      </c>
      <c r="G47" s="683"/>
    </row>
    <row r="48" spans="1:7" s="4" customFormat="1">
      <c r="A48" s="139">
        <v>41</v>
      </c>
      <c r="B48" s="74" t="s">
        <v>65</v>
      </c>
      <c r="C48" s="272"/>
      <c r="G48" s="683"/>
    </row>
    <row r="49" spans="1:7" s="4" customFormat="1">
      <c r="A49" s="139">
        <v>42</v>
      </c>
      <c r="B49" s="75" t="s">
        <v>66</v>
      </c>
      <c r="C49" s="272"/>
      <c r="G49" s="683"/>
    </row>
    <row r="50" spans="1:7" s="4" customFormat="1" ht="25.5">
      <c r="A50" s="139">
        <v>43</v>
      </c>
      <c r="B50" s="74" t="s">
        <v>67</v>
      </c>
      <c r="C50" s="272"/>
      <c r="G50" s="683"/>
    </row>
    <row r="51" spans="1:7" s="4" customFormat="1" ht="25.5">
      <c r="A51" s="139">
        <v>44</v>
      </c>
      <c r="B51" s="74" t="s">
        <v>46</v>
      </c>
      <c r="C51" s="272"/>
      <c r="G51" s="683"/>
    </row>
    <row r="52" spans="1:7" s="4" customFormat="1" ht="15.75" thickBot="1">
      <c r="A52" s="140">
        <v>45</v>
      </c>
      <c r="B52" s="141" t="s">
        <v>25</v>
      </c>
      <c r="C52" s="274">
        <f>C43-C47</f>
        <v>41203120.710935205</v>
      </c>
      <c r="G52" s="683"/>
    </row>
    <row r="55" spans="1:7">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K23"/>
  <sheetViews>
    <sheetView zoomScaleNormal="100" workbookViewId="0">
      <selection activeCell="G5" sqref="G5:H23"/>
    </sheetView>
  </sheetViews>
  <sheetFormatPr defaultColWidth="9.140625" defaultRowHeight="12.75"/>
  <cols>
    <col min="1" max="1" width="10.85546875" style="347" bestFit="1" customWidth="1"/>
    <col min="2" max="2" width="59" style="347" customWidth="1"/>
    <col min="3" max="3" width="16.7109375" style="347" bestFit="1" customWidth="1"/>
    <col min="4" max="4" width="22.140625" style="347" customWidth="1"/>
    <col min="5" max="16384" width="9.140625" style="347"/>
  </cols>
  <sheetData>
    <row r="1" spans="1:11" ht="15">
      <c r="A1" s="18" t="s">
        <v>188</v>
      </c>
      <c r="B1" s="17" t="str">
        <f>Info!C2</f>
        <v>სს "ბაზისბანკი"</v>
      </c>
    </row>
    <row r="2" spans="1:11" s="22" customFormat="1" ht="15.75" customHeight="1">
      <c r="A2" s="22" t="s">
        <v>189</v>
      </c>
      <c r="B2" s="480">
        <f>'1. key ratios'!B2</f>
        <v>44651</v>
      </c>
    </row>
    <row r="3" spans="1:11" s="22" customFormat="1" ht="15.75" customHeight="1"/>
    <row r="4" spans="1:11" ht="15.75" thickBot="1">
      <c r="A4" s="348" t="s">
        <v>394</v>
      </c>
      <c r="B4" s="384" t="s">
        <v>395</v>
      </c>
      <c r="G4"/>
      <c r="H4"/>
      <c r="I4"/>
      <c r="J4"/>
      <c r="K4"/>
    </row>
    <row r="5" spans="1:11" s="385" customFormat="1" ht="15">
      <c r="A5" s="713" t="s">
        <v>396</v>
      </c>
      <c r="B5" s="714"/>
      <c r="C5" s="374" t="s">
        <v>397</v>
      </c>
      <c r="D5" s="375" t="s">
        <v>398</v>
      </c>
      <c r="G5"/>
      <c r="H5"/>
      <c r="I5"/>
      <c r="J5"/>
      <c r="K5"/>
    </row>
    <row r="6" spans="1:11" s="386" customFormat="1" ht="15">
      <c r="A6" s="376">
        <v>1</v>
      </c>
      <c r="B6" s="377" t="s">
        <v>399</v>
      </c>
      <c r="C6" s="377"/>
      <c r="D6" s="378"/>
      <c r="G6"/>
      <c r="H6"/>
      <c r="I6"/>
      <c r="J6"/>
      <c r="K6"/>
    </row>
    <row r="7" spans="1:11" s="386" customFormat="1" ht="15">
      <c r="A7" s="379" t="s">
        <v>400</v>
      </c>
      <c r="B7" s="380" t="s">
        <v>401</v>
      </c>
      <c r="C7" s="433">
        <v>4.4999999999999998E-2</v>
      </c>
      <c r="D7" s="675">
        <f>C7*'5. RWA'!$C$13</f>
        <v>108344578.12354046</v>
      </c>
      <c r="G7"/>
      <c r="H7" s="629"/>
      <c r="I7"/>
      <c r="J7"/>
      <c r="K7"/>
    </row>
    <row r="8" spans="1:11" s="386" customFormat="1" ht="15">
      <c r="A8" s="379" t="s">
        <v>402</v>
      </c>
      <c r="B8" s="380" t="s">
        <v>403</v>
      </c>
      <c r="C8" s="434">
        <v>0.06</v>
      </c>
      <c r="D8" s="675">
        <f>C8*'5. RWA'!$C$13</f>
        <v>144459437.49805394</v>
      </c>
      <c r="G8"/>
      <c r="H8" s="629"/>
      <c r="I8"/>
      <c r="J8"/>
      <c r="K8"/>
    </row>
    <row r="9" spans="1:11" s="386" customFormat="1" ht="15">
      <c r="A9" s="379" t="s">
        <v>404</v>
      </c>
      <c r="B9" s="380" t="s">
        <v>405</v>
      </c>
      <c r="C9" s="434">
        <v>0.08</v>
      </c>
      <c r="D9" s="675">
        <f>C9*'5. RWA'!$C$13</f>
        <v>192612583.3307386</v>
      </c>
      <c r="G9"/>
      <c r="H9" s="629"/>
      <c r="I9"/>
      <c r="J9"/>
      <c r="K9"/>
    </row>
    <row r="10" spans="1:11" s="386" customFormat="1" ht="15">
      <c r="A10" s="376" t="s">
        <v>406</v>
      </c>
      <c r="B10" s="377" t="s">
        <v>407</v>
      </c>
      <c r="C10" s="435"/>
      <c r="D10" s="676"/>
      <c r="G10"/>
      <c r="H10" s="629"/>
      <c r="I10"/>
      <c r="J10"/>
      <c r="K10"/>
    </row>
    <row r="11" spans="1:11" s="387" customFormat="1" ht="15">
      <c r="A11" s="381" t="s">
        <v>408</v>
      </c>
      <c r="B11" s="382" t="s">
        <v>470</v>
      </c>
      <c r="C11" s="436">
        <v>0</v>
      </c>
      <c r="D11" s="675">
        <f>C11*'5. RWA'!$C$13</f>
        <v>0</v>
      </c>
      <c r="G11"/>
      <c r="H11" s="629"/>
      <c r="I11"/>
      <c r="J11"/>
      <c r="K11"/>
    </row>
    <row r="12" spans="1:11" s="387" customFormat="1" ht="15">
      <c r="A12" s="381" t="s">
        <v>409</v>
      </c>
      <c r="B12" s="382" t="s">
        <v>410</v>
      </c>
      <c r="C12" s="436">
        <v>0</v>
      </c>
      <c r="D12" s="675">
        <f>C12*'5. RWA'!$C$13</f>
        <v>0</v>
      </c>
      <c r="G12"/>
      <c r="H12" s="629"/>
      <c r="I12"/>
      <c r="J12"/>
      <c r="K12"/>
    </row>
    <row r="13" spans="1:11" s="387" customFormat="1" ht="15">
      <c r="A13" s="381" t="s">
        <v>411</v>
      </c>
      <c r="B13" s="382" t="s">
        <v>412</v>
      </c>
      <c r="C13" s="436"/>
      <c r="D13" s="675">
        <f>C13*'5. RWA'!$C$13</f>
        <v>0</v>
      </c>
      <c r="G13"/>
      <c r="H13" s="629"/>
      <c r="I13"/>
      <c r="J13"/>
      <c r="K13"/>
    </row>
    <row r="14" spans="1:11" s="386" customFormat="1" ht="15">
      <c r="A14" s="376" t="s">
        <v>413</v>
      </c>
      <c r="B14" s="377" t="s">
        <v>468</v>
      </c>
      <c r="C14" s="437"/>
      <c r="D14" s="676"/>
      <c r="G14"/>
      <c r="H14" s="629"/>
      <c r="I14"/>
      <c r="J14"/>
      <c r="K14"/>
    </row>
    <row r="15" spans="1:11" s="386" customFormat="1" ht="15">
      <c r="A15" s="398" t="s">
        <v>416</v>
      </c>
      <c r="B15" s="382" t="s">
        <v>469</v>
      </c>
      <c r="C15" s="436">
        <v>1.7108051395830222E-2</v>
      </c>
      <c r="D15" s="675">
        <f>C15*'5. RWA'!$C$13</f>
        <v>41190324.688823842</v>
      </c>
      <c r="G15"/>
      <c r="H15" s="629"/>
      <c r="I15"/>
      <c r="J15"/>
      <c r="K15"/>
    </row>
    <row r="16" spans="1:11" s="386" customFormat="1" ht="15">
      <c r="A16" s="398" t="s">
        <v>417</v>
      </c>
      <c r="B16" s="382" t="s">
        <v>419</v>
      </c>
      <c r="C16" s="436">
        <v>2.2832301266841611E-2</v>
      </c>
      <c r="D16" s="675">
        <f>C16*'5. RWA'!$C$13</f>
        <v>54972356.629900731</v>
      </c>
      <c r="G16"/>
      <c r="H16" s="629"/>
      <c r="I16"/>
      <c r="J16"/>
      <c r="K16"/>
    </row>
    <row r="17" spans="1:11" s="386" customFormat="1" ht="15">
      <c r="A17" s="398" t="s">
        <v>418</v>
      </c>
      <c r="B17" s="382" t="s">
        <v>466</v>
      </c>
      <c r="C17" s="436">
        <v>3.6436380014637129E-2</v>
      </c>
      <c r="D17" s="675">
        <f>C17*'5. RWA'!$C$13</f>
        <v>87726316.022996902</v>
      </c>
      <c r="G17"/>
      <c r="H17" s="629"/>
      <c r="I17"/>
      <c r="J17"/>
      <c r="K17"/>
    </row>
    <row r="18" spans="1:11" s="385" customFormat="1" ht="15">
      <c r="A18" s="715" t="s">
        <v>467</v>
      </c>
      <c r="B18" s="716"/>
      <c r="C18" s="438" t="s">
        <v>397</v>
      </c>
      <c r="D18" s="677" t="s">
        <v>398</v>
      </c>
      <c r="G18"/>
      <c r="H18" s="629"/>
      <c r="I18"/>
      <c r="J18"/>
      <c r="K18"/>
    </row>
    <row r="19" spans="1:11" s="386" customFormat="1" ht="15">
      <c r="A19" s="383">
        <v>4</v>
      </c>
      <c r="B19" s="382" t="s">
        <v>23</v>
      </c>
      <c r="C19" s="436">
        <f>C7+C11+C12+C13+C15</f>
        <v>6.210805139583022E-2</v>
      </c>
      <c r="D19" s="675">
        <f>C19*'5. RWA'!$C$13</f>
        <v>149534902.81236431</v>
      </c>
      <c r="G19"/>
      <c r="H19" s="629"/>
      <c r="I19"/>
      <c r="J19"/>
      <c r="K19"/>
    </row>
    <row r="20" spans="1:11" s="386" customFormat="1" ht="15">
      <c r="A20" s="383">
        <v>5</v>
      </c>
      <c r="B20" s="382" t="s">
        <v>89</v>
      </c>
      <c r="C20" s="436">
        <f>C8+C11+C12+C13+C16</f>
        <v>8.2832301266841601E-2</v>
      </c>
      <c r="D20" s="675">
        <f>C20*'5. RWA'!$C$13</f>
        <v>199431794.12795466</v>
      </c>
      <c r="G20"/>
      <c r="H20" s="629"/>
      <c r="I20"/>
      <c r="J20"/>
      <c r="K20"/>
    </row>
    <row r="21" spans="1:11" s="386" customFormat="1" ht="15.75" thickBot="1">
      <c r="A21" s="388" t="s">
        <v>414</v>
      </c>
      <c r="B21" s="389" t="s">
        <v>88</v>
      </c>
      <c r="C21" s="439">
        <f>C9+C11+C12+C13+C17</f>
        <v>0.11643638001463713</v>
      </c>
      <c r="D21" s="678">
        <f>C21*'5. RWA'!$C$13</f>
        <v>280338899.35373551</v>
      </c>
      <c r="G21"/>
      <c r="H21" s="629"/>
      <c r="I21"/>
      <c r="J21"/>
      <c r="K21"/>
    </row>
    <row r="22" spans="1:11" ht="15">
      <c r="F22" s="348"/>
      <c r="G22"/>
      <c r="H22"/>
      <c r="I22"/>
      <c r="J22"/>
      <c r="K22"/>
    </row>
    <row r="23" spans="1:11" ht="64.5">
      <c r="B23" s="24" t="s">
        <v>471</v>
      </c>
      <c r="G23"/>
      <c r="H23"/>
      <c r="I23"/>
      <c r="J23"/>
      <c r="K23"/>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H42"/>
  <sheetViews>
    <sheetView zoomScaleNormal="100" workbookViewId="0">
      <pane xSplit="1" ySplit="5" topLeftCell="B6" activePane="bottomRight" state="frozen"/>
      <selection pane="topRight" activeCell="B1" sqref="B1"/>
      <selection pane="bottomLeft" activeCell="A5" sqref="A5"/>
      <selection pane="bottomRight" activeCell="C19" sqref="C19"/>
    </sheetView>
  </sheetViews>
  <sheetFormatPr defaultRowHeight="15.75"/>
  <cols>
    <col min="1" max="1" width="10.7109375" style="69" customWidth="1"/>
    <col min="2" max="2" width="66.5703125" style="69" customWidth="1"/>
    <col min="3" max="3" width="43.28515625" style="69" customWidth="1"/>
    <col min="4" max="4" width="32.28515625" style="69" customWidth="1"/>
    <col min="5" max="5" width="9.42578125" customWidth="1"/>
  </cols>
  <sheetData>
    <row r="1" spans="1:8">
      <c r="A1" s="18" t="s">
        <v>188</v>
      </c>
      <c r="B1" s="20" t="str">
        <f>Info!C2</f>
        <v>სს "ბაზისბანკი"</v>
      </c>
      <c r="E1" s="2"/>
      <c r="F1" s="2"/>
    </row>
    <row r="2" spans="1:8" s="22" customFormat="1" ht="15.75" customHeight="1">
      <c r="A2" s="22" t="s">
        <v>189</v>
      </c>
      <c r="B2" s="480">
        <f>'1. key ratios'!B2</f>
        <v>44651</v>
      </c>
    </row>
    <row r="3" spans="1:8" s="22" customFormat="1" ht="15.75" customHeight="1">
      <c r="A3" s="27"/>
    </row>
    <row r="4" spans="1:8" s="22" customFormat="1" ht="15.75" customHeight="1" thickBot="1">
      <c r="A4" s="22" t="s">
        <v>333</v>
      </c>
      <c r="B4" s="204" t="s">
        <v>265</v>
      </c>
      <c r="D4" s="206" t="s">
        <v>93</v>
      </c>
    </row>
    <row r="5" spans="1:8" ht="54" customHeight="1">
      <c r="A5" s="153" t="s">
        <v>26</v>
      </c>
      <c r="B5" s="154" t="s">
        <v>231</v>
      </c>
      <c r="C5" s="155" t="s">
        <v>234</v>
      </c>
      <c r="D5" s="205" t="s">
        <v>266</v>
      </c>
    </row>
    <row r="6" spans="1:8">
      <c r="A6" s="142">
        <v>1</v>
      </c>
      <c r="B6" s="85" t="s">
        <v>154</v>
      </c>
      <c r="C6" s="275">
        <v>89448753.168500006</v>
      </c>
      <c r="D6" s="143"/>
      <c r="E6" s="8"/>
      <c r="H6" s="683"/>
    </row>
    <row r="7" spans="1:8">
      <c r="A7" s="142">
        <v>2</v>
      </c>
      <c r="B7" s="86" t="s">
        <v>155</v>
      </c>
      <c r="C7" s="276">
        <v>324656806.75529999</v>
      </c>
      <c r="D7" s="144"/>
      <c r="E7" s="8"/>
      <c r="H7" s="683"/>
    </row>
    <row r="8" spans="1:8">
      <c r="A8" s="142">
        <v>3</v>
      </c>
      <c r="B8" s="86" t="s">
        <v>156</v>
      </c>
      <c r="C8" s="276">
        <v>152270835.64549997</v>
      </c>
      <c r="D8" s="144"/>
      <c r="E8" s="8"/>
      <c r="H8" s="683"/>
    </row>
    <row r="9" spans="1:8">
      <c r="A9" s="142">
        <v>4</v>
      </c>
      <c r="B9" s="86" t="s">
        <v>185</v>
      </c>
      <c r="C9" s="276">
        <v>52741530.009999998</v>
      </c>
      <c r="D9" s="144"/>
      <c r="E9" s="8"/>
      <c r="H9" s="683"/>
    </row>
    <row r="10" spans="1:8">
      <c r="A10" s="142">
        <v>5</v>
      </c>
      <c r="B10" s="86" t="s">
        <v>157</v>
      </c>
      <c r="C10" s="276">
        <v>161633759.79999998</v>
      </c>
      <c r="D10" s="144"/>
      <c r="E10" s="8"/>
      <c r="H10" s="683"/>
    </row>
    <row r="11" spans="1:8">
      <c r="A11" s="142">
        <v>6.1</v>
      </c>
      <c r="B11" s="86" t="s">
        <v>158</v>
      </c>
      <c r="C11" s="277">
        <v>1990023112.9935002</v>
      </c>
      <c r="D11" s="145"/>
      <c r="E11" s="9"/>
      <c r="H11" s="683"/>
    </row>
    <row r="12" spans="1:8">
      <c r="A12" s="142">
        <v>6.2</v>
      </c>
      <c r="B12" s="87" t="s">
        <v>159</v>
      </c>
      <c r="C12" s="277">
        <v>-83498292.989500001</v>
      </c>
      <c r="D12" s="145"/>
      <c r="E12" s="9"/>
      <c r="H12" s="683"/>
    </row>
    <row r="13" spans="1:8">
      <c r="A13" s="142" t="s">
        <v>366</v>
      </c>
      <c r="B13" s="88" t="s">
        <v>367</v>
      </c>
      <c r="C13" s="277">
        <v>29046024.710935235</v>
      </c>
      <c r="D13" s="145" t="s">
        <v>762</v>
      </c>
      <c r="E13" s="9"/>
    </row>
    <row r="14" spans="1:8">
      <c r="A14" s="142">
        <v>6</v>
      </c>
      <c r="B14" s="86" t="s">
        <v>160</v>
      </c>
      <c r="C14" s="283">
        <v>1906524820.0040002</v>
      </c>
      <c r="D14" s="145"/>
      <c r="E14" s="8"/>
      <c r="H14" s="683"/>
    </row>
    <row r="15" spans="1:8">
      <c r="A15" s="142">
        <v>7</v>
      </c>
      <c r="B15" s="86" t="s">
        <v>161</v>
      </c>
      <c r="C15" s="276">
        <v>21402929.406199999</v>
      </c>
      <c r="D15" s="144"/>
      <c r="E15" s="8"/>
      <c r="H15" s="683"/>
    </row>
    <row r="16" spans="1:8">
      <c r="A16" s="142">
        <v>8</v>
      </c>
      <c r="B16" s="86" t="s">
        <v>162</v>
      </c>
      <c r="C16" s="276">
        <v>11115940.277000001</v>
      </c>
      <c r="D16" s="144"/>
      <c r="E16" s="8"/>
      <c r="H16" s="683"/>
    </row>
    <row r="17" spans="1:8">
      <c r="A17" s="142">
        <v>9</v>
      </c>
      <c r="B17" s="86" t="s">
        <v>163</v>
      </c>
      <c r="C17" s="276">
        <v>17062704.66</v>
      </c>
      <c r="D17" s="144"/>
      <c r="E17" s="8"/>
      <c r="H17" s="683"/>
    </row>
    <row r="18" spans="1:8">
      <c r="A18" s="142">
        <v>10</v>
      </c>
      <c r="B18" s="86" t="s">
        <v>164</v>
      </c>
      <c r="C18" s="276">
        <v>60859425</v>
      </c>
      <c r="D18" s="144"/>
      <c r="E18" s="8"/>
      <c r="H18" s="683"/>
    </row>
    <row r="19" spans="1:8">
      <c r="A19" s="142">
        <v>10.1</v>
      </c>
      <c r="B19" s="88" t="s">
        <v>233</v>
      </c>
      <c r="C19" s="276">
        <v>7155385.1900000004</v>
      </c>
      <c r="D19" s="144" t="s">
        <v>340</v>
      </c>
      <c r="E19" s="8"/>
      <c r="H19" s="683"/>
    </row>
    <row r="20" spans="1:8">
      <c r="A20" s="142">
        <v>11</v>
      </c>
      <c r="B20" s="89" t="s">
        <v>165</v>
      </c>
      <c r="C20" s="278">
        <v>21161764.211399999</v>
      </c>
      <c r="D20" s="146"/>
      <c r="E20" s="8"/>
      <c r="H20" s="683"/>
    </row>
    <row r="21" spans="1:8">
      <c r="A21" s="142">
        <v>12</v>
      </c>
      <c r="B21" s="91" t="s">
        <v>166</v>
      </c>
      <c r="C21" s="279">
        <f>SUM(C6:C10,C14:C17,C18,C20)</f>
        <v>2818879268.9378996</v>
      </c>
      <c r="D21" s="147"/>
      <c r="E21" s="7"/>
    </row>
    <row r="22" spans="1:8">
      <c r="A22" s="142">
        <v>13</v>
      </c>
      <c r="B22" s="86" t="s">
        <v>167</v>
      </c>
      <c r="C22" s="280">
        <v>60369144.460000001</v>
      </c>
      <c r="D22" s="148"/>
      <c r="E22" s="8"/>
      <c r="H22" s="683"/>
    </row>
    <row r="23" spans="1:8">
      <c r="A23" s="142">
        <v>14</v>
      </c>
      <c r="B23" s="86" t="s">
        <v>168</v>
      </c>
      <c r="C23" s="276">
        <v>370603765.57179999</v>
      </c>
      <c r="D23" s="144"/>
      <c r="E23" s="8"/>
      <c r="H23" s="683"/>
    </row>
    <row r="24" spans="1:8">
      <c r="A24" s="142">
        <v>15</v>
      </c>
      <c r="B24" s="86" t="s">
        <v>169</v>
      </c>
      <c r="C24" s="276">
        <v>322665402.01999998</v>
      </c>
      <c r="D24" s="144"/>
      <c r="E24" s="8"/>
      <c r="H24" s="683"/>
    </row>
    <row r="25" spans="1:8">
      <c r="A25" s="142">
        <v>16</v>
      </c>
      <c r="B25" s="86" t="s">
        <v>170</v>
      </c>
      <c r="C25" s="276">
        <v>910157382.56410003</v>
      </c>
      <c r="D25" s="144"/>
      <c r="E25" s="8"/>
      <c r="H25" s="683"/>
    </row>
    <row r="26" spans="1:8">
      <c r="A26" s="142">
        <v>17</v>
      </c>
      <c r="B26" s="86" t="s">
        <v>171</v>
      </c>
      <c r="C26" s="276">
        <v>0</v>
      </c>
      <c r="D26" s="144"/>
      <c r="E26" s="8"/>
      <c r="H26" s="683"/>
    </row>
    <row r="27" spans="1:8">
      <c r="A27" s="142">
        <v>18</v>
      </c>
      <c r="B27" s="86" t="s">
        <v>172</v>
      </c>
      <c r="C27" s="276">
        <v>735920173.74259996</v>
      </c>
      <c r="D27" s="144"/>
      <c r="E27" s="8"/>
      <c r="H27" s="683"/>
    </row>
    <row r="28" spans="1:8">
      <c r="A28" s="142">
        <v>19</v>
      </c>
      <c r="B28" s="86" t="s">
        <v>173</v>
      </c>
      <c r="C28" s="276">
        <v>16925134.488399997</v>
      </c>
      <c r="D28" s="144"/>
      <c r="E28" s="8"/>
      <c r="H28" s="683"/>
    </row>
    <row r="29" spans="1:8">
      <c r="A29" s="142">
        <v>20</v>
      </c>
      <c r="B29" s="86" t="s">
        <v>95</v>
      </c>
      <c r="C29" s="276">
        <v>69903656.586400002</v>
      </c>
      <c r="D29" s="144"/>
      <c r="E29" s="8"/>
      <c r="H29" s="683"/>
    </row>
    <row r="30" spans="1:8">
      <c r="A30" s="142">
        <v>21</v>
      </c>
      <c r="B30" s="89" t="s">
        <v>174</v>
      </c>
      <c r="C30" s="278">
        <v>15196370</v>
      </c>
      <c r="D30" s="146"/>
      <c r="E30" s="8"/>
      <c r="H30" s="683"/>
    </row>
    <row r="31" spans="1:8">
      <c r="A31" s="142">
        <v>21.1</v>
      </c>
      <c r="B31" s="90" t="s">
        <v>710</v>
      </c>
      <c r="C31" s="281">
        <v>12157096</v>
      </c>
      <c r="D31" s="149" t="s">
        <v>763</v>
      </c>
      <c r="E31" s="8"/>
      <c r="H31" s="683"/>
    </row>
    <row r="32" spans="1:8">
      <c r="A32" s="142">
        <v>22</v>
      </c>
      <c r="B32" s="91" t="s">
        <v>175</v>
      </c>
      <c r="C32" s="279">
        <f>SUM(C22:C30)</f>
        <v>2501741029.4333</v>
      </c>
      <c r="D32" s="147"/>
      <c r="E32" s="7"/>
    </row>
    <row r="33" spans="1:8">
      <c r="A33" s="142">
        <v>23</v>
      </c>
      <c r="B33" s="89" t="s">
        <v>176</v>
      </c>
      <c r="C33" s="276">
        <v>16181147</v>
      </c>
      <c r="D33" s="144" t="s">
        <v>764</v>
      </c>
      <c r="E33" s="8"/>
      <c r="H33" s="683"/>
    </row>
    <row r="34" spans="1:8">
      <c r="A34" s="142">
        <v>24</v>
      </c>
      <c r="B34" s="89" t="s">
        <v>177</v>
      </c>
      <c r="C34" s="276">
        <v>0</v>
      </c>
      <c r="D34" s="144"/>
      <c r="E34" s="8"/>
      <c r="H34" s="683"/>
    </row>
    <row r="35" spans="1:8">
      <c r="A35" s="142">
        <v>25</v>
      </c>
      <c r="B35" s="89" t="s">
        <v>232</v>
      </c>
      <c r="C35" s="276">
        <v>0</v>
      </c>
      <c r="D35" s="144"/>
      <c r="E35" s="8"/>
      <c r="H35" s="683"/>
    </row>
    <row r="36" spans="1:8">
      <c r="A36" s="142">
        <v>26</v>
      </c>
      <c r="B36" s="89" t="s">
        <v>179</v>
      </c>
      <c r="C36" s="276">
        <v>76412652.799999997</v>
      </c>
      <c r="D36" s="144" t="s">
        <v>765</v>
      </c>
      <c r="E36" s="8"/>
      <c r="H36" s="683"/>
    </row>
    <row r="37" spans="1:8">
      <c r="A37" s="142">
        <v>27</v>
      </c>
      <c r="B37" s="89" t="s">
        <v>180</v>
      </c>
      <c r="C37" s="276">
        <v>189397311.25</v>
      </c>
      <c r="D37" s="144" t="s">
        <v>766</v>
      </c>
      <c r="E37" s="8"/>
      <c r="H37" s="683"/>
    </row>
    <row r="38" spans="1:8">
      <c r="A38" s="142">
        <v>28</v>
      </c>
      <c r="B38" s="89" t="s">
        <v>181</v>
      </c>
      <c r="C38" s="276">
        <v>21211200.299999997</v>
      </c>
      <c r="D38" s="144" t="s">
        <v>767</v>
      </c>
      <c r="E38" s="8"/>
      <c r="H38" s="683"/>
    </row>
    <row r="39" spans="1:8">
      <c r="A39" s="142">
        <v>29</v>
      </c>
      <c r="B39" s="89" t="s">
        <v>35</v>
      </c>
      <c r="C39" s="276">
        <v>13935928.140000001</v>
      </c>
      <c r="D39" s="144" t="s">
        <v>768</v>
      </c>
      <c r="E39" s="8"/>
      <c r="H39" s="683"/>
    </row>
    <row r="40" spans="1:8" ht="16.5" thickBot="1">
      <c r="A40" s="150">
        <v>30</v>
      </c>
      <c r="B40" s="151" t="s">
        <v>182</v>
      </c>
      <c r="C40" s="282">
        <f>SUM(C33:C39)</f>
        <v>317138239.49000001</v>
      </c>
      <c r="D40" s="152"/>
      <c r="E40" s="7"/>
      <c r="H40" s="683"/>
    </row>
    <row r="41" spans="1:8">
      <c r="C41" s="301"/>
    </row>
    <row r="42" spans="1:8">
      <c r="C42" s="301"/>
    </row>
  </sheetData>
  <pageMargins left="0.7" right="0.7" top="0.75" bottom="0.75" header="0.3" footer="0.3"/>
  <pageSetup paperSize="9"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58"/>
  <sheetViews>
    <sheetView zoomScale="90" zoomScaleNormal="90" workbookViewId="0">
      <pane xSplit="2" ySplit="7" topLeftCell="C8" activePane="bottomRight" state="frozen"/>
      <selection pane="topRight" activeCell="C1" sqref="C1"/>
      <selection pane="bottomLeft" activeCell="A8" sqref="A8"/>
      <selection pane="bottomRight" activeCell="A22" sqref="A22"/>
    </sheetView>
  </sheetViews>
  <sheetFormatPr defaultColWidth="9.140625" defaultRowHeight="12.75"/>
  <cols>
    <col min="1" max="1" width="10.42578125" style="2" bestFit="1" customWidth="1"/>
    <col min="2" max="2" width="95" style="2" customWidth="1"/>
    <col min="3" max="3" width="11.28515625" style="2" bestFit="1" customWidth="1"/>
    <col min="4" max="4" width="13.140625" style="2" bestFit="1" customWidth="1"/>
    <col min="5" max="5" width="11.28515625" style="2" bestFit="1" customWidth="1"/>
    <col min="6" max="6" width="13.140625" style="2" bestFit="1" customWidth="1"/>
    <col min="7" max="7" width="11.28515625" style="2" bestFit="1" customWidth="1"/>
    <col min="8" max="8" width="13.140625" style="2" bestFit="1" customWidth="1"/>
    <col min="9" max="9" width="9.42578125" style="2" bestFit="1" customWidth="1"/>
    <col min="10" max="10" width="13.140625" style="2" bestFit="1" customWidth="1"/>
    <col min="11" max="11" width="11.28515625" style="2" bestFit="1" customWidth="1"/>
    <col min="12" max="12" width="13.140625" style="2" bestFit="1" customWidth="1"/>
    <col min="13" max="13" width="12.7109375" style="2" bestFit="1" customWidth="1"/>
    <col min="14" max="14" width="13.140625" style="2" bestFit="1" customWidth="1"/>
    <col min="15" max="15" width="10.28515625" style="2" bestFit="1" customWidth="1"/>
    <col min="16" max="16" width="13.140625" style="2" bestFit="1" customWidth="1"/>
    <col min="17" max="17" width="10.28515625" style="2" bestFit="1" customWidth="1"/>
    <col min="18" max="18" width="13.140625" style="2" bestFit="1" customWidth="1"/>
    <col min="19" max="19" width="18.5703125" style="2" customWidth="1"/>
    <col min="20" max="16384" width="9.140625" style="13"/>
  </cols>
  <sheetData>
    <row r="1" spans="1:19">
      <c r="A1" s="2" t="s">
        <v>188</v>
      </c>
      <c r="B1" s="347" t="str">
        <f>Info!C2</f>
        <v>სს "ბაზისბანკი"</v>
      </c>
    </row>
    <row r="2" spans="1:19">
      <c r="A2" s="2" t="s">
        <v>189</v>
      </c>
      <c r="B2" s="480">
        <f>'1. key ratios'!B2</f>
        <v>44651</v>
      </c>
    </row>
    <row r="4" spans="1:19" ht="26.25" thickBot="1">
      <c r="A4" s="68" t="s">
        <v>334</v>
      </c>
      <c r="B4" s="311" t="s">
        <v>356</v>
      </c>
    </row>
    <row r="5" spans="1:19">
      <c r="A5" s="131"/>
      <c r="B5" s="133"/>
      <c r="C5" s="117" t="s">
        <v>0</v>
      </c>
      <c r="D5" s="117" t="s">
        <v>1</v>
      </c>
      <c r="E5" s="117" t="s">
        <v>2</v>
      </c>
      <c r="F5" s="117" t="s">
        <v>3</v>
      </c>
      <c r="G5" s="117" t="s">
        <v>4</v>
      </c>
      <c r="H5" s="117" t="s">
        <v>5</v>
      </c>
      <c r="I5" s="117" t="s">
        <v>235</v>
      </c>
      <c r="J5" s="117" t="s">
        <v>236</v>
      </c>
      <c r="K5" s="117" t="s">
        <v>237</v>
      </c>
      <c r="L5" s="117" t="s">
        <v>238</v>
      </c>
      <c r="M5" s="117" t="s">
        <v>239</v>
      </c>
      <c r="N5" s="117" t="s">
        <v>240</v>
      </c>
      <c r="O5" s="117" t="s">
        <v>343</v>
      </c>
      <c r="P5" s="117" t="s">
        <v>344</v>
      </c>
      <c r="Q5" s="117" t="s">
        <v>345</v>
      </c>
      <c r="R5" s="302" t="s">
        <v>346</v>
      </c>
      <c r="S5" s="118" t="s">
        <v>347</v>
      </c>
    </row>
    <row r="6" spans="1:19" ht="46.5" customHeight="1">
      <c r="A6" s="157"/>
      <c r="B6" s="721" t="s">
        <v>348</v>
      </c>
      <c r="C6" s="719">
        <v>0</v>
      </c>
      <c r="D6" s="720"/>
      <c r="E6" s="719">
        <v>0.2</v>
      </c>
      <c r="F6" s="720"/>
      <c r="G6" s="719">
        <v>0.35</v>
      </c>
      <c r="H6" s="720"/>
      <c r="I6" s="719">
        <v>0.5</v>
      </c>
      <c r="J6" s="720"/>
      <c r="K6" s="719">
        <v>0.75</v>
      </c>
      <c r="L6" s="720"/>
      <c r="M6" s="719">
        <v>1</v>
      </c>
      <c r="N6" s="720"/>
      <c r="O6" s="719">
        <v>1.5</v>
      </c>
      <c r="P6" s="720"/>
      <c r="Q6" s="719">
        <v>2.5</v>
      </c>
      <c r="R6" s="720"/>
      <c r="S6" s="717" t="s">
        <v>247</v>
      </c>
    </row>
    <row r="7" spans="1:19">
      <c r="A7" s="157"/>
      <c r="B7" s="722"/>
      <c r="C7" s="310" t="s">
        <v>341</v>
      </c>
      <c r="D7" s="310" t="s">
        <v>342</v>
      </c>
      <c r="E7" s="310" t="s">
        <v>341</v>
      </c>
      <c r="F7" s="310" t="s">
        <v>342</v>
      </c>
      <c r="G7" s="310" t="s">
        <v>341</v>
      </c>
      <c r="H7" s="310" t="s">
        <v>342</v>
      </c>
      <c r="I7" s="310" t="s">
        <v>341</v>
      </c>
      <c r="J7" s="310" t="s">
        <v>342</v>
      </c>
      <c r="K7" s="310" t="s">
        <v>341</v>
      </c>
      <c r="L7" s="310" t="s">
        <v>342</v>
      </c>
      <c r="M7" s="310" t="s">
        <v>341</v>
      </c>
      <c r="N7" s="310" t="s">
        <v>342</v>
      </c>
      <c r="O7" s="310" t="s">
        <v>341</v>
      </c>
      <c r="P7" s="310" t="s">
        <v>342</v>
      </c>
      <c r="Q7" s="310" t="s">
        <v>341</v>
      </c>
      <c r="R7" s="310" t="s">
        <v>342</v>
      </c>
      <c r="S7" s="718"/>
    </row>
    <row r="8" spans="1:19" s="161" customFormat="1">
      <c r="A8" s="121">
        <v>1</v>
      </c>
      <c r="B8" s="179" t="s">
        <v>216</v>
      </c>
      <c r="C8" s="284">
        <v>264991170.19</v>
      </c>
      <c r="D8" s="284"/>
      <c r="E8" s="284">
        <v>0</v>
      </c>
      <c r="F8" s="303"/>
      <c r="G8" s="284">
        <v>0</v>
      </c>
      <c r="H8" s="284"/>
      <c r="I8" s="284">
        <v>0</v>
      </c>
      <c r="J8" s="284"/>
      <c r="K8" s="284">
        <v>0</v>
      </c>
      <c r="L8" s="284"/>
      <c r="M8" s="284">
        <v>266573211.23210001</v>
      </c>
      <c r="N8" s="284"/>
      <c r="O8" s="284">
        <v>0</v>
      </c>
      <c r="P8" s="284"/>
      <c r="Q8" s="284">
        <v>0</v>
      </c>
      <c r="R8" s="284"/>
      <c r="S8" s="316">
        <v>266573211.23210001</v>
      </c>
    </row>
    <row r="9" spans="1:19" s="161" customFormat="1">
      <c r="A9" s="121">
        <v>2</v>
      </c>
      <c r="B9" s="179" t="s">
        <v>217</v>
      </c>
      <c r="C9" s="284">
        <v>0</v>
      </c>
      <c r="D9" s="284"/>
      <c r="E9" s="284">
        <v>0</v>
      </c>
      <c r="F9" s="284"/>
      <c r="G9" s="284">
        <v>0</v>
      </c>
      <c r="H9" s="284"/>
      <c r="I9" s="284">
        <v>0</v>
      </c>
      <c r="J9" s="284"/>
      <c r="K9" s="284">
        <v>0</v>
      </c>
      <c r="L9" s="284"/>
      <c r="M9" s="284">
        <v>0</v>
      </c>
      <c r="N9" s="284"/>
      <c r="O9" s="284">
        <v>0</v>
      </c>
      <c r="P9" s="284"/>
      <c r="Q9" s="284">
        <v>0</v>
      </c>
      <c r="R9" s="284"/>
      <c r="S9" s="316">
        <v>0</v>
      </c>
    </row>
    <row r="10" spans="1:19" s="161" customFormat="1">
      <c r="A10" s="121">
        <v>3</v>
      </c>
      <c r="B10" s="179" t="s">
        <v>218</v>
      </c>
      <c r="C10" s="284">
        <v>0</v>
      </c>
      <c r="D10" s="284">
        <v>0</v>
      </c>
      <c r="E10" s="284">
        <v>0</v>
      </c>
      <c r="F10" s="284">
        <v>0</v>
      </c>
      <c r="G10" s="284">
        <v>0</v>
      </c>
      <c r="H10" s="284">
        <v>0</v>
      </c>
      <c r="I10" s="284">
        <v>0</v>
      </c>
      <c r="J10" s="284">
        <v>0</v>
      </c>
      <c r="K10" s="284">
        <v>0</v>
      </c>
      <c r="L10" s="284">
        <v>0</v>
      </c>
      <c r="M10" s="284">
        <v>5897350.7887000004</v>
      </c>
      <c r="N10" s="284">
        <v>0</v>
      </c>
      <c r="O10" s="284">
        <v>0</v>
      </c>
      <c r="P10" s="284">
        <v>0</v>
      </c>
      <c r="Q10" s="284">
        <v>0</v>
      </c>
      <c r="R10" s="284">
        <v>0</v>
      </c>
      <c r="S10" s="316">
        <v>5897350.7887000004</v>
      </c>
    </row>
    <row r="11" spans="1:19" s="161" customFormat="1">
      <c r="A11" s="121">
        <v>4</v>
      </c>
      <c r="B11" s="179" t="s">
        <v>219</v>
      </c>
      <c r="C11" s="284">
        <v>0</v>
      </c>
      <c r="D11" s="284"/>
      <c r="E11" s="284">
        <v>0</v>
      </c>
      <c r="F11" s="284"/>
      <c r="G11" s="284">
        <v>0</v>
      </c>
      <c r="H11" s="284"/>
      <c r="I11" s="284">
        <v>0</v>
      </c>
      <c r="J11" s="284"/>
      <c r="K11" s="284">
        <v>0</v>
      </c>
      <c r="L11" s="284"/>
      <c r="M11" s="284">
        <v>0</v>
      </c>
      <c r="N11" s="284"/>
      <c r="O11" s="284">
        <v>0</v>
      </c>
      <c r="P11" s="284"/>
      <c r="Q11" s="284">
        <v>0</v>
      </c>
      <c r="R11" s="284"/>
      <c r="S11" s="316">
        <v>0</v>
      </c>
    </row>
    <row r="12" spans="1:19" s="161" customFormat="1">
      <c r="A12" s="121">
        <v>5</v>
      </c>
      <c r="B12" s="179" t="s">
        <v>220</v>
      </c>
      <c r="C12" s="284">
        <v>0</v>
      </c>
      <c r="D12" s="284"/>
      <c r="E12" s="284">
        <v>0</v>
      </c>
      <c r="F12" s="284"/>
      <c r="G12" s="284">
        <v>0</v>
      </c>
      <c r="H12" s="284"/>
      <c r="I12" s="284">
        <v>0</v>
      </c>
      <c r="J12" s="284"/>
      <c r="K12" s="284">
        <v>0</v>
      </c>
      <c r="L12" s="284"/>
      <c r="M12" s="284">
        <v>0</v>
      </c>
      <c r="N12" s="284"/>
      <c r="O12" s="284">
        <v>0</v>
      </c>
      <c r="P12" s="284"/>
      <c r="Q12" s="284">
        <v>0</v>
      </c>
      <c r="R12" s="284"/>
      <c r="S12" s="316">
        <v>0</v>
      </c>
    </row>
    <row r="13" spans="1:19" s="161" customFormat="1">
      <c r="A13" s="121">
        <v>6</v>
      </c>
      <c r="B13" s="179" t="s">
        <v>221</v>
      </c>
      <c r="C13" s="284">
        <v>0</v>
      </c>
      <c r="D13" s="284"/>
      <c r="E13" s="284">
        <v>144247642.15529999</v>
      </c>
      <c r="F13" s="284"/>
      <c r="G13" s="284">
        <v>0</v>
      </c>
      <c r="H13" s="284"/>
      <c r="I13" s="284">
        <v>4738868.7437000005</v>
      </c>
      <c r="J13" s="284"/>
      <c r="K13" s="284">
        <v>0</v>
      </c>
      <c r="L13" s="284"/>
      <c r="M13" s="284">
        <v>3310375.6242999998</v>
      </c>
      <c r="N13" s="284"/>
      <c r="O13" s="284">
        <v>0</v>
      </c>
      <c r="P13" s="284"/>
      <c r="Q13" s="284">
        <v>0</v>
      </c>
      <c r="R13" s="303"/>
      <c r="S13" s="316">
        <v>34529338.427210003</v>
      </c>
    </row>
    <row r="14" spans="1:19" s="161" customFormat="1">
      <c r="A14" s="121">
        <v>7</v>
      </c>
      <c r="B14" s="179" t="s">
        <v>73</v>
      </c>
      <c r="C14" s="284">
        <v>0</v>
      </c>
      <c r="D14" s="284">
        <v>0</v>
      </c>
      <c r="E14" s="284">
        <v>0</v>
      </c>
      <c r="F14" s="284">
        <v>0</v>
      </c>
      <c r="G14" s="284">
        <v>0</v>
      </c>
      <c r="H14" s="284">
        <v>15000</v>
      </c>
      <c r="I14" s="284">
        <v>0</v>
      </c>
      <c r="J14" s="284">
        <v>0</v>
      </c>
      <c r="K14" s="284">
        <v>0</v>
      </c>
      <c r="L14" s="284">
        <v>3554428.6376200002</v>
      </c>
      <c r="M14" s="284">
        <v>981702051.73998678</v>
      </c>
      <c r="N14" s="284">
        <v>106416650.27799998</v>
      </c>
      <c r="O14" s="284">
        <v>0</v>
      </c>
      <c r="P14" s="284">
        <v>0</v>
      </c>
      <c r="Q14" s="284">
        <v>0</v>
      </c>
      <c r="R14" s="303">
        <v>0</v>
      </c>
      <c r="S14" s="316">
        <v>1090789773.4962018</v>
      </c>
    </row>
    <row r="15" spans="1:19" s="161" customFormat="1">
      <c r="A15" s="121">
        <v>8</v>
      </c>
      <c r="B15" s="179" t="s">
        <v>74</v>
      </c>
      <c r="C15" s="284">
        <v>0</v>
      </c>
      <c r="D15" s="284">
        <v>0</v>
      </c>
      <c r="E15" s="284">
        <v>0</v>
      </c>
      <c r="F15" s="284">
        <v>0</v>
      </c>
      <c r="G15" s="284">
        <v>0</v>
      </c>
      <c r="H15" s="284">
        <v>3449.6</v>
      </c>
      <c r="I15" s="284">
        <v>0</v>
      </c>
      <c r="J15" s="284">
        <v>0</v>
      </c>
      <c r="K15" s="284">
        <v>346863866.92300618</v>
      </c>
      <c r="L15" s="284">
        <v>278686.22629999992</v>
      </c>
      <c r="M15" s="284">
        <v>0</v>
      </c>
      <c r="N15" s="284">
        <v>194415.18</v>
      </c>
      <c r="O15" s="284">
        <v>0</v>
      </c>
      <c r="P15" s="284">
        <v>30069.980000000003</v>
      </c>
      <c r="Q15" s="284">
        <v>0</v>
      </c>
      <c r="R15" s="303">
        <v>0</v>
      </c>
      <c r="S15" s="316">
        <v>260597642.37197965</v>
      </c>
    </row>
    <row r="16" spans="1:19" s="161" customFormat="1">
      <c r="A16" s="121">
        <v>9</v>
      </c>
      <c r="B16" s="179" t="s">
        <v>75</v>
      </c>
      <c r="C16" s="284">
        <v>0</v>
      </c>
      <c r="D16" s="284">
        <v>0</v>
      </c>
      <c r="E16" s="284">
        <v>0</v>
      </c>
      <c r="F16" s="284">
        <v>0</v>
      </c>
      <c r="G16" s="284">
        <v>322201293.1013869</v>
      </c>
      <c r="H16" s="284">
        <v>0</v>
      </c>
      <c r="I16" s="284">
        <v>0</v>
      </c>
      <c r="J16" s="284">
        <v>0</v>
      </c>
      <c r="K16" s="284">
        <v>0</v>
      </c>
      <c r="L16" s="284">
        <v>0</v>
      </c>
      <c r="M16" s="284">
        <v>0</v>
      </c>
      <c r="N16" s="284">
        <v>0</v>
      </c>
      <c r="O16" s="284">
        <v>0</v>
      </c>
      <c r="P16" s="284">
        <v>0</v>
      </c>
      <c r="Q16" s="284">
        <v>0</v>
      </c>
      <c r="R16" s="303">
        <v>0</v>
      </c>
      <c r="S16" s="316">
        <v>112770452.58548541</v>
      </c>
    </row>
    <row r="17" spans="1:19" s="161" customFormat="1">
      <c r="A17" s="121">
        <v>10</v>
      </c>
      <c r="B17" s="179" t="s">
        <v>69</v>
      </c>
      <c r="C17" s="284">
        <v>0</v>
      </c>
      <c r="D17" s="284">
        <v>0</v>
      </c>
      <c r="E17" s="284">
        <v>0</v>
      </c>
      <c r="F17" s="284">
        <v>0</v>
      </c>
      <c r="G17" s="284">
        <v>0</v>
      </c>
      <c r="H17" s="284">
        <v>0</v>
      </c>
      <c r="I17" s="284">
        <v>3820163.6428079</v>
      </c>
      <c r="J17" s="284">
        <v>0</v>
      </c>
      <c r="K17" s="284">
        <v>0</v>
      </c>
      <c r="L17" s="284">
        <v>0</v>
      </c>
      <c r="M17" s="284">
        <v>21598849.206487499</v>
      </c>
      <c r="N17" s="284">
        <v>0</v>
      </c>
      <c r="O17" s="284">
        <v>35567271.571406603</v>
      </c>
      <c r="P17" s="284">
        <v>0</v>
      </c>
      <c r="Q17" s="284">
        <v>0</v>
      </c>
      <c r="R17" s="303">
        <v>0</v>
      </c>
      <c r="S17" s="316">
        <v>76859838.385001361</v>
      </c>
    </row>
    <row r="18" spans="1:19" s="161" customFormat="1">
      <c r="A18" s="121">
        <v>11</v>
      </c>
      <c r="B18" s="179" t="s">
        <v>70</v>
      </c>
      <c r="C18" s="284">
        <v>0</v>
      </c>
      <c r="D18" s="284">
        <v>0</v>
      </c>
      <c r="E18" s="284">
        <v>0</v>
      </c>
      <c r="F18" s="284">
        <v>0</v>
      </c>
      <c r="G18" s="284">
        <v>0</v>
      </c>
      <c r="H18" s="284">
        <v>2500</v>
      </c>
      <c r="I18" s="284">
        <v>0</v>
      </c>
      <c r="J18" s="284">
        <v>0</v>
      </c>
      <c r="K18" s="284">
        <v>0</v>
      </c>
      <c r="L18" s="284">
        <v>186339.26599999995</v>
      </c>
      <c r="M18" s="284">
        <v>45426374.715171702</v>
      </c>
      <c r="N18" s="284">
        <v>327074.32000000007</v>
      </c>
      <c r="O18" s="284">
        <v>38053215.677556798</v>
      </c>
      <c r="P18" s="284">
        <v>134351.66999999998</v>
      </c>
      <c r="Q18" s="284">
        <v>1964857.425</v>
      </c>
      <c r="R18" s="303">
        <v>0</v>
      </c>
      <c r="S18" s="316">
        <v>108087573.0685069</v>
      </c>
    </row>
    <row r="19" spans="1:19" s="161" customFormat="1">
      <c r="A19" s="121">
        <v>12</v>
      </c>
      <c r="B19" s="179" t="s">
        <v>71</v>
      </c>
      <c r="C19" s="284">
        <v>0</v>
      </c>
      <c r="D19" s="284">
        <v>0</v>
      </c>
      <c r="E19" s="284">
        <v>0</v>
      </c>
      <c r="F19" s="284">
        <v>0</v>
      </c>
      <c r="G19" s="284">
        <v>0</v>
      </c>
      <c r="H19" s="284">
        <v>0</v>
      </c>
      <c r="I19" s="284">
        <v>0</v>
      </c>
      <c r="J19" s="284">
        <v>0</v>
      </c>
      <c r="K19" s="284">
        <v>0</v>
      </c>
      <c r="L19" s="284">
        <v>353720.9</v>
      </c>
      <c r="M19" s="284">
        <v>19875577.157000002</v>
      </c>
      <c r="N19" s="284">
        <v>40842107.228669986</v>
      </c>
      <c r="O19" s="284">
        <v>0</v>
      </c>
      <c r="P19" s="284">
        <v>0</v>
      </c>
      <c r="Q19" s="284">
        <v>0</v>
      </c>
      <c r="R19" s="303">
        <v>0</v>
      </c>
      <c r="S19" s="316">
        <v>60982975.060669988</v>
      </c>
    </row>
    <row r="20" spans="1:19" s="161" customFormat="1">
      <c r="A20" s="121">
        <v>13</v>
      </c>
      <c r="B20" s="179" t="s">
        <v>72</v>
      </c>
      <c r="C20" s="284">
        <v>0</v>
      </c>
      <c r="D20" s="284"/>
      <c r="E20" s="284">
        <v>0</v>
      </c>
      <c r="F20" s="284"/>
      <c r="G20" s="284">
        <v>0</v>
      </c>
      <c r="H20" s="284"/>
      <c r="I20" s="284">
        <v>0</v>
      </c>
      <c r="J20" s="284"/>
      <c r="K20" s="284">
        <v>0</v>
      </c>
      <c r="L20" s="284"/>
      <c r="M20" s="284">
        <v>0</v>
      </c>
      <c r="N20" s="284"/>
      <c r="O20" s="284">
        <v>0</v>
      </c>
      <c r="P20" s="284"/>
      <c r="Q20" s="284">
        <v>0</v>
      </c>
      <c r="R20" s="303"/>
      <c r="S20" s="316">
        <v>0</v>
      </c>
    </row>
    <row r="21" spans="1:19" s="161" customFormat="1">
      <c r="A21" s="121">
        <v>14</v>
      </c>
      <c r="B21" s="179" t="s">
        <v>245</v>
      </c>
      <c r="C21" s="284">
        <v>87106748.981999993</v>
      </c>
      <c r="D21" s="284">
        <v>0</v>
      </c>
      <c r="E21" s="284">
        <v>2407004.1864999998</v>
      </c>
      <c r="F21" s="284">
        <v>0</v>
      </c>
      <c r="G21" s="284">
        <v>0</v>
      </c>
      <c r="H21" s="284">
        <v>222515.21993999998</v>
      </c>
      <c r="I21" s="284">
        <v>0</v>
      </c>
      <c r="J21" s="284">
        <v>24000</v>
      </c>
      <c r="K21" s="284">
        <v>0</v>
      </c>
      <c r="L21" s="284">
        <v>1009330.6122000236</v>
      </c>
      <c r="M21" s="284">
        <v>217908256.28673771</v>
      </c>
      <c r="N21" s="284">
        <v>14873593.36665</v>
      </c>
      <c r="O21" s="284">
        <v>0</v>
      </c>
      <c r="P21" s="284">
        <v>5039977.5583600001</v>
      </c>
      <c r="Q21" s="284">
        <v>17000000</v>
      </c>
      <c r="R21" s="303">
        <v>0</v>
      </c>
      <c r="S21" s="316">
        <v>284170095.11435676</v>
      </c>
    </row>
    <row r="22" spans="1:19" ht="13.5" thickBot="1">
      <c r="A22" s="103"/>
      <c r="B22" s="163" t="s">
        <v>68</v>
      </c>
      <c r="C22" s="285">
        <f>SUM(C8:C21)</f>
        <v>352097919.17199999</v>
      </c>
      <c r="D22" s="285">
        <f t="shared" ref="D22:R22" si="0">SUM(D8:D21)</f>
        <v>0</v>
      </c>
      <c r="E22" s="285">
        <f t="shared" si="0"/>
        <v>146654646.3418</v>
      </c>
      <c r="F22" s="285">
        <f t="shared" si="0"/>
        <v>0</v>
      </c>
      <c r="G22" s="285">
        <f t="shared" si="0"/>
        <v>322201293.1013869</v>
      </c>
      <c r="H22" s="285">
        <f t="shared" si="0"/>
        <v>243464.81993999999</v>
      </c>
      <c r="I22" s="285">
        <f t="shared" si="0"/>
        <v>8559032.3865079004</v>
      </c>
      <c r="J22" s="285">
        <f t="shared" si="0"/>
        <v>24000</v>
      </c>
      <c r="K22" s="285">
        <f t="shared" si="0"/>
        <v>346863866.92300618</v>
      </c>
      <c r="L22" s="285">
        <f t="shared" si="0"/>
        <v>5382505.6421200233</v>
      </c>
      <c r="M22" s="285">
        <f t="shared" si="0"/>
        <v>1562292046.7504838</v>
      </c>
      <c r="N22" s="285">
        <f t="shared" si="0"/>
        <v>162653840.37331998</v>
      </c>
      <c r="O22" s="285">
        <f t="shared" si="0"/>
        <v>73620487.248963401</v>
      </c>
      <c r="P22" s="285">
        <f t="shared" si="0"/>
        <v>5204399.2083600005</v>
      </c>
      <c r="Q22" s="285">
        <f t="shared" si="0"/>
        <v>18964857.425000001</v>
      </c>
      <c r="R22" s="285">
        <f t="shared" si="0"/>
        <v>0</v>
      </c>
      <c r="S22" s="684">
        <f>SUM(S8:S21)</f>
        <v>2301258250.5302119</v>
      </c>
    </row>
    <row r="24" spans="1:19" ht="15">
      <c r="C24"/>
      <c r="D24"/>
      <c r="E24"/>
      <c r="F24"/>
      <c r="G24"/>
      <c r="H24"/>
      <c r="I24"/>
      <c r="J24"/>
      <c r="K24"/>
      <c r="L24"/>
      <c r="M24"/>
      <c r="N24"/>
      <c r="O24"/>
      <c r="P24"/>
      <c r="Q24"/>
      <c r="R24"/>
      <c r="S24"/>
    </row>
    <row r="25" spans="1:19" ht="15">
      <c r="C25"/>
      <c r="D25"/>
      <c r="E25"/>
      <c r="F25"/>
      <c r="G25"/>
      <c r="H25"/>
      <c r="I25"/>
      <c r="J25"/>
      <c r="K25"/>
      <c r="L25"/>
      <c r="M25"/>
      <c r="N25"/>
      <c r="O25"/>
      <c r="P25"/>
      <c r="Q25"/>
      <c r="R25"/>
      <c r="S25"/>
    </row>
    <row r="26" spans="1:19" ht="15">
      <c r="C26"/>
      <c r="D26"/>
      <c r="E26"/>
      <c r="F26"/>
      <c r="G26"/>
      <c r="H26"/>
      <c r="I26"/>
      <c r="J26"/>
      <c r="K26"/>
      <c r="L26"/>
      <c r="M26"/>
      <c r="N26"/>
      <c r="O26"/>
      <c r="P26"/>
      <c r="Q26"/>
      <c r="R26"/>
      <c r="S26"/>
    </row>
    <row r="27" spans="1:19" ht="15">
      <c r="C27"/>
      <c r="D27"/>
      <c r="E27"/>
      <c r="F27"/>
      <c r="G27"/>
      <c r="H27"/>
      <c r="I27"/>
      <c r="J27"/>
      <c r="K27"/>
      <c r="L27"/>
      <c r="M27"/>
      <c r="N27"/>
      <c r="O27"/>
      <c r="P27"/>
      <c r="Q27"/>
      <c r="R27"/>
      <c r="S27"/>
    </row>
    <row r="28" spans="1:19" ht="15">
      <c r="C28"/>
      <c r="D28"/>
      <c r="E28"/>
      <c r="F28"/>
      <c r="G28"/>
      <c r="H28"/>
      <c r="I28"/>
      <c r="J28"/>
      <c r="K28"/>
      <c r="L28"/>
      <c r="M28"/>
      <c r="N28"/>
      <c r="O28"/>
      <c r="P28"/>
      <c r="Q28"/>
      <c r="R28"/>
      <c r="S28"/>
    </row>
    <row r="29" spans="1:19" ht="15">
      <c r="C29"/>
      <c r="D29"/>
      <c r="E29"/>
      <c r="F29"/>
      <c r="G29"/>
      <c r="H29"/>
      <c r="I29"/>
      <c r="J29"/>
      <c r="K29"/>
      <c r="L29"/>
      <c r="M29"/>
      <c r="N29"/>
      <c r="O29"/>
      <c r="P29"/>
      <c r="Q29"/>
      <c r="R29"/>
      <c r="S29"/>
    </row>
    <row r="30" spans="1:19" ht="15">
      <c r="C30"/>
      <c r="D30"/>
      <c r="E30"/>
      <c r="F30"/>
      <c r="G30"/>
      <c r="H30"/>
      <c r="I30"/>
      <c r="J30"/>
      <c r="K30"/>
      <c r="L30"/>
      <c r="M30"/>
      <c r="N30"/>
      <c r="O30"/>
      <c r="P30"/>
      <c r="Q30"/>
      <c r="R30"/>
      <c r="S30"/>
    </row>
    <row r="31" spans="1:19" ht="15">
      <c r="C31"/>
      <c r="D31"/>
      <c r="E31"/>
      <c r="F31"/>
      <c r="G31"/>
      <c r="H31"/>
      <c r="I31"/>
      <c r="J31"/>
      <c r="K31"/>
      <c r="L31"/>
      <c r="M31"/>
      <c r="N31"/>
      <c r="O31"/>
      <c r="P31"/>
      <c r="Q31"/>
      <c r="R31"/>
      <c r="S31"/>
    </row>
    <row r="32" spans="1:19" ht="15">
      <c r="C32"/>
      <c r="D32"/>
      <c r="E32"/>
      <c r="F32"/>
      <c r="G32"/>
      <c r="H32"/>
      <c r="I32"/>
      <c r="J32"/>
      <c r="K32"/>
      <c r="L32"/>
      <c r="M32"/>
      <c r="N32"/>
      <c r="O32"/>
      <c r="P32"/>
      <c r="Q32"/>
      <c r="R32"/>
      <c r="S32"/>
    </row>
    <row r="33" spans="3:19" ht="15">
      <c r="C33"/>
      <c r="D33"/>
      <c r="E33"/>
      <c r="F33"/>
      <c r="G33"/>
      <c r="H33"/>
      <c r="I33"/>
      <c r="J33"/>
      <c r="K33"/>
      <c r="L33"/>
      <c r="M33"/>
      <c r="N33"/>
      <c r="O33"/>
      <c r="P33"/>
      <c r="Q33"/>
      <c r="R33"/>
      <c r="S33"/>
    </row>
    <row r="34" spans="3:19" ht="15">
      <c r="C34"/>
      <c r="D34"/>
      <c r="E34"/>
      <c r="F34"/>
      <c r="G34"/>
      <c r="H34"/>
      <c r="I34"/>
      <c r="J34"/>
      <c r="K34"/>
      <c r="L34"/>
      <c r="M34"/>
      <c r="N34"/>
      <c r="O34"/>
      <c r="P34"/>
      <c r="Q34"/>
      <c r="R34"/>
      <c r="S34"/>
    </row>
    <row r="35" spans="3:19" ht="15">
      <c r="C35"/>
      <c r="D35"/>
      <c r="E35"/>
      <c r="F35"/>
      <c r="G35"/>
      <c r="H35"/>
      <c r="I35"/>
      <c r="J35"/>
      <c r="K35"/>
      <c r="L35"/>
      <c r="M35"/>
      <c r="N35"/>
      <c r="O35"/>
      <c r="P35"/>
      <c r="Q35"/>
      <c r="R35"/>
      <c r="S35"/>
    </row>
    <row r="36" spans="3:19" ht="15">
      <c r="C36"/>
      <c r="D36"/>
      <c r="E36"/>
      <c r="F36"/>
      <c r="G36"/>
      <c r="H36"/>
      <c r="I36"/>
      <c r="J36"/>
      <c r="K36"/>
      <c r="L36"/>
      <c r="M36"/>
      <c r="N36"/>
      <c r="O36"/>
      <c r="P36"/>
      <c r="Q36"/>
      <c r="R36"/>
      <c r="S36"/>
    </row>
    <row r="37" spans="3:19" ht="15">
      <c r="C37"/>
      <c r="D37"/>
      <c r="E37"/>
      <c r="F37"/>
      <c r="G37"/>
      <c r="H37"/>
      <c r="I37"/>
      <c r="J37"/>
      <c r="K37"/>
      <c r="L37"/>
      <c r="M37"/>
      <c r="N37"/>
      <c r="O37"/>
      <c r="P37"/>
      <c r="Q37"/>
      <c r="R37"/>
      <c r="S37"/>
    </row>
    <row r="38" spans="3:19" ht="15">
      <c r="C38"/>
      <c r="D38"/>
      <c r="E38"/>
      <c r="F38"/>
      <c r="G38"/>
      <c r="H38"/>
      <c r="I38"/>
      <c r="J38"/>
      <c r="K38"/>
      <c r="L38"/>
      <c r="M38"/>
      <c r="N38"/>
      <c r="O38"/>
      <c r="P38"/>
      <c r="Q38"/>
      <c r="R38"/>
      <c r="S38"/>
    </row>
    <row r="39" spans="3:19" ht="15">
      <c r="C39"/>
      <c r="D39"/>
      <c r="E39"/>
      <c r="F39"/>
      <c r="G39"/>
      <c r="H39"/>
      <c r="I39"/>
      <c r="J39"/>
      <c r="K39"/>
      <c r="L39"/>
      <c r="M39"/>
      <c r="N39"/>
      <c r="O39"/>
      <c r="P39"/>
      <c r="Q39"/>
      <c r="R39"/>
      <c r="S39"/>
    </row>
    <row r="40" spans="3:19" ht="15">
      <c r="C40"/>
      <c r="D40"/>
      <c r="E40"/>
      <c r="F40"/>
      <c r="G40"/>
      <c r="H40"/>
      <c r="I40"/>
      <c r="J40"/>
      <c r="K40"/>
      <c r="L40"/>
      <c r="M40"/>
      <c r="N40"/>
      <c r="O40"/>
      <c r="P40"/>
      <c r="Q40"/>
      <c r="R40"/>
      <c r="S40"/>
    </row>
    <row r="41" spans="3:19" ht="15">
      <c r="C41"/>
      <c r="D41"/>
      <c r="E41"/>
      <c r="F41"/>
      <c r="G41"/>
      <c r="H41"/>
      <c r="I41"/>
      <c r="J41"/>
      <c r="K41"/>
      <c r="L41"/>
      <c r="M41"/>
      <c r="N41"/>
      <c r="O41"/>
      <c r="P41"/>
      <c r="Q41"/>
      <c r="R41"/>
      <c r="S41"/>
    </row>
    <row r="42" spans="3:19" ht="15">
      <c r="C42"/>
      <c r="D42"/>
      <c r="E42"/>
      <c r="F42"/>
      <c r="G42"/>
      <c r="H42"/>
      <c r="I42"/>
      <c r="J42"/>
      <c r="K42"/>
      <c r="L42"/>
      <c r="M42"/>
      <c r="N42"/>
      <c r="O42"/>
      <c r="P42"/>
      <c r="Q42"/>
      <c r="R42"/>
      <c r="S42"/>
    </row>
    <row r="43" spans="3:19" ht="15">
      <c r="C43"/>
      <c r="D43"/>
      <c r="E43"/>
      <c r="F43"/>
      <c r="G43"/>
      <c r="H43"/>
      <c r="I43"/>
      <c r="J43"/>
      <c r="K43"/>
      <c r="L43"/>
      <c r="M43"/>
      <c r="N43"/>
      <c r="O43"/>
      <c r="P43"/>
      <c r="Q43"/>
      <c r="R43"/>
      <c r="S43"/>
    </row>
    <row r="44" spans="3:19" ht="15">
      <c r="C44"/>
      <c r="D44"/>
      <c r="E44"/>
      <c r="F44"/>
      <c r="G44"/>
      <c r="H44"/>
      <c r="I44"/>
      <c r="J44"/>
      <c r="K44"/>
      <c r="L44"/>
      <c r="M44"/>
      <c r="N44"/>
      <c r="O44"/>
      <c r="P44"/>
      <c r="Q44"/>
      <c r="R44"/>
      <c r="S44"/>
    </row>
    <row r="45" spans="3:19" ht="15">
      <c r="C45"/>
      <c r="D45"/>
      <c r="E45"/>
      <c r="F45"/>
      <c r="G45"/>
      <c r="H45"/>
      <c r="I45"/>
      <c r="J45"/>
      <c r="K45"/>
      <c r="L45"/>
      <c r="M45"/>
      <c r="N45"/>
      <c r="O45"/>
      <c r="P45"/>
      <c r="Q45"/>
      <c r="R45"/>
      <c r="S45"/>
    </row>
    <row r="46" spans="3:19" ht="15">
      <c r="C46"/>
      <c r="D46"/>
      <c r="E46"/>
      <c r="F46"/>
      <c r="G46"/>
      <c r="H46"/>
      <c r="I46"/>
      <c r="J46"/>
      <c r="K46"/>
      <c r="L46"/>
      <c r="M46"/>
      <c r="N46"/>
      <c r="O46"/>
      <c r="P46"/>
      <c r="Q46"/>
      <c r="R46"/>
      <c r="S46"/>
    </row>
    <row r="47" spans="3:19" ht="15">
      <c r="C47"/>
      <c r="D47"/>
      <c r="E47"/>
      <c r="F47"/>
      <c r="G47"/>
      <c r="H47"/>
      <c r="I47"/>
      <c r="J47"/>
      <c r="K47"/>
      <c r="L47"/>
      <c r="M47"/>
      <c r="N47"/>
      <c r="O47"/>
      <c r="P47"/>
      <c r="Q47"/>
      <c r="R47"/>
      <c r="S47"/>
    </row>
    <row r="48" spans="3:19" ht="15">
      <c r="C48"/>
      <c r="D48"/>
      <c r="E48"/>
      <c r="F48"/>
      <c r="G48"/>
      <c r="H48"/>
      <c r="I48"/>
      <c r="J48"/>
      <c r="K48"/>
      <c r="L48"/>
      <c r="M48"/>
      <c r="N48"/>
      <c r="O48"/>
      <c r="P48"/>
      <c r="Q48"/>
      <c r="R48"/>
      <c r="S48"/>
    </row>
    <row r="49" spans="3:19" ht="15">
      <c r="C49"/>
      <c r="D49"/>
      <c r="E49"/>
      <c r="F49"/>
      <c r="G49"/>
      <c r="H49"/>
      <c r="I49"/>
      <c r="J49"/>
      <c r="K49"/>
      <c r="L49"/>
      <c r="M49"/>
      <c r="N49"/>
      <c r="O49"/>
      <c r="P49"/>
      <c r="Q49"/>
      <c r="R49"/>
      <c r="S49"/>
    </row>
    <row r="50" spans="3:19" ht="15">
      <c r="C50"/>
      <c r="D50"/>
      <c r="E50"/>
      <c r="F50"/>
      <c r="G50"/>
      <c r="H50"/>
      <c r="I50"/>
      <c r="J50"/>
      <c r="K50"/>
      <c r="L50"/>
      <c r="M50"/>
      <c r="N50"/>
      <c r="O50"/>
      <c r="P50"/>
      <c r="Q50"/>
      <c r="R50"/>
      <c r="S50"/>
    </row>
    <row r="51" spans="3:19" ht="15">
      <c r="C51"/>
      <c r="D51"/>
      <c r="E51"/>
      <c r="F51"/>
      <c r="G51"/>
      <c r="H51"/>
      <c r="I51"/>
      <c r="J51"/>
      <c r="K51"/>
      <c r="L51"/>
      <c r="M51"/>
      <c r="N51"/>
      <c r="O51"/>
      <c r="P51"/>
      <c r="Q51"/>
      <c r="R51"/>
      <c r="S51"/>
    </row>
    <row r="52" spans="3:19" ht="15">
      <c r="C52"/>
      <c r="D52"/>
      <c r="E52"/>
      <c r="F52"/>
      <c r="G52"/>
      <c r="H52"/>
      <c r="I52"/>
      <c r="J52"/>
      <c r="K52"/>
      <c r="L52"/>
      <c r="M52"/>
      <c r="N52"/>
      <c r="O52"/>
      <c r="P52"/>
      <c r="Q52"/>
      <c r="R52"/>
      <c r="S52"/>
    </row>
    <row r="53" spans="3:19" ht="15">
      <c r="C53"/>
      <c r="D53"/>
      <c r="E53"/>
      <c r="F53"/>
      <c r="G53"/>
      <c r="H53"/>
      <c r="I53"/>
      <c r="J53"/>
      <c r="K53"/>
      <c r="L53"/>
      <c r="M53"/>
      <c r="N53"/>
      <c r="O53"/>
      <c r="P53"/>
      <c r="Q53"/>
      <c r="R53"/>
      <c r="S53"/>
    </row>
    <row r="54" spans="3:19" ht="15">
      <c r="C54"/>
      <c r="D54"/>
      <c r="E54"/>
      <c r="F54"/>
      <c r="G54"/>
      <c r="H54"/>
      <c r="I54"/>
      <c r="J54"/>
      <c r="K54"/>
      <c r="L54"/>
      <c r="M54"/>
      <c r="N54"/>
      <c r="O54"/>
      <c r="P54"/>
      <c r="Q54"/>
      <c r="R54"/>
      <c r="S54"/>
    </row>
    <row r="55" spans="3:19">
      <c r="C55" s="633"/>
      <c r="D55" s="633"/>
      <c r="E55" s="633"/>
      <c r="F55" s="633"/>
      <c r="G55" s="633"/>
      <c r="H55" s="633"/>
      <c r="I55" s="633"/>
      <c r="J55" s="633"/>
      <c r="K55" s="633"/>
      <c r="L55" s="633"/>
      <c r="M55" s="633"/>
      <c r="N55" s="633"/>
      <c r="O55" s="633"/>
      <c r="P55" s="633"/>
      <c r="Q55" s="633"/>
      <c r="R55" s="633"/>
      <c r="S55" s="633"/>
    </row>
    <row r="56" spans="3:19">
      <c r="C56" s="633"/>
      <c r="D56" s="633"/>
      <c r="E56" s="633"/>
      <c r="F56" s="633"/>
      <c r="G56" s="633"/>
      <c r="H56" s="633"/>
      <c r="I56" s="633"/>
      <c r="J56" s="633"/>
      <c r="K56" s="633"/>
      <c r="L56" s="633"/>
      <c r="M56" s="633"/>
      <c r="N56" s="633"/>
      <c r="O56" s="633"/>
      <c r="P56" s="633"/>
      <c r="Q56" s="633"/>
      <c r="R56" s="633"/>
      <c r="S56" s="633"/>
    </row>
    <row r="57" spans="3:19">
      <c r="C57" s="633"/>
      <c r="D57" s="633"/>
      <c r="E57" s="633"/>
      <c r="F57" s="633"/>
      <c r="G57" s="633"/>
      <c r="H57" s="633"/>
      <c r="I57" s="633"/>
      <c r="J57" s="633"/>
      <c r="K57" s="633"/>
      <c r="L57" s="633"/>
      <c r="M57" s="633"/>
      <c r="N57" s="633"/>
      <c r="O57" s="633"/>
      <c r="P57" s="633"/>
      <c r="Q57" s="633"/>
      <c r="R57" s="633"/>
      <c r="S57" s="633"/>
    </row>
    <row r="58" spans="3:19">
      <c r="C58" s="633"/>
      <c r="D58" s="633"/>
      <c r="E58" s="633"/>
      <c r="F58" s="633"/>
      <c r="G58" s="633"/>
      <c r="H58" s="633"/>
      <c r="I58" s="633"/>
      <c r="J58" s="633"/>
      <c r="K58" s="633"/>
      <c r="L58" s="633"/>
      <c r="M58" s="633"/>
      <c r="N58" s="633"/>
      <c r="O58" s="633"/>
      <c r="P58" s="633"/>
      <c r="Q58" s="633"/>
      <c r="R58" s="633"/>
      <c r="S58" s="633"/>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E28"/>
  <sheetViews>
    <sheetView zoomScale="70" zoomScaleNormal="70" workbookViewId="0">
      <pane xSplit="2" ySplit="6" topLeftCell="E7" activePane="bottomRight" state="frozen"/>
      <selection pane="topRight" activeCell="C1" sqref="C1"/>
      <selection pane="bottomLeft" activeCell="A6" sqref="A6"/>
      <selection pane="bottomRight" activeCell="Y7" sqref="Y7:AA21"/>
    </sheetView>
  </sheetViews>
  <sheetFormatPr defaultColWidth="9.140625" defaultRowHeight="12.75"/>
  <cols>
    <col min="1" max="1" width="10.42578125" style="2" bestFit="1" customWidth="1"/>
    <col min="2" max="2" width="74.42578125" style="2" customWidth="1"/>
    <col min="3" max="3" width="19" style="2" customWidth="1"/>
    <col min="4" max="4" width="19.42578125" style="2" customWidth="1"/>
    <col min="5" max="8" width="20.85546875" style="2" customWidth="1"/>
    <col min="9" max="10" width="16.5703125" style="2" customWidth="1"/>
    <col min="11" max="11" width="15.7109375" style="2" customWidth="1"/>
    <col min="12" max="12" width="13.28515625" style="2" customWidth="1"/>
    <col min="13" max="13" width="20.85546875" style="2" hidden="1" customWidth="1"/>
    <col min="14" max="14" width="19.28515625" style="2" hidden="1" customWidth="1"/>
    <col min="15" max="15" width="18.42578125" style="2" hidden="1" customWidth="1"/>
    <col min="16" max="16" width="19" style="2" hidden="1" customWidth="1"/>
    <col min="17" max="17" width="20.28515625" style="2" hidden="1" customWidth="1"/>
    <col min="18" max="18" width="18" style="2" hidden="1" customWidth="1"/>
    <col min="19" max="19" width="36" style="2" hidden="1" customWidth="1"/>
    <col min="20" max="20" width="19.42578125" style="2" customWidth="1"/>
    <col min="21" max="21" width="19.140625" style="2" customWidth="1"/>
    <col min="22" max="22" width="20" style="2" customWidth="1"/>
    <col min="23" max="16384" width="9.140625" style="13"/>
  </cols>
  <sheetData>
    <row r="1" spans="1:31">
      <c r="A1" s="2" t="s">
        <v>188</v>
      </c>
      <c r="B1" s="347" t="str">
        <f>Info!C2</f>
        <v>სს "ბაზისბანკი"</v>
      </c>
    </row>
    <row r="2" spans="1:31">
      <c r="A2" s="2" t="s">
        <v>189</v>
      </c>
      <c r="B2" s="480">
        <f>'1. key ratios'!B2</f>
        <v>44651</v>
      </c>
    </row>
    <row r="4" spans="1:31" ht="27.75" thickBot="1">
      <c r="A4" s="2" t="s">
        <v>335</v>
      </c>
      <c r="B4" s="312" t="s">
        <v>357</v>
      </c>
      <c r="V4" s="206" t="s">
        <v>93</v>
      </c>
    </row>
    <row r="5" spans="1:31">
      <c r="A5" s="101"/>
      <c r="B5" s="102"/>
      <c r="C5" s="723" t="s">
        <v>198</v>
      </c>
      <c r="D5" s="724"/>
      <c r="E5" s="724"/>
      <c r="F5" s="724"/>
      <c r="G5" s="724"/>
      <c r="H5" s="724"/>
      <c r="I5" s="724"/>
      <c r="J5" s="724"/>
      <c r="K5" s="724"/>
      <c r="L5" s="725"/>
      <c r="M5" s="723" t="s">
        <v>199</v>
      </c>
      <c r="N5" s="724"/>
      <c r="O5" s="724"/>
      <c r="P5" s="724"/>
      <c r="Q5" s="724"/>
      <c r="R5" s="724"/>
      <c r="S5" s="725"/>
      <c r="T5" s="728" t="s">
        <v>355</v>
      </c>
      <c r="U5" s="728" t="s">
        <v>354</v>
      </c>
      <c r="V5" s="726" t="s">
        <v>200</v>
      </c>
    </row>
    <row r="6" spans="1:31" s="68" customFormat="1" ht="204">
      <c r="A6" s="119"/>
      <c r="B6" s="181"/>
      <c r="C6" s="99" t="s">
        <v>201</v>
      </c>
      <c r="D6" s="98" t="s">
        <v>202</v>
      </c>
      <c r="E6" s="95" t="s">
        <v>203</v>
      </c>
      <c r="F6" s="313" t="s">
        <v>349</v>
      </c>
      <c r="G6" s="98" t="s">
        <v>204</v>
      </c>
      <c r="H6" s="98" t="s">
        <v>205</v>
      </c>
      <c r="I6" s="98" t="s">
        <v>206</v>
      </c>
      <c r="J6" s="98" t="s">
        <v>244</v>
      </c>
      <c r="K6" s="98" t="s">
        <v>207</v>
      </c>
      <c r="L6" s="100" t="s">
        <v>208</v>
      </c>
      <c r="M6" s="99" t="s">
        <v>209</v>
      </c>
      <c r="N6" s="98" t="s">
        <v>210</v>
      </c>
      <c r="O6" s="98" t="s">
        <v>211</v>
      </c>
      <c r="P6" s="98" t="s">
        <v>212</v>
      </c>
      <c r="Q6" s="98" t="s">
        <v>213</v>
      </c>
      <c r="R6" s="98" t="s">
        <v>214</v>
      </c>
      <c r="S6" s="100" t="s">
        <v>215</v>
      </c>
      <c r="T6" s="729"/>
      <c r="U6" s="729"/>
      <c r="V6" s="727"/>
    </row>
    <row r="7" spans="1:31" s="161" customFormat="1">
      <c r="A7" s="162">
        <v>1</v>
      </c>
      <c r="B7" s="160" t="s">
        <v>216</v>
      </c>
      <c r="C7" s="286"/>
      <c r="D7" s="284">
        <v>0</v>
      </c>
      <c r="E7" s="284"/>
      <c r="F7" s="284"/>
      <c r="G7" s="284"/>
      <c r="H7" s="284"/>
      <c r="I7" s="284"/>
      <c r="J7" s="284"/>
      <c r="K7" s="284"/>
      <c r="L7" s="287"/>
      <c r="M7" s="286"/>
      <c r="N7" s="284"/>
      <c r="O7" s="284"/>
      <c r="P7" s="284"/>
      <c r="Q7" s="284"/>
      <c r="R7" s="284"/>
      <c r="S7" s="287"/>
      <c r="T7" s="307">
        <v>0</v>
      </c>
      <c r="U7" s="306">
        <v>0</v>
      </c>
      <c r="V7" s="288">
        <f>SUM(C7:S7)</f>
        <v>0</v>
      </c>
      <c r="AC7" s="691"/>
      <c r="AD7" s="691"/>
      <c r="AE7" s="691"/>
    </row>
    <row r="8" spans="1:31" s="161" customFormat="1">
      <c r="A8" s="162">
        <v>2</v>
      </c>
      <c r="B8" s="160" t="s">
        <v>217</v>
      </c>
      <c r="C8" s="286"/>
      <c r="D8" s="284">
        <v>0</v>
      </c>
      <c r="E8" s="284"/>
      <c r="F8" s="284"/>
      <c r="G8" s="284"/>
      <c r="H8" s="284"/>
      <c r="I8" s="284"/>
      <c r="J8" s="284"/>
      <c r="K8" s="284"/>
      <c r="L8" s="287"/>
      <c r="M8" s="286"/>
      <c r="N8" s="284"/>
      <c r="O8" s="284"/>
      <c r="P8" s="284"/>
      <c r="Q8" s="284"/>
      <c r="R8" s="284"/>
      <c r="S8" s="287"/>
      <c r="T8" s="306">
        <v>0</v>
      </c>
      <c r="U8" s="306">
        <v>0</v>
      </c>
      <c r="V8" s="288">
        <f t="shared" ref="V8:V20" si="0">SUM(C8:S8)</f>
        <v>0</v>
      </c>
      <c r="AC8" s="691"/>
      <c r="AD8" s="691"/>
      <c r="AE8" s="691"/>
    </row>
    <row r="9" spans="1:31" s="161" customFormat="1">
      <c r="A9" s="162">
        <v>3</v>
      </c>
      <c r="B9" s="160" t="s">
        <v>218</v>
      </c>
      <c r="C9" s="286"/>
      <c r="D9" s="284">
        <v>0</v>
      </c>
      <c r="E9" s="284"/>
      <c r="F9" s="284"/>
      <c r="G9" s="284"/>
      <c r="H9" s="284"/>
      <c r="I9" s="284"/>
      <c r="J9" s="284"/>
      <c r="K9" s="284"/>
      <c r="L9" s="287"/>
      <c r="M9" s="286"/>
      <c r="N9" s="284"/>
      <c r="O9" s="284"/>
      <c r="P9" s="284"/>
      <c r="Q9" s="284"/>
      <c r="R9" s="284"/>
      <c r="S9" s="287"/>
      <c r="T9" s="306">
        <v>0</v>
      </c>
      <c r="U9" s="306">
        <v>0</v>
      </c>
      <c r="V9" s="288">
        <f>SUM(C9:S9)</f>
        <v>0</v>
      </c>
      <c r="AC9" s="691"/>
      <c r="AD9" s="691"/>
      <c r="AE9" s="691"/>
    </row>
    <row r="10" spans="1:31" s="161" customFormat="1">
      <c r="A10" s="162">
        <v>4</v>
      </c>
      <c r="B10" s="160" t="s">
        <v>219</v>
      </c>
      <c r="C10" s="286"/>
      <c r="D10" s="284">
        <v>0</v>
      </c>
      <c r="E10" s="284"/>
      <c r="F10" s="284"/>
      <c r="G10" s="284"/>
      <c r="H10" s="284"/>
      <c r="I10" s="284"/>
      <c r="J10" s="284"/>
      <c r="K10" s="284"/>
      <c r="L10" s="287"/>
      <c r="M10" s="286"/>
      <c r="N10" s="284"/>
      <c r="O10" s="284"/>
      <c r="P10" s="284"/>
      <c r="Q10" s="284"/>
      <c r="R10" s="284"/>
      <c r="S10" s="287"/>
      <c r="T10" s="306">
        <v>0</v>
      </c>
      <c r="U10" s="306">
        <v>0</v>
      </c>
      <c r="V10" s="288">
        <f t="shared" si="0"/>
        <v>0</v>
      </c>
      <c r="AC10" s="691"/>
      <c r="AD10" s="691"/>
      <c r="AE10" s="691"/>
    </row>
    <row r="11" spans="1:31" s="161" customFormat="1">
      <c r="A11" s="162">
        <v>5</v>
      </c>
      <c r="B11" s="160" t="s">
        <v>220</v>
      </c>
      <c r="C11" s="286"/>
      <c r="D11" s="284">
        <v>0</v>
      </c>
      <c r="E11" s="284"/>
      <c r="F11" s="284"/>
      <c r="G11" s="284"/>
      <c r="H11" s="284"/>
      <c r="I11" s="284"/>
      <c r="J11" s="284"/>
      <c r="K11" s="284"/>
      <c r="L11" s="287"/>
      <c r="M11" s="286"/>
      <c r="N11" s="284"/>
      <c r="O11" s="284"/>
      <c r="P11" s="284"/>
      <c r="Q11" s="284"/>
      <c r="R11" s="284"/>
      <c r="S11" s="287"/>
      <c r="T11" s="306">
        <v>0</v>
      </c>
      <c r="U11" s="306">
        <v>0</v>
      </c>
      <c r="V11" s="288">
        <f t="shared" si="0"/>
        <v>0</v>
      </c>
      <c r="AC11" s="691"/>
      <c r="AD11" s="691"/>
      <c r="AE11" s="691"/>
    </row>
    <row r="12" spans="1:31" s="161" customFormat="1">
      <c r="A12" s="162">
        <v>6</v>
      </c>
      <c r="B12" s="160" t="s">
        <v>221</v>
      </c>
      <c r="C12" s="286"/>
      <c r="D12" s="284">
        <v>0</v>
      </c>
      <c r="E12" s="284"/>
      <c r="F12" s="284"/>
      <c r="G12" s="284"/>
      <c r="H12" s="284"/>
      <c r="I12" s="284"/>
      <c r="J12" s="284"/>
      <c r="K12" s="284"/>
      <c r="L12" s="287"/>
      <c r="M12" s="286"/>
      <c r="N12" s="284"/>
      <c r="O12" s="284"/>
      <c r="P12" s="284"/>
      <c r="Q12" s="284"/>
      <c r="R12" s="284"/>
      <c r="S12" s="287"/>
      <c r="T12" s="306">
        <v>0</v>
      </c>
      <c r="U12" s="306">
        <v>0</v>
      </c>
      <c r="V12" s="288">
        <f t="shared" si="0"/>
        <v>0</v>
      </c>
      <c r="AC12" s="691"/>
      <c r="AD12" s="691"/>
      <c r="AE12" s="691"/>
    </row>
    <row r="13" spans="1:31" s="161" customFormat="1">
      <c r="A13" s="162">
        <v>7</v>
      </c>
      <c r="B13" s="160" t="s">
        <v>73</v>
      </c>
      <c r="C13" s="286"/>
      <c r="D13" s="284">
        <v>27169233.415509596</v>
      </c>
      <c r="E13" s="284"/>
      <c r="F13" s="284"/>
      <c r="G13" s="284"/>
      <c r="H13" s="284"/>
      <c r="I13" s="284"/>
      <c r="J13" s="284"/>
      <c r="K13" s="284"/>
      <c r="L13" s="287"/>
      <c r="M13" s="286"/>
      <c r="N13" s="284"/>
      <c r="O13" s="284"/>
      <c r="P13" s="284"/>
      <c r="Q13" s="284"/>
      <c r="R13" s="284"/>
      <c r="S13" s="287"/>
      <c r="T13" s="306">
        <v>18280887.580943801</v>
      </c>
      <c r="U13" s="306">
        <v>8888345.8345657978</v>
      </c>
      <c r="V13" s="288">
        <f t="shared" si="0"/>
        <v>27169233.415509596</v>
      </c>
      <c r="AC13" s="691"/>
      <c r="AD13" s="691"/>
      <c r="AE13" s="691"/>
    </row>
    <row r="14" spans="1:31" s="161" customFormat="1">
      <c r="A14" s="162">
        <v>8</v>
      </c>
      <c r="B14" s="160" t="s">
        <v>74</v>
      </c>
      <c r="C14" s="286"/>
      <c r="D14" s="284">
        <v>505828.657075</v>
      </c>
      <c r="E14" s="284"/>
      <c r="F14" s="284"/>
      <c r="G14" s="284"/>
      <c r="H14" s="284"/>
      <c r="I14" s="284"/>
      <c r="J14" s="284"/>
      <c r="K14" s="284"/>
      <c r="L14" s="287"/>
      <c r="M14" s="286"/>
      <c r="N14" s="284"/>
      <c r="O14" s="284"/>
      <c r="P14" s="284"/>
      <c r="Q14" s="284"/>
      <c r="R14" s="284"/>
      <c r="S14" s="287"/>
      <c r="T14" s="306">
        <v>495328.657075</v>
      </c>
      <c r="U14" s="306">
        <v>10500</v>
      </c>
      <c r="V14" s="288">
        <f t="shared" si="0"/>
        <v>505828.657075</v>
      </c>
      <c r="AC14" s="691"/>
      <c r="AD14" s="691"/>
      <c r="AE14" s="691"/>
    </row>
    <row r="15" spans="1:31" s="161" customFormat="1">
      <c r="A15" s="162">
        <v>9</v>
      </c>
      <c r="B15" s="160" t="s">
        <v>75</v>
      </c>
      <c r="C15" s="286"/>
      <c r="D15" s="284">
        <v>0</v>
      </c>
      <c r="E15" s="284"/>
      <c r="F15" s="284"/>
      <c r="G15" s="284"/>
      <c r="H15" s="284"/>
      <c r="I15" s="284"/>
      <c r="J15" s="284"/>
      <c r="K15" s="284"/>
      <c r="L15" s="287"/>
      <c r="M15" s="286"/>
      <c r="N15" s="284"/>
      <c r="O15" s="284"/>
      <c r="P15" s="284"/>
      <c r="Q15" s="284"/>
      <c r="R15" s="284"/>
      <c r="S15" s="287"/>
      <c r="T15" s="306">
        <v>0</v>
      </c>
      <c r="U15" s="306">
        <v>0</v>
      </c>
      <c r="V15" s="288">
        <f t="shared" si="0"/>
        <v>0</v>
      </c>
      <c r="AC15" s="691"/>
      <c r="AD15" s="691"/>
      <c r="AE15" s="691"/>
    </row>
    <row r="16" spans="1:31" s="161" customFormat="1">
      <c r="A16" s="162">
        <v>10</v>
      </c>
      <c r="B16" s="160" t="s">
        <v>69</v>
      </c>
      <c r="C16" s="286"/>
      <c r="D16" s="284">
        <v>0</v>
      </c>
      <c r="E16" s="284"/>
      <c r="F16" s="284"/>
      <c r="G16" s="284"/>
      <c r="H16" s="284"/>
      <c r="I16" s="284"/>
      <c r="J16" s="284"/>
      <c r="K16" s="284"/>
      <c r="L16" s="287"/>
      <c r="M16" s="286"/>
      <c r="N16" s="284"/>
      <c r="O16" s="284"/>
      <c r="P16" s="284"/>
      <c r="Q16" s="284"/>
      <c r="R16" s="284"/>
      <c r="S16" s="287"/>
      <c r="T16" s="306">
        <v>0</v>
      </c>
      <c r="U16" s="306">
        <v>0</v>
      </c>
      <c r="V16" s="288">
        <f t="shared" si="0"/>
        <v>0</v>
      </c>
      <c r="AC16" s="691"/>
      <c r="AD16" s="691"/>
      <c r="AE16" s="691"/>
    </row>
    <row r="17" spans="1:31" s="161" customFormat="1">
      <c r="A17" s="162">
        <v>11</v>
      </c>
      <c r="B17" s="160" t="s">
        <v>70</v>
      </c>
      <c r="C17" s="286"/>
      <c r="D17" s="284">
        <v>1634576.7142043</v>
      </c>
      <c r="E17" s="284"/>
      <c r="F17" s="284"/>
      <c r="G17" s="284"/>
      <c r="H17" s="284"/>
      <c r="I17" s="284"/>
      <c r="J17" s="284"/>
      <c r="K17" s="284"/>
      <c r="L17" s="287"/>
      <c r="M17" s="286"/>
      <c r="N17" s="284"/>
      <c r="O17" s="284"/>
      <c r="P17" s="284"/>
      <c r="Q17" s="284"/>
      <c r="R17" s="284"/>
      <c r="S17" s="287"/>
      <c r="T17" s="306">
        <v>1634576.7142043</v>
      </c>
      <c r="U17" s="306">
        <v>0</v>
      </c>
      <c r="V17" s="288">
        <f t="shared" si="0"/>
        <v>1634576.7142043</v>
      </c>
      <c r="AC17" s="691"/>
      <c r="AD17" s="691"/>
      <c r="AE17" s="691"/>
    </row>
    <row r="18" spans="1:31" s="161" customFormat="1">
      <c r="A18" s="162">
        <v>12</v>
      </c>
      <c r="B18" s="160" t="s">
        <v>71</v>
      </c>
      <c r="C18" s="286"/>
      <c r="D18" s="284">
        <v>1891594.2587367999</v>
      </c>
      <c r="E18" s="284"/>
      <c r="F18" s="284"/>
      <c r="G18" s="284"/>
      <c r="H18" s="284"/>
      <c r="I18" s="284"/>
      <c r="J18" s="284"/>
      <c r="K18" s="284"/>
      <c r="L18" s="287"/>
      <c r="M18" s="286"/>
      <c r="N18" s="284"/>
      <c r="O18" s="284"/>
      <c r="P18" s="284"/>
      <c r="Q18" s="284"/>
      <c r="R18" s="284"/>
      <c r="S18" s="287"/>
      <c r="T18" s="306">
        <v>860447.79582100001</v>
      </c>
      <c r="U18" s="306">
        <v>1031146.4629158</v>
      </c>
      <c r="V18" s="288">
        <f t="shared" si="0"/>
        <v>1891594.2587367999</v>
      </c>
      <c r="AC18" s="691"/>
      <c r="AD18" s="691"/>
      <c r="AE18" s="691"/>
    </row>
    <row r="19" spans="1:31" s="161" customFormat="1">
      <c r="A19" s="162">
        <v>13</v>
      </c>
      <c r="B19" s="160" t="s">
        <v>72</v>
      </c>
      <c r="C19" s="286"/>
      <c r="D19" s="284">
        <v>0</v>
      </c>
      <c r="E19" s="284"/>
      <c r="F19" s="284"/>
      <c r="G19" s="284"/>
      <c r="H19" s="284"/>
      <c r="I19" s="284"/>
      <c r="J19" s="284"/>
      <c r="K19" s="284"/>
      <c r="L19" s="287"/>
      <c r="M19" s="286"/>
      <c r="N19" s="284"/>
      <c r="O19" s="284"/>
      <c r="P19" s="284"/>
      <c r="Q19" s="284"/>
      <c r="R19" s="284"/>
      <c r="S19" s="287"/>
      <c r="T19" s="306">
        <v>0</v>
      </c>
      <c r="U19" s="306">
        <v>0</v>
      </c>
      <c r="V19" s="288">
        <f t="shared" si="0"/>
        <v>0</v>
      </c>
      <c r="AC19" s="691"/>
      <c r="AD19" s="691"/>
      <c r="AE19" s="691"/>
    </row>
    <row r="20" spans="1:31" s="161" customFormat="1">
      <c r="A20" s="162">
        <v>14</v>
      </c>
      <c r="B20" s="160" t="s">
        <v>245</v>
      </c>
      <c r="C20" s="286"/>
      <c r="D20" s="284">
        <v>2334599.3548736498</v>
      </c>
      <c r="E20" s="284"/>
      <c r="F20" s="284"/>
      <c r="G20" s="284"/>
      <c r="H20" s="284"/>
      <c r="I20" s="284"/>
      <c r="J20" s="284"/>
      <c r="K20" s="284"/>
      <c r="L20" s="287"/>
      <c r="M20" s="286"/>
      <c r="N20" s="284"/>
      <c r="O20" s="284"/>
      <c r="P20" s="284"/>
      <c r="Q20" s="284"/>
      <c r="R20" s="284"/>
      <c r="S20" s="287"/>
      <c r="T20" s="306">
        <v>2159947.5582474</v>
      </c>
      <c r="U20" s="306">
        <v>174651.79662625</v>
      </c>
      <c r="V20" s="288">
        <f t="shared" si="0"/>
        <v>2334599.3548736498</v>
      </c>
      <c r="AC20" s="691"/>
      <c r="AD20" s="691"/>
      <c r="AE20" s="691"/>
    </row>
    <row r="21" spans="1:31" ht="13.5" thickBot="1">
      <c r="A21" s="103"/>
      <c r="B21" s="104" t="s">
        <v>68</v>
      </c>
      <c r="C21" s="289">
        <f>SUM(C7:C20)</f>
        <v>0</v>
      </c>
      <c r="D21" s="285">
        <f t="shared" ref="D21:V21" si="1">SUM(D7:D20)</f>
        <v>33535832.400399346</v>
      </c>
      <c r="E21" s="285">
        <f t="shared" si="1"/>
        <v>0</v>
      </c>
      <c r="F21" s="285">
        <f t="shared" si="1"/>
        <v>0</v>
      </c>
      <c r="G21" s="285">
        <f t="shared" si="1"/>
        <v>0</v>
      </c>
      <c r="H21" s="285">
        <f t="shared" si="1"/>
        <v>0</v>
      </c>
      <c r="I21" s="285">
        <f t="shared" si="1"/>
        <v>0</v>
      </c>
      <c r="J21" s="285">
        <f t="shared" si="1"/>
        <v>0</v>
      </c>
      <c r="K21" s="285">
        <f t="shared" si="1"/>
        <v>0</v>
      </c>
      <c r="L21" s="290">
        <f t="shared" si="1"/>
        <v>0</v>
      </c>
      <c r="M21" s="289">
        <f t="shared" si="1"/>
        <v>0</v>
      </c>
      <c r="N21" s="285">
        <f t="shared" si="1"/>
        <v>0</v>
      </c>
      <c r="O21" s="285">
        <f t="shared" si="1"/>
        <v>0</v>
      </c>
      <c r="P21" s="285">
        <f t="shared" si="1"/>
        <v>0</v>
      </c>
      <c r="Q21" s="285">
        <f t="shared" si="1"/>
        <v>0</v>
      </c>
      <c r="R21" s="285">
        <f t="shared" si="1"/>
        <v>0</v>
      </c>
      <c r="S21" s="290">
        <f t="shared" si="1"/>
        <v>0</v>
      </c>
      <c r="T21" s="290">
        <f>SUM(T7:T20)</f>
        <v>23431188.306291498</v>
      </c>
      <c r="U21" s="290">
        <f t="shared" si="1"/>
        <v>10104644.094107848</v>
      </c>
      <c r="V21" s="291">
        <f t="shared" si="1"/>
        <v>33535832.400399346</v>
      </c>
      <c r="AC21" s="691"/>
      <c r="AD21" s="691"/>
      <c r="AE21" s="691"/>
    </row>
    <row r="24" spans="1:31">
      <c r="A24" s="19"/>
      <c r="B24" s="19"/>
      <c r="C24" s="72"/>
      <c r="D24" s="685"/>
      <c r="E24" s="685"/>
      <c r="F24" s="685"/>
      <c r="G24" s="685"/>
      <c r="H24" s="685"/>
      <c r="I24" s="685"/>
      <c r="J24" s="685"/>
      <c r="K24" s="685"/>
      <c r="L24" s="685"/>
      <c r="M24" s="685"/>
      <c r="N24" s="685"/>
      <c r="O24" s="685"/>
      <c r="P24" s="685"/>
      <c r="Q24" s="685"/>
      <c r="R24" s="685"/>
      <c r="S24" s="685"/>
      <c r="T24" s="685"/>
      <c r="U24" s="685"/>
      <c r="V24" s="685"/>
    </row>
    <row r="25" spans="1:31">
      <c r="A25" s="96"/>
      <c r="B25" s="96"/>
      <c r="C25" s="19"/>
      <c r="D25" s="72"/>
      <c r="E25" s="72"/>
    </row>
    <row r="26" spans="1:31">
      <c r="A26" s="96"/>
      <c r="B26" s="97"/>
      <c r="C26" s="19"/>
      <c r="D26" s="72"/>
      <c r="E26" s="72"/>
    </row>
    <row r="27" spans="1:31">
      <c r="A27" s="96"/>
      <c r="B27" s="96"/>
      <c r="C27" s="19"/>
      <c r="D27" s="72"/>
      <c r="E27" s="72"/>
    </row>
    <row r="28" spans="1:31">
      <c r="A28" s="96"/>
      <c r="B28" s="97"/>
      <c r="C28" s="19"/>
      <c r="D28" s="72"/>
      <c r="E28" s="72"/>
    </row>
  </sheetData>
  <mergeCells count="5">
    <mergeCell ref="C5:L5"/>
    <mergeCell ref="M5:S5"/>
    <mergeCell ref="V5:V6"/>
    <mergeCell ref="T5:T6"/>
    <mergeCell ref="U5:U6"/>
  </mergeCells>
  <pageMargins left="0.7" right="0.7" top="0.75" bottom="0.75" header="0.3" footer="0.3"/>
  <pageSetup paperSize="9" scale="4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Q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35" sqref="H35"/>
    </sheetView>
  </sheetViews>
  <sheetFormatPr defaultColWidth="9.140625" defaultRowHeight="12.75"/>
  <cols>
    <col min="1" max="1" width="10.42578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17">
      <c r="A1" s="2" t="s">
        <v>188</v>
      </c>
      <c r="B1" s="347" t="str">
        <f>Info!C2</f>
        <v>სს "ბაზისბანკი"</v>
      </c>
    </row>
    <row r="2" spans="1:17">
      <c r="A2" s="2" t="s">
        <v>189</v>
      </c>
      <c r="B2" s="480">
        <f>'1. key ratios'!B2</f>
        <v>44651</v>
      </c>
    </row>
    <row r="4" spans="1:17" ht="13.5" thickBot="1">
      <c r="A4" s="2" t="s">
        <v>336</v>
      </c>
      <c r="B4" s="309" t="s">
        <v>358</v>
      </c>
    </row>
    <row r="5" spans="1:17">
      <c r="A5" s="101"/>
      <c r="B5" s="158"/>
      <c r="C5" s="164" t="s">
        <v>0</v>
      </c>
      <c r="D5" s="164" t="s">
        <v>1</v>
      </c>
      <c r="E5" s="164" t="s">
        <v>2</v>
      </c>
      <c r="F5" s="164" t="s">
        <v>3</v>
      </c>
      <c r="G5" s="304" t="s">
        <v>4</v>
      </c>
      <c r="H5" s="165" t="s">
        <v>5</v>
      </c>
      <c r="I5" s="25"/>
    </row>
    <row r="6" spans="1:17" ht="15" customHeight="1">
      <c r="A6" s="157"/>
      <c r="B6" s="23"/>
      <c r="C6" s="730" t="s">
        <v>350</v>
      </c>
      <c r="D6" s="734" t="s">
        <v>360</v>
      </c>
      <c r="E6" s="735"/>
      <c r="F6" s="730" t="s">
        <v>361</v>
      </c>
      <c r="G6" s="730" t="s">
        <v>362</v>
      </c>
      <c r="H6" s="732" t="s">
        <v>352</v>
      </c>
      <c r="I6" s="25"/>
    </row>
    <row r="7" spans="1:17" ht="63.75">
      <c r="A7" s="157"/>
      <c r="B7" s="23"/>
      <c r="C7" s="731"/>
      <c r="D7" s="308" t="s">
        <v>353</v>
      </c>
      <c r="E7" s="308" t="s">
        <v>351</v>
      </c>
      <c r="F7" s="731"/>
      <c r="G7" s="731"/>
      <c r="H7" s="733"/>
      <c r="I7"/>
      <c r="J7"/>
      <c r="K7"/>
    </row>
    <row r="8" spans="1:17" ht="15">
      <c r="A8" s="92">
        <v>1</v>
      </c>
      <c r="B8" s="74" t="s">
        <v>216</v>
      </c>
      <c r="C8" s="292">
        <v>531564381.42210001</v>
      </c>
      <c r="D8" s="293"/>
      <c r="E8" s="292"/>
      <c r="F8" s="292">
        <v>266573211.23210001</v>
      </c>
      <c r="G8" s="305">
        <v>266573211.23210001</v>
      </c>
      <c r="H8" s="314">
        <f>G8/(C8+E8)</f>
        <v>0.50148809918176573</v>
      </c>
      <c r="I8"/>
      <c r="J8" s="692"/>
      <c r="K8"/>
      <c r="L8" s="688"/>
      <c r="N8" s="688"/>
      <c r="Q8" s="688"/>
    </row>
    <row r="9" spans="1:17" ht="15" customHeight="1">
      <c r="A9" s="92">
        <v>2</v>
      </c>
      <c r="B9" s="74" t="s">
        <v>217</v>
      </c>
      <c r="C9" s="292">
        <v>0</v>
      </c>
      <c r="D9" s="293"/>
      <c r="E9" s="292"/>
      <c r="F9" s="292">
        <v>0</v>
      </c>
      <c r="G9" s="305">
        <v>0</v>
      </c>
      <c r="H9" s="314" t="e">
        <f t="shared" ref="H9:H21" si="0">G9/(C9+E9)</f>
        <v>#DIV/0!</v>
      </c>
      <c r="I9"/>
      <c r="J9" s="692"/>
      <c r="K9"/>
      <c r="L9" s="688"/>
      <c r="N9" s="688"/>
      <c r="Q9" s="688"/>
    </row>
    <row r="10" spans="1:17" ht="15">
      <c r="A10" s="92">
        <v>3</v>
      </c>
      <c r="B10" s="74" t="s">
        <v>218</v>
      </c>
      <c r="C10" s="292">
        <v>5897350.7887000004</v>
      </c>
      <c r="D10" s="293">
        <v>0</v>
      </c>
      <c r="E10" s="292">
        <v>0</v>
      </c>
      <c r="F10" s="292">
        <v>5897350.7887000004</v>
      </c>
      <c r="G10" s="305">
        <v>5897350.7887000004</v>
      </c>
      <c r="H10" s="314">
        <f t="shared" si="0"/>
        <v>1</v>
      </c>
      <c r="I10"/>
      <c r="J10" s="692"/>
      <c r="K10"/>
      <c r="L10" s="688"/>
      <c r="N10" s="688"/>
      <c r="Q10" s="688"/>
    </row>
    <row r="11" spans="1:17" ht="15">
      <c r="A11" s="92">
        <v>4</v>
      </c>
      <c r="B11" s="74" t="s">
        <v>219</v>
      </c>
      <c r="C11" s="292">
        <v>0</v>
      </c>
      <c r="D11" s="293"/>
      <c r="E11" s="292"/>
      <c r="F11" s="292">
        <v>0</v>
      </c>
      <c r="G11" s="305">
        <v>0</v>
      </c>
      <c r="H11" s="314" t="e">
        <f t="shared" si="0"/>
        <v>#DIV/0!</v>
      </c>
      <c r="I11"/>
      <c r="J11" s="692"/>
      <c r="K11"/>
      <c r="L11" s="688"/>
      <c r="N11" s="688"/>
      <c r="Q11" s="688"/>
    </row>
    <row r="12" spans="1:17" ht="15">
      <c r="A12" s="92">
        <v>5</v>
      </c>
      <c r="B12" s="74" t="s">
        <v>220</v>
      </c>
      <c r="C12" s="292">
        <v>0</v>
      </c>
      <c r="D12" s="293"/>
      <c r="E12" s="292"/>
      <c r="F12" s="292">
        <v>0</v>
      </c>
      <c r="G12" s="305">
        <v>0</v>
      </c>
      <c r="H12" s="314" t="e">
        <f t="shared" si="0"/>
        <v>#DIV/0!</v>
      </c>
      <c r="I12"/>
      <c r="J12" s="692"/>
      <c r="K12"/>
      <c r="L12" s="688"/>
      <c r="N12" s="688"/>
      <c r="Q12" s="688"/>
    </row>
    <row r="13" spans="1:17" ht="15">
      <c r="A13" s="92">
        <v>6</v>
      </c>
      <c r="B13" s="74" t="s">
        <v>221</v>
      </c>
      <c r="C13" s="292">
        <v>152296886.52329999</v>
      </c>
      <c r="D13" s="293"/>
      <c r="E13" s="292"/>
      <c r="F13" s="292">
        <v>34529338.427210003</v>
      </c>
      <c r="G13" s="305">
        <v>34529338.427210003</v>
      </c>
      <c r="H13" s="314">
        <f t="shared" si="0"/>
        <v>0.22672386294599225</v>
      </c>
      <c r="I13"/>
      <c r="J13" s="692"/>
      <c r="K13"/>
      <c r="L13" s="688"/>
      <c r="N13" s="688"/>
      <c r="Q13" s="688"/>
    </row>
    <row r="14" spans="1:17" ht="15">
      <c r="A14" s="92">
        <v>7</v>
      </c>
      <c r="B14" s="74" t="s">
        <v>73</v>
      </c>
      <c r="C14" s="292">
        <v>981702051.73998678</v>
      </c>
      <c r="D14" s="293">
        <v>192454178.30229998</v>
      </c>
      <c r="E14" s="292">
        <v>109986078.91561997</v>
      </c>
      <c r="F14" s="293">
        <v>1090789773.4962018</v>
      </c>
      <c r="G14" s="358">
        <v>1063620540.0806922</v>
      </c>
      <c r="H14" s="314">
        <f>G14/(C14+E14)</f>
        <v>0.97428973551442866</v>
      </c>
      <c r="I14"/>
      <c r="J14" s="692"/>
      <c r="K14"/>
      <c r="L14" s="688"/>
      <c r="N14" s="688"/>
      <c r="Q14" s="688"/>
    </row>
    <row r="15" spans="1:17" ht="15">
      <c r="A15" s="92">
        <v>8</v>
      </c>
      <c r="B15" s="74" t="s">
        <v>74</v>
      </c>
      <c r="C15" s="292">
        <v>346863866.92300618</v>
      </c>
      <c r="D15" s="293">
        <v>821827.06260000076</v>
      </c>
      <c r="E15" s="292">
        <v>506620.98630000057</v>
      </c>
      <c r="F15" s="293">
        <v>260597642.37197962</v>
      </c>
      <c r="G15" s="358">
        <v>260091813.71490464</v>
      </c>
      <c r="H15" s="314">
        <f t="shared" si="0"/>
        <v>0.74874470563202011</v>
      </c>
      <c r="I15"/>
      <c r="J15" s="692"/>
      <c r="K15"/>
      <c r="L15" s="688"/>
      <c r="N15" s="688"/>
      <c r="Q15" s="688"/>
    </row>
    <row r="16" spans="1:17" ht="15">
      <c r="A16" s="92">
        <v>9</v>
      </c>
      <c r="B16" s="74" t="s">
        <v>75</v>
      </c>
      <c r="C16" s="292">
        <v>322201293.1013869</v>
      </c>
      <c r="D16" s="293">
        <v>0</v>
      </c>
      <c r="E16" s="292">
        <v>0</v>
      </c>
      <c r="F16" s="293">
        <v>112770452.58548541</v>
      </c>
      <c r="G16" s="358">
        <v>112770452.58548541</v>
      </c>
      <c r="H16" s="314">
        <f t="shared" si="0"/>
        <v>0.35</v>
      </c>
      <c r="I16"/>
      <c r="J16" s="692"/>
      <c r="K16"/>
      <c r="L16" s="688"/>
      <c r="N16" s="688"/>
      <c r="Q16" s="688"/>
    </row>
    <row r="17" spans="1:17" ht="15">
      <c r="A17" s="92">
        <v>10</v>
      </c>
      <c r="B17" s="74" t="s">
        <v>69</v>
      </c>
      <c r="C17" s="292">
        <v>60986284.420702003</v>
      </c>
      <c r="D17" s="293">
        <v>0</v>
      </c>
      <c r="E17" s="292">
        <v>0</v>
      </c>
      <c r="F17" s="293">
        <v>76859838.385001361</v>
      </c>
      <c r="G17" s="358">
        <v>76859838.385001361</v>
      </c>
      <c r="H17" s="314">
        <f t="shared" si="0"/>
        <v>1.2602807191006873</v>
      </c>
      <c r="I17"/>
      <c r="J17" s="692"/>
      <c r="K17"/>
      <c r="L17" s="688"/>
      <c r="N17" s="688"/>
      <c r="Q17" s="688"/>
    </row>
    <row r="18" spans="1:17" ht="15">
      <c r="A18" s="92">
        <v>11</v>
      </c>
      <c r="B18" s="74" t="s">
        <v>70</v>
      </c>
      <c r="C18" s="292">
        <v>85444447.817728505</v>
      </c>
      <c r="D18" s="293">
        <v>1096999.1299999992</v>
      </c>
      <c r="E18" s="292">
        <v>650265.25600000075</v>
      </c>
      <c r="F18" s="293">
        <v>108087573.0685069</v>
      </c>
      <c r="G18" s="358">
        <v>106452996.3543026</v>
      </c>
      <c r="H18" s="314">
        <f t="shared" si="0"/>
        <v>1.2364638031041462</v>
      </c>
      <c r="I18"/>
      <c r="J18" s="692"/>
      <c r="K18"/>
      <c r="L18" s="688"/>
      <c r="N18" s="688"/>
      <c r="Q18" s="688"/>
    </row>
    <row r="19" spans="1:17" ht="15">
      <c r="A19" s="92">
        <v>12</v>
      </c>
      <c r="B19" s="74" t="s">
        <v>71</v>
      </c>
      <c r="C19" s="292">
        <v>19875577.157000002</v>
      </c>
      <c r="D19" s="293">
        <v>64340826.276899986</v>
      </c>
      <c r="E19" s="292">
        <v>41195828.128669985</v>
      </c>
      <c r="F19" s="293">
        <v>60982975.060669988</v>
      </c>
      <c r="G19" s="358">
        <v>59091380.801933184</v>
      </c>
      <c r="H19" s="314">
        <f t="shared" si="0"/>
        <v>0.96757853410323602</v>
      </c>
      <c r="I19"/>
      <c r="J19" s="692"/>
      <c r="K19"/>
      <c r="L19" s="688"/>
      <c r="N19" s="688"/>
      <c r="Q19" s="688"/>
    </row>
    <row r="20" spans="1:17" ht="15">
      <c r="A20" s="92">
        <v>13</v>
      </c>
      <c r="B20" s="74" t="s">
        <v>72</v>
      </c>
      <c r="C20" s="292">
        <v>0</v>
      </c>
      <c r="D20" s="293"/>
      <c r="E20" s="292"/>
      <c r="F20" s="293">
        <v>0</v>
      </c>
      <c r="G20" s="358">
        <v>0</v>
      </c>
      <c r="H20" s="314" t="e">
        <f t="shared" si="0"/>
        <v>#DIV/0!</v>
      </c>
      <c r="I20"/>
      <c r="J20" s="692"/>
      <c r="K20"/>
      <c r="L20" s="688"/>
      <c r="N20" s="688"/>
      <c r="Q20" s="688"/>
    </row>
    <row r="21" spans="1:17" ht="15">
      <c r="A21" s="92">
        <v>14</v>
      </c>
      <c r="B21" s="74" t="s">
        <v>245</v>
      </c>
      <c r="C21" s="292">
        <v>324422009.45523769</v>
      </c>
      <c r="D21" s="293">
        <v>32437186.038199913</v>
      </c>
      <c r="E21" s="292">
        <v>21169417.757149845</v>
      </c>
      <c r="F21" s="293">
        <v>284170095.96435672</v>
      </c>
      <c r="G21" s="358">
        <v>281835496.60948306</v>
      </c>
      <c r="H21" s="314">
        <f t="shared" si="0"/>
        <v>0.81551645792497485</v>
      </c>
      <c r="I21"/>
      <c r="J21" s="692"/>
      <c r="K21"/>
      <c r="L21" s="688"/>
      <c r="N21" s="688"/>
      <c r="Q21" s="688"/>
    </row>
    <row r="22" spans="1:17" ht="15.75" thickBot="1">
      <c r="A22" s="159"/>
      <c r="B22" s="166" t="s">
        <v>68</v>
      </c>
      <c r="C22" s="285">
        <f>SUM(C8:C21)</f>
        <v>2831254149.3491483</v>
      </c>
      <c r="D22" s="285">
        <f>SUM(D8:D21)</f>
        <v>291151016.80999988</v>
      </c>
      <c r="E22" s="285">
        <f>SUM(E8:E21)</f>
        <v>173508211.0437398</v>
      </c>
      <c r="F22" s="285">
        <f>SUM(F8:F21)</f>
        <v>2301258251.3802118</v>
      </c>
      <c r="G22" s="285">
        <f>SUM(G8:G21)</f>
        <v>2267722418.9798126</v>
      </c>
      <c r="H22" s="315">
        <f>G22/(C22+E22)</f>
        <v>0.75470940693070199</v>
      </c>
      <c r="I22"/>
      <c r="J22" s="692"/>
      <c r="K22"/>
      <c r="L22" s="688"/>
      <c r="N22" s="688"/>
    </row>
    <row r="23" spans="1:17" ht="15">
      <c r="I23"/>
      <c r="J23"/>
      <c r="K23"/>
    </row>
    <row r="24" spans="1:17" ht="15">
      <c r="C24"/>
      <c r="D24"/>
      <c r="E24"/>
      <c r="F24"/>
      <c r="G24"/>
      <c r="H24"/>
      <c r="I24"/>
    </row>
    <row r="25" spans="1:17" ht="15">
      <c r="C25" s="683"/>
      <c r="D25" s="683"/>
      <c r="E25" s="683"/>
      <c r="F25" s="683"/>
      <c r="G25" s="683"/>
      <c r="H25" s="683"/>
      <c r="I25"/>
    </row>
    <row r="26" spans="1:17" ht="15">
      <c r="C26"/>
      <c r="D26"/>
      <c r="E26"/>
      <c r="F26"/>
      <c r="G26"/>
      <c r="H26"/>
      <c r="I26"/>
    </row>
    <row r="27" spans="1:17" ht="15">
      <c r="C27"/>
      <c r="D27"/>
      <c r="E27"/>
      <c r="F27"/>
      <c r="G27"/>
      <c r="H27"/>
      <c r="I27"/>
    </row>
    <row r="28" spans="1:17" ht="10.5" customHeight="1"/>
  </sheetData>
  <mergeCells count="5">
    <mergeCell ref="C6:C7"/>
    <mergeCell ref="F6:F7"/>
    <mergeCell ref="G6:G7"/>
    <mergeCell ref="H6:H7"/>
    <mergeCell ref="D6:E6"/>
  </mergeCells>
  <pageMargins left="0.7" right="0.7" top="0.75" bottom="0.75" header="0.3" footer="0.3"/>
  <pageSetup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P21" sqref="P21"/>
    </sheetView>
  </sheetViews>
  <sheetFormatPr defaultColWidth="9.140625" defaultRowHeight="12.75"/>
  <cols>
    <col min="1" max="1" width="10.42578125" style="347" bestFit="1" customWidth="1"/>
    <col min="2" max="2" width="104.140625" style="347" customWidth="1"/>
    <col min="3" max="3" width="12.7109375" style="347" customWidth="1"/>
    <col min="4" max="5" width="13.5703125" style="347" bestFit="1" customWidth="1"/>
    <col min="6" max="11" width="12.7109375" style="347" customWidth="1"/>
    <col min="12" max="16384" width="9.140625" style="347"/>
  </cols>
  <sheetData>
    <row r="1" spans="1:11">
      <c r="A1" s="347" t="s">
        <v>188</v>
      </c>
      <c r="B1" s="347" t="str">
        <f>Info!C2</f>
        <v>სს "ბაზისბანკი"</v>
      </c>
    </row>
    <row r="2" spans="1:11">
      <c r="A2" s="347" t="s">
        <v>189</v>
      </c>
      <c r="B2" s="480">
        <f>'1. key ratios'!B2</f>
        <v>44651</v>
      </c>
      <c r="C2" s="348"/>
      <c r="D2" s="348"/>
    </row>
    <row r="3" spans="1:11">
      <c r="B3" s="348"/>
      <c r="C3" s="348"/>
      <c r="D3" s="348"/>
    </row>
    <row r="4" spans="1:11" ht="13.5" thickBot="1">
      <c r="A4" s="347" t="s">
        <v>390</v>
      </c>
      <c r="B4" s="309" t="s">
        <v>389</v>
      </c>
      <c r="C4" s="348"/>
      <c r="D4" s="348"/>
    </row>
    <row r="5" spans="1:11" ht="30" customHeight="1">
      <c r="A5" s="739"/>
      <c r="B5" s="740"/>
      <c r="C5" s="737" t="s">
        <v>421</v>
      </c>
      <c r="D5" s="737"/>
      <c r="E5" s="737"/>
      <c r="F5" s="737" t="s">
        <v>422</v>
      </c>
      <c r="G5" s="737"/>
      <c r="H5" s="737"/>
      <c r="I5" s="737" t="s">
        <v>423</v>
      </c>
      <c r="J5" s="737"/>
      <c r="K5" s="738"/>
    </row>
    <row r="6" spans="1:11">
      <c r="A6" s="345"/>
      <c r="B6" s="346"/>
      <c r="C6" s="349" t="s">
        <v>27</v>
      </c>
      <c r="D6" s="349" t="s">
        <v>96</v>
      </c>
      <c r="E6" s="349" t="s">
        <v>68</v>
      </c>
      <c r="F6" s="349" t="s">
        <v>27</v>
      </c>
      <c r="G6" s="349" t="s">
        <v>96</v>
      </c>
      <c r="H6" s="349" t="s">
        <v>68</v>
      </c>
      <c r="I6" s="349" t="s">
        <v>27</v>
      </c>
      <c r="J6" s="349" t="s">
        <v>96</v>
      </c>
      <c r="K6" s="350" t="s">
        <v>68</v>
      </c>
    </row>
    <row r="7" spans="1:11">
      <c r="A7" s="351" t="s">
        <v>369</v>
      </c>
      <c r="B7" s="344"/>
      <c r="C7" s="344"/>
      <c r="D7" s="344"/>
      <c r="E7" s="344"/>
      <c r="F7" s="344"/>
      <c r="G7" s="344"/>
      <c r="H7" s="344"/>
      <c r="I7" s="344"/>
      <c r="J7" s="344"/>
      <c r="K7" s="352"/>
    </row>
    <row r="8" spans="1:11">
      <c r="A8" s="343">
        <v>1</v>
      </c>
      <c r="B8" s="322" t="s">
        <v>369</v>
      </c>
      <c r="C8" s="320"/>
      <c r="D8" s="320"/>
      <c r="E8" s="320"/>
      <c r="F8" s="323">
        <v>146591661.26022232</v>
      </c>
      <c r="G8" s="323">
        <v>325419607.63186741</v>
      </c>
      <c r="H8" s="323">
        <v>472011268.89208972</v>
      </c>
      <c r="I8" s="323">
        <v>126586824.3073336</v>
      </c>
      <c r="J8" s="323">
        <v>207968707.5366421</v>
      </c>
      <c r="K8" s="331">
        <v>334555531.84397572</v>
      </c>
    </row>
    <row r="9" spans="1:11">
      <c r="A9" s="351" t="s">
        <v>370</v>
      </c>
      <c r="B9" s="344"/>
      <c r="C9" s="344"/>
      <c r="D9" s="344"/>
      <c r="E9" s="344"/>
      <c r="F9" s="344"/>
      <c r="G9" s="344"/>
      <c r="H9" s="344"/>
      <c r="I9" s="344"/>
      <c r="J9" s="344"/>
      <c r="K9" s="352"/>
    </row>
    <row r="10" spans="1:11">
      <c r="A10" s="353">
        <v>2</v>
      </c>
      <c r="B10" s="324" t="s">
        <v>371</v>
      </c>
      <c r="C10" s="507">
        <v>114463097.8133724</v>
      </c>
      <c r="D10" s="664">
        <v>429198842.86582631</v>
      </c>
      <c r="E10" s="664">
        <v>543661940.67919874</v>
      </c>
      <c r="F10" s="664">
        <v>17922876.133996688</v>
      </c>
      <c r="G10" s="664">
        <v>75034054.375049174</v>
      </c>
      <c r="H10" s="664">
        <v>92956930.509045869</v>
      </c>
      <c r="I10" s="664">
        <v>3065962.0530493902</v>
      </c>
      <c r="J10" s="664">
        <v>11236110.845400339</v>
      </c>
      <c r="K10" s="665">
        <v>14302072.89844973</v>
      </c>
    </row>
    <row r="11" spans="1:11">
      <c r="A11" s="353">
        <v>3</v>
      </c>
      <c r="B11" s="324" t="s">
        <v>372</v>
      </c>
      <c r="C11" s="507">
        <v>334466008.14712775</v>
      </c>
      <c r="D11" s="664">
        <v>651142153.24994588</v>
      </c>
      <c r="E11" s="664">
        <v>985608161.39707363</v>
      </c>
      <c r="F11" s="664">
        <v>93014022.113525808</v>
      </c>
      <c r="G11" s="664">
        <v>117808369.32209527</v>
      </c>
      <c r="H11" s="664">
        <v>210822391.43562108</v>
      </c>
      <c r="I11" s="664">
        <v>74541846.634820729</v>
      </c>
      <c r="J11" s="664">
        <v>103144614.01627897</v>
      </c>
      <c r="K11" s="665">
        <v>177686460.65109968</v>
      </c>
    </row>
    <row r="12" spans="1:11">
      <c r="A12" s="353">
        <v>4</v>
      </c>
      <c r="B12" s="324" t="s">
        <v>373</v>
      </c>
      <c r="C12" s="507">
        <v>187137777.77777767</v>
      </c>
      <c r="D12" s="664">
        <v>0</v>
      </c>
      <c r="E12" s="664">
        <v>187137777.77777767</v>
      </c>
      <c r="F12" s="664">
        <v>0</v>
      </c>
      <c r="G12" s="664">
        <v>0</v>
      </c>
      <c r="H12" s="664">
        <v>0</v>
      </c>
      <c r="I12" s="664">
        <v>0</v>
      </c>
      <c r="J12" s="664">
        <v>0</v>
      </c>
      <c r="K12" s="665">
        <v>0</v>
      </c>
    </row>
    <row r="13" spans="1:11">
      <c r="A13" s="353">
        <v>5</v>
      </c>
      <c r="B13" s="324" t="s">
        <v>374</v>
      </c>
      <c r="C13" s="507">
        <v>162795916.04072401</v>
      </c>
      <c r="D13" s="664">
        <v>86700625.428843603</v>
      </c>
      <c r="E13" s="664">
        <v>249496541.4695676</v>
      </c>
      <c r="F13" s="664">
        <v>33972613.048913531</v>
      </c>
      <c r="G13" s="664">
        <v>18817129.551014911</v>
      </c>
      <c r="H13" s="664">
        <v>52789742.599928439</v>
      </c>
      <c r="I13" s="664">
        <v>12844830.598419186</v>
      </c>
      <c r="J13" s="664">
        <v>7138305.3841275359</v>
      </c>
      <c r="K13" s="665">
        <v>19983135.982546721</v>
      </c>
    </row>
    <row r="14" spans="1:11">
      <c r="A14" s="353">
        <v>6</v>
      </c>
      <c r="B14" s="324" t="s">
        <v>388</v>
      </c>
      <c r="C14" s="507"/>
      <c r="D14" s="664"/>
      <c r="E14" s="664"/>
      <c r="F14" s="664">
        <v>0</v>
      </c>
      <c r="G14" s="664">
        <v>0</v>
      </c>
      <c r="H14" s="664">
        <v>0</v>
      </c>
      <c r="I14" s="664"/>
      <c r="J14" s="664"/>
      <c r="K14" s="665"/>
    </row>
    <row r="15" spans="1:11">
      <c r="A15" s="353">
        <v>7</v>
      </c>
      <c r="B15" s="324" t="s">
        <v>375</v>
      </c>
      <c r="C15" s="507">
        <v>19294856.638776701</v>
      </c>
      <c r="D15" s="664">
        <v>10678506.749622999</v>
      </c>
      <c r="E15" s="664">
        <v>29973363.388399698</v>
      </c>
      <c r="F15" s="664">
        <v>3693829.1162222</v>
      </c>
      <c r="G15" s="664">
        <v>0</v>
      </c>
      <c r="H15" s="664">
        <v>3693829.1162222</v>
      </c>
      <c r="I15" s="664">
        <v>3693829.1162222</v>
      </c>
      <c r="J15" s="664">
        <v>0</v>
      </c>
      <c r="K15" s="665">
        <v>3693829.1162222</v>
      </c>
    </row>
    <row r="16" spans="1:11">
      <c r="A16" s="353">
        <v>8</v>
      </c>
      <c r="B16" s="325" t="s">
        <v>376</v>
      </c>
      <c r="C16" s="507">
        <v>818157656.41777849</v>
      </c>
      <c r="D16" s="664">
        <v>1177720128.2942388</v>
      </c>
      <c r="E16" s="664">
        <v>1995877784.7120173</v>
      </c>
      <c r="F16" s="664">
        <v>148603340.41265824</v>
      </c>
      <c r="G16" s="664">
        <v>211659553.24815935</v>
      </c>
      <c r="H16" s="664">
        <v>360262893.66081762</v>
      </c>
      <c r="I16" s="664">
        <v>94146468.402511507</v>
      </c>
      <c r="J16" s="664">
        <v>121519030.24580684</v>
      </c>
      <c r="K16" s="665">
        <v>215665498.64831832</v>
      </c>
    </row>
    <row r="17" spans="1:11">
      <c r="A17" s="351" t="s">
        <v>377</v>
      </c>
      <c r="B17" s="344"/>
      <c r="C17" s="666"/>
      <c r="D17" s="666"/>
      <c r="E17" s="666"/>
      <c r="F17" s="666"/>
      <c r="G17" s="666"/>
      <c r="H17" s="666"/>
      <c r="I17" s="666"/>
      <c r="J17" s="666"/>
      <c r="K17" s="667"/>
    </row>
    <row r="18" spans="1:11">
      <c r="A18" s="353">
        <v>9</v>
      </c>
      <c r="B18" s="324" t="s">
        <v>378</v>
      </c>
      <c r="C18" s="507">
        <v>4220853.3333331998</v>
      </c>
      <c r="D18" s="664">
        <v>0</v>
      </c>
      <c r="E18" s="664">
        <v>4220853.3333331998</v>
      </c>
      <c r="F18" s="664"/>
      <c r="G18" s="664"/>
      <c r="H18" s="664">
        <v>0</v>
      </c>
      <c r="I18" s="664">
        <v>4220853.3333331998</v>
      </c>
      <c r="J18" s="664">
        <v>0</v>
      </c>
      <c r="K18" s="665">
        <v>4220853.3333331998</v>
      </c>
    </row>
    <row r="19" spans="1:11">
      <c r="A19" s="353">
        <v>10</v>
      </c>
      <c r="B19" s="324" t="s">
        <v>379</v>
      </c>
      <c r="C19" s="507">
        <v>586270087.93510389</v>
      </c>
      <c r="D19" s="664">
        <v>796623940.11685801</v>
      </c>
      <c r="E19" s="664">
        <v>1382894028.0519619</v>
      </c>
      <c r="F19" s="664">
        <v>20305940.021285601</v>
      </c>
      <c r="G19" s="664">
        <v>7325662.3739396995</v>
      </c>
      <c r="H19" s="664">
        <v>27631602.395225301</v>
      </c>
      <c r="I19" s="664">
        <v>40310776.974174298</v>
      </c>
      <c r="J19" s="664">
        <v>125164294.50956379</v>
      </c>
      <c r="K19" s="665">
        <v>165475071.48373809</v>
      </c>
    </row>
    <row r="20" spans="1:11">
      <c r="A20" s="353">
        <v>11</v>
      </c>
      <c r="B20" s="324" t="s">
        <v>380</v>
      </c>
      <c r="C20" s="507">
        <v>17396746.822999202</v>
      </c>
      <c r="D20" s="664">
        <v>9923565.7411364987</v>
      </c>
      <c r="E20" s="664">
        <v>27320312.5641357</v>
      </c>
      <c r="F20" s="664">
        <v>2366853.5859197997</v>
      </c>
      <c r="G20" s="664">
        <v>23287.031107499999</v>
      </c>
      <c r="H20" s="664">
        <v>2390140.6170272999</v>
      </c>
      <c r="I20" s="664">
        <v>2366853.5859197997</v>
      </c>
      <c r="J20" s="664">
        <v>23287.031107499999</v>
      </c>
      <c r="K20" s="665">
        <v>2390140.6170272999</v>
      </c>
    </row>
    <row r="21" spans="1:11" ht="13.5" thickBot="1">
      <c r="A21" s="225">
        <v>12</v>
      </c>
      <c r="B21" s="354" t="s">
        <v>381</v>
      </c>
      <c r="C21" s="668">
        <v>607887688.09143639</v>
      </c>
      <c r="D21" s="669">
        <v>806547505.85799456</v>
      </c>
      <c r="E21" s="668">
        <v>1414435193.9494309</v>
      </c>
      <c r="F21" s="669">
        <v>22672793.607205402</v>
      </c>
      <c r="G21" s="669">
        <v>7348949.4050471997</v>
      </c>
      <c r="H21" s="669">
        <v>30021743.012252603</v>
      </c>
      <c r="I21" s="669">
        <v>46898483.893427297</v>
      </c>
      <c r="J21" s="669">
        <v>125187581.54067129</v>
      </c>
      <c r="K21" s="670">
        <v>172086065.4340986</v>
      </c>
    </row>
    <row r="22" spans="1:11" ht="38.25" customHeight="1" thickBot="1">
      <c r="A22" s="341"/>
      <c r="B22" s="342"/>
      <c r="C22" s="342"/>
      <c r="D22" s="342"/>
      <c r="E22" s="342"/>
      <c r="F22" s="736" t="s">
        <v>382</v>
      </c>
      <c r="G22" s="737"/>
      <c r="H22" s="737"/>
      <c r="I22" s="736" t="s">
        <v>383</v>
      </c>
      <c r="J22" s="737"/>
      <c r="K22" s="738"/>
    </row>
    <row r="23" spans="1:11">
      <c r="A23" s="332">
        <v>13</v>
      </c>
      <c r="B23" s="326" t="s">
        <v>369</v>
      </c>
      <c r="C23" s="340"/>
      <c r="D23" s="340"/>
      <c r="E23" s="340"/>
      <c r="F23" s="327">
        <v>146591661.26022232</v>
      </c>
      <c r="G23" s="327">
        <v>325419607.63186741</v>
      </c>
      <c r="H23" s="327">
        <v>472011268.89208972</v>
      </c>
      <c r="I23" s="327">
        <v>126586824.3073336</v>
      </c>
      <c r="J23" s="327">
        <v>207968707.5366421</v>
      </c>
      <c r="K23" s="333">
        <v>334555531.84397566</v>
      </c>
    </row>
    <row r="24" spans="1:11" ht="13.5" thickBot="1">
      <c r="A24" s="334">
        <v>14</v>
      </c>
      <c r="B24" s="328" t="s">
        <v>384</v>
      </c>
      <c r="C24" s="355"/>
      <c r="D24" s="338"/>
      <c r="E24" s="339"/>
      <c r="F24" s="329">
        <v>125930546.80545285</v>
      </c>
      <c r="G24" s="329">
        <v>204310603.84311211</v>
      </c>
      <c r="H24" s="329">
        <v>330241150.64856493</v>
      </c>
      <c r="I24" s="329">
        <v>51468837.842417404</v>
      </c>
      <c r="J24" s="329">
        <v>30379757.561451711</v>
      </c>
      <c r="K24" s="335">
        <v>53916374.662079588</v>
      </c>
    </row>
    <row r="25" spans="1:11" ht="13.5" thickBot="1">
      <c r="A25" s="336">
        <v>15</v>
      </c>
      <c r="B25" s="330" t="s">
        <v>385</v>
      </c>
      <c r="C25" s="337"/>
      <c r="D25" s="337"/>
      <c r="E25" s="337"/>
      <c r="F25" s="671">
        <v>1.164067535470074</v>
      </c>
      <c r="G25" s="671">
        <v>1.5927690560875323</v>
      </c>
      <c r="H25" s="671">
        <v>1.4292927091766141</v>
      </c>
      <c r="I25" s="671">
        <v>2.4594847992275559</v>
      </c>
      <c r="J25" s="671">
        <v>6.8456342061310451</v>
      </c>
      <c r="K25" s="672">
        <v>6.2050821098562281</v>
      </c>
    </row>
    <row r="28" spans="1:11" ht="38.25">
      <c r="B28" s="24" t="s">
        <v>420</v>
      </c>
    </row>
  </sheetData>
  <mergeCells count="6">
    <mergeCell ref="F22:H22"/>
    <mergeCell ref="I22:K22"/>
    <mergeCell ref="A5:B5"/>
    <mergeCell ref="C5:E5"/>
    <mergeCell ref="F5:H5"/>
    <mergeCell ref="I5:K5"/>
  </mergeCells>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N22"/>
  <sheetViews>
    <sheetView zoomScaleNormal="100" workbookViewId="0">
      <pane xSplit="1" ySplit="5" topLeftCell="B6" activePane="bottomRight" state="frozen"/>
      <selection pane="topRight" activeCell="B1" sqref="B1"/>
      <selection pane="bottomLeft" activeCell="A5" sqref="A5"/>
      <selection pane="bottomRight" activeCell="N29" sqref="N29"/>
    </sheetView>
  </sheetViews>
  <sheetFormatPr defaultColWidth="9.140625" defaultRowHeight="15"/>
  <cols>
    <col min="1" max="1" width="10.42578125" style="69" bestFit="1" customWidth="1"/>
    <col min="2" max="2" width="61.42578125" style="69" customWidth="1"/>
    <col min="3" max="3" width="12.42578125" style="69" bestFit="1" customWidth="1"/>
    <col min="4" max="4" width="10" style="69" bestFit="1" customWidth="1"/>
    <col min="5" max="5" width="18.28515625" style="69" bestFit="1" customWidth="1"/>
    <col min="6" max="6" width="3.5703125" style="69" bestFit="1" customWidth="1"/>
    <col min="7" max="10" width="4.5703125" style="69" bestFit="1" customWidth="1"/>
    <col min="11" max="13" width="5.5703125" style="69" bestFit="1" customWidth="1"/>
    <col min="14" max="14" width="31" style="69" bestFit="1" customWidth="1"/>
    <col min="15" max="16384" width="9.140625" style="13"/>
  </cols>
  <sheetData>
    <row r="1" spans="1:14">
      <c r="A1" s="5" t="s">
        <v>188</v>
      </c>
      <c r="B1" s="69" t="str">
        <f>Info!C2</f>
        <v>სს "ბაზისბანკი"</v>
      </c>
    </row>
    <row r="2" spans="1:14" ht="14.25" customHeight="1">
      <c r="A2" s="69" t="s">
        <v>189</v>
      </c>
      <c r="B2" s="480">
        <f>'1. key ratios'!B2</f>
        <v>44651</v>
      </c>
    </row>
    <row r="3" spans="1:14" ht="14.25" customHeight="1"/>
    <row r="4" spans="1:14" ht="15.75" thickBot="1">
      <c r="A4" s="2" t="s">
        <v>337</v>
      </c>
      <c r="B4" s="94" t="s">
        <v>77</v>
      </c>
    </row>
    <row r="5" spans="1:14" s="26" customFormat="1" ht="12.75">
      <c r="A5" s="175"/>
      <c r="B5" s="176"/>
      <c r="C5" s="177" t="s">
        <v>0</v>
      </c>
      <c r="D5" s="177" t="s">
        <v>1</v>
      </c>
      <c r="E5" s="177" t="s">
        <v>2</v>
      </c>
      <c r="F5" s="177" t="s">
        <v>3</v>
      </c>
      <c r="G5" s="177" t="s">
        <v>4</v>
      </c>
      <c r="H5" s="177" t="s">
        <v>5</v>
      </c>
      <c r="I5" s="177" t="s">
        <v>235</v>
      </c>
      <c r="J5" s="177" t="s">
        <v>236</v>
      </c>
      <c r="K5" s="177" t="s">
        <v>237</v>
      </c>
      <c r="L5" s="177" t="s">
        <v>238</v>
      </c>
      <c r="M5" s="177" t="s">
        <v>239</v>
      </c>
      <c r="N5" s="178" t="s">
        <v>240</v>
      </c>
    </row>
    <row r="6" spans="1:14" ht="60">
      <c r="A6" s="167"/>
      <c r="B6" s="106"/>
      <c r="C6" s="107" t="s">
        <v>87</v>
      </c>
      <c r="D6" s="108" t="s">
        <v>76</v>
      </c>
      <c r="E6" s="109" t="s">
        <v>86</v>
      </c>
      <c r="F6" s="110">
        <v>0</v>
      </c>
      <c r="G6" s="110">
        <v>0.2</v>
      </c>
      <c r="H6" s="110">
        <v>0.35</v>
      </c>
      <c r="I6" s="110">
        <v>0.5</v>
      </c>
      <c r="J6" s="110">
        <v>0.75</v>
      </c>
      <c r="K6" s="110">
        <v>1</v>
      </c>
      <c r="L6" s="110">
        <v>1.5</v>
      </c>
      <c r="M6" s="110">
        <v>2.5</v>
      </c>
      <c r="N6" s="168" t="s">
        <v>77</v>
      </c>
    </row>
    <row r="7" spans="1:14">
      <c r="A7" s="169">
        <v>1</v>
      </c>
      <c r="B7" s="111" t="s">
        <v>78</v>
      </c>
      <c r="C7" s="294">
        <f>SUM(C8:C13)</f>
        <v>0</v>
      </c>
      <c r="D7" s="106"/>
      <c r="E7" s="297">
        <f t="shared" ref="E7:M7" si="0">SUM(E8:E13)</f>
        <v>0</v>
      </c>
      <c r="F7" s="294">
        <f>SUM(F8:F13)</f>
        <v>0</v>
      </c>
      <c r="G7" s="294">
        <f t="shared" si="0"/>
        <v>0</v>
      </c>
      <c r="H7" s="294">
        <f t="shared" si="0"/>
        <v>0</v>
      </c>
      <c r="I7" s="294">
        <f t="shared" si="0"/>
        <v>0</v>
      </c>
      <c r="J7" s="294">
        <f t="shared" si="0"/>
        <v>0</v>
      </c>
      <c r="K7" s="294">
        <f t="shared" si="0"/>
        <v>0</v>
      </c>
      <c r="L7" s="294">
        <f t="shared" si="0"/>
        <v>0</v>
      </c>
      <c r="M7" s="294">
        <f t="shared" si="0"/>
        <v>0</v>
      </c>
      <c r="N7" s="170">
        <f>SUM(N8:N13)</f>
        <v>0</v>
      </c>
    </row>
    <row r="8" spans="1:14">
      <c r="A8" s="169">
        <v>1.1000000000000001</v>
      </c>
      <c r="B8" s="112" t="s">
        <v>79</v>
      </c>
      <c r="C8" s="295">
        <v>0</v>
      </c>
      <c r="D8" s="113">
        <v>0.02</v>
      </c>
      <c r="E8" s="297">
        <f>C8*D8</f>
        <v>0</v>
      </c>
      <c r="F8" s="295"/>
      <c r="G8" s="295"/>
      <c r="H8" s="295"/>
      <c r="I8" s="295"/>
      <c r="J8" s="295"/>
      <c r="K8" s="295"/>
      <c r="L8" s="295"/>
      <c r="M8" s="295"/>
      <c r="N8" s="170">
        <f>SUMPRODUCT($F$6:$M$6,F8:M8)</f>
        <v>0</v>
      </c>
    </row>
    <row r="9" spans="1:14">
      <c r="A9" s="169">
        <v>1.2</v>
      </c>
      <c r="B9" s="112" t="s">
        <v>80</v>
      </c>
      <c r="C9" s="295">
        <v>0</v>
      </c>
      <c r="D9" s="113">
        <v>0.05</v>
      </c>
      <c r="E9" s="297">
        <f>C9*D9</f>
        <v>0</v>
      </c>
      <c r="F9" s="295"/>
      <c r="G9" s="295"/>
      <c r="H9" s="295"/>
      <c r="I9" s="295"/>
      <c r="J9" s="295"/>
      <c r="K9" s="295"/>
      <c r="L9" s="295"/>
      <c r="M9" s="295"/>
      <c r="N9" s="170">
        <f t="shared" ref="N9:N12" si="1">SUMPRODUCT($F$6:$M$6,F9:M9)</f>
        <v>0</v>
      </c>
    </row>
    <row r="10" spans="1:14">
      <c r="A10" s="169">
        <v>1.3</v>
      </c>
      <c r="B10" s="112" t="s">
        <v>81</v>
      </c>
      <c r="C10" s="295">
        <v>0</v>
      </c>
      <c r="D10" s="113">
        <v>0.08</v>
      </c>
      <c r="E10" s="297">
        <f>C10*D10</f>
        <v>0</v>
      </c>
      <c r="F10" s="295"/>
      <c r="G10" s="295"/>
      <c r="H10" s="295"/>
      <c r="I10" s="295"/>
      <c r="J10" s="295"/>
      <c r="K10" s="295"/>
      <c r="L10" s="295"/>
      <c r="M10" s="295"/>
      <c r="N10" s="170">
        <f>SUMPRODUCT($F$6:$M$6,F10:M10)</f>
        <v>0</v>
      </c>
    </row>
    <row r="11" spans="1:14">
      <c r="A11" s="169">
        <v>1.4</v>
      </c>
      <c r="B11" s="112" t="s">
        <v>82</v>
      </c>
      <c r="C11" s="295">
        <v>0</v>
      </c>
      <c r="D11" s="113">
        <v>0.11</v>
      </c>
      <c r="E11" s="297">
        <f>C11*D11</f>
        <v>0</v>
      </c>
      <c r="F11" s="295"/>
      <c r="G11" s="295"/>
      <c r="H11" s="295"/>
      <c r="I11" s="295"/>
      <c r="J11" s="295"/>
      <c r="K11" s="295"/>
      <c r="L11" s="295"/>
      <c r="M11" s="295"/>
      <c r="N11" s="170">
        <f t="shared" si="1"/>
        <v>0</v>
      </c>
    </row>
    <row r="12" spans="1:14">
      <c r="A12" s="169">
        <v>1.5</v>
      </c>
      <c r="B12" s="112" t="s">
        <v>83</v>
      </c>
      <c r="C12" s="295">
        <v>0</v>
      </c>
      <c r="D12" s="113">
        <v>0.14000000000000001</v>
      </c>
      <c r="E12" s="297">
        <f>C12*D12</f>
        <v>0</v>
      </c>
      <c r="F12" s="295"/>
      <c r="G12" s="295"/>
      <c r="H12" s="295"/>
      <c r="I12" s="295"/>
      <c r="J12" s="295"/>
      <c r="K12" s="295"/>
      <c r="L12" s="295"/>
      <c r="M12" s="295"/>
      <c r="N12" s="170">
        <f t="shared" si="1"/>
        <v>0</v>
      </c>
    </row>
    <row r="13" spans="1:14">
      <c r="A13" s="169">
        <v>1.6</v>
      </c>
      <c r="B13" s="114" t="s">
        <v>84</v>
      </c>
      <c r="C13" s="295">
        <v>0</v>
      </c>
      <c r="D13" s="115"/>
      <c r="E13" s="295"/>
      <c r="F13" s="295"/>
      <c r="G13" s="295"/>
      <c r="H13" s="295"/>
      <c r="I13" s="295"/>
      <c r="J13" s="295"/>
      <c r="K13" s="295"/>
      <c r="L13" s="295"/>
      <c r="M13" s="295"/>
      <c r="N13" s="170">
        <f>SUMPRODUCT($F$6:$M$6,F13:M13)</f>
        <v>0</v>
      </c>
    </row>
    <row r="14" spans="1:14">
      <c r="A14" s="169">
        <v>2</v>
      </c>
      <c r="B14" s="116" t="s">
        <v>85</v>
      </c>
      <c r="C14" s="294">
        <f>SUM(C15:C20)</f>
        <v>0</v>
      </c>
      <c r="D14" s="106"/>
      <c r="E14" s="297">
        <f t="shared" ref="E14:M14" si="2">SUM(E15:E20)</f>
        <v>0</v>
      </c>
      <c r="F14" s="295">
        <f t="shared" si="2"/>
        <v>0</v>
      </c>
      <c r="G14" s="295">
        <f t="shared" si="2"/>
        <v>0</v>
      </c>
      <c r="H14" s="295">
        <f t="shared" si="2"/>
        <v>0</v>
      </c>
      <c r="I14" s="295">
        <f t="shared" si="2"/>
        <v>0</v>
      </c>
      <c r="J14" s="295">
        <f t="shared" si="2"/>
        <v>0</v>
      </c>
      <c r="K14" s="295">
        <f t="shared" si="2"/>
        <v>0</v>
      </c>
      <c r="L14" s="295">
        <f t="shared" si="2"/>
        <v>0</v>
      </c>
      <c r="M14" s="295">
        <f t="shared" si="2"/>
        <v>0</v>
      </c>
      <c r="N14" s="170">
        <f>SUM(N15:N20)</f>
        <v>0</v>
      </c>
    </row>
    <row r="15" spans="1:14">
      <c r="A15" s="169">
        <v>2.1</v>
      </c>
      <c r="B15" s="114" t="s">
        <v>79</v>
      </c>
      <c r="C15" s="295"/>
      <c r="D15" s="113">
        <v>5.0000000000000001E-3</v>
      </c>
      <c r="E15" s="297">
        <f>C15*D15</f>
        <v>0</v>
      </c>
      <c r="F15" s="295"/>
      <c r="G15" s="295"/>
      <c r="H15" s="295"/>
      <c r="I15" s="295"/>
      <c r="J15" s="295"/>
      <c r="K15" s="295"/>
      <c r="L15" s="295"/>
      <c r="M15" s="295"/>
      <c r="N15" s="170">
        <f>SUMPRODUCT($F$6:$M$6,F15:M15)</f>
        <v>0</v>
      </c>
    </row>
    <row r="16" spans="1:14">
      <c r="A16" s="169">
        <v>2.2000000000000002</v>
      </c>
      <c r="B16" s="114" t="s">
        <v>80</v>
      </c>
      <c r="C16" s="295"/>
      <c r="D16" s="113">
        <v>0.01</v>
      </c>
      <c r="E16" s="297">
        <f>C16*D16</f>
        <v>0</v>
      </c>
      <c r="F16" s="295"/>
      <c r="G16" s="295"/>
      <c r="H16" s="295"/>
      <c r="I16" s="295"/>
      <c r="J16" s="295"/>
      <c r="K16" s="295"/>
      <c r="L16" s="295"/>
      <c r="M16" s="295"/>
      <c r="N16" s="170">
        <f t="shared" ref="N16:N20" si="3">SUMPRODUCT($F$6:$M$6,F16:M16)</f>
        <v>0</v>
      </c>
    </row>
    <row r="17" spans="1:14">
      <c r="A17" s="169">
        <v>2.2999999999999998</v>
      </c>
      <c r="B17" s="114" t="s">
        <v>81</v>
      </c>
      <c r="C17" s="295"/>
      <c r="D17" s="113">
        <v>0.02</v>
      </c>
      <c r="E17" s="297">
        <f>C17*D17</f>
        <v>0</v>
      </c>
      <c r="F17" s="295"/>
      <c r="G17" s="295"/>
      <c r="H17" s="295"/>
      <c r="I17" s="295"/>
      <c r="J17" s="295"/>
      <c r="K17" s="295"/>
      <c r="L17" s="295"/>
      <c r="M17" s="295"/>
      <c r="N17" s="170">
        <f t="shared" si="3"/>
        <v>0</v>
      </c>
    </row>
    <row r="18" spans="1:14">
      <c r="A18" s="169">
        <v>2.4</v>
      </c>
      <c r="B18" s="114" t="s">
        <v>82</v>
      </c>
      <c r="C18" s="295"/>
      <c r="D18" s="113">
        <v>0.03</v>
      </c>
      <c r="E18" s="297">
        <f>C18*D18</f>
        <v>0</v>
      </c>
      <c r="F18" s="295"/>
      <c r="G18" s="295"/>
      <c r="H18" s="295"/>
      <c r="I18" s="295"/>
      <c r="J18" s="295"/>
      <c r="K18" s="295"/>
      <c r="L18" s="295"/>
      <c r="M18" s="295"/>
      <c r="N18" s="170">
        <f t="shared" si="3"/>
        <v>0</v>
      </c>
    </row>
    <row r="19" spans="1:14">
      <c r="A19" s="169">
        <v>2.5</v>
      </c>
      <c r="B19" s="114" t="s">
        <v>83</v>
      </c>
      <c r="C19" s="295"/>
      <c r="D19" s="113">
        <v>0.04</v>
      </c>
      <c r="E19" s="297">
        <f>C19*D19</f>
        <v>0</v>
      </c>
      <c r="F19" s="295"/>
      <c r="G19" s="295"/>
      <c r="H19" s="295"/>
      <c r="I19" s="295"/>
      <c r="J19" s="295"/>
      <c r="K19" s="295"/>
      <c r="L19" s="295"/>
      <c r="M19" s="295"/>
      <c r="N19" s="170">
        <f t="shared" si="3"/>
        <v>0</v>
      </c>
    </row>
    <row r="20" spans="1:14">
      <c r="A20" s="169">
        <v>2.6</v>
      </c>
      <c r="B20" s="114" t="s">
        <v>84</v>
      </c>
      <c r="C20" s="295"/>
      <c r="D20" s="115"/>
      <c r="E20" s="298"/>
      <c r="F20" s="295"/>
      <c r="G20" s="295"/>
      <c r="H20" s="295"/>
      <c r="I20" s="295"/>
      <c r="J20" s="295"/>
      <c r="K20" s="295"/>
      <c r="L20" s="295"/>
      <c r="M20" s="295"/>
      <c r="N20" s="170">
        <f t="shared" si="3"/>
        <v>0</v>
      </c>
    </row>
    <row r="21" spans="1:14" ht="15.75" thickBot="1">
      <c r="A21" s="171">
        <v>3</v>
      </c>
      <c r="B21" s="172" t="s">
        <v>68</v>
      </c>
      <c r="C21" s="296">
        <f>C14+C7</f>
        <v>0</v>
      </c>
      <c r="D21" s="173"/>
      <c r="E21" s="299">
        <f>E14+E7</f>
        <v>0</v>
      </c>
      <c r="F21" s="300">
        <f>F7+F14</f>
        <v>0</v>
      </c>
      <c r="G21" s="300">
        <f t="shared" ref="G21:L21" si="4">G7+G14</f>
        <v>0</v>
      </c>
      <c r="H21" s="300">
        <f t="shared" si="4"/>
        <v>0</v>
      </c>
      <c r="I21" s="300">
        <f t="shared" si="4"/>
        <v>0</v>
      </c>
      <c r="J21" s="300">
        <f t="shared" si="4"/>
        <v>0</v>
      </c>
      <c r="K21" s="300">
        <f t="shared" si="4"/>
        <v>0</v>
      </c>
      <c r="L21" s="300">
        <f t="shared" si="4"/>
        <v>0</v>
      </c>
      <c r="M21" s="300">
        <f>M7+M14</f>
        <v>0</v>
      </c>
      <c r="N21" s="174">
        <f>N14+N7</f>
        <v>0</v>
      </c>
    </row>
    <row r="22" spans="1:14">
      <c r="E22" s="301"/>
      <c r="F22" s="301"/>
      <c r="G22" s="301"/>
      <c r="H22" s="301"/>
      <c r="I22" s="301"/>
      <c r="J22" s="301"/>
      <c r="K22" s="301"/>
      <c r="L22" s="301"/>
      <c r="M22" s="301"/>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6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F43"/>
  <sheetViews>
    <sheetView zoomScaleNormal="100" workbookViewId="0">
      <selection activeCell="B36" sqref="B36"/>
    </sheetView>
  </sheetViews>
  <sheetFormatPr defaultRowHeight="15"/>
  <cols>
    <col min="1" max="1" width="11.42578125" customWidth="1"/>
    <col min="2" max="2" width="76.85546875" style="4" customWidth="1"/>
    <col min="3" max="3" width="22.85546875" customWidth="1"/>
  </cols>
  <sheetData>
    <row r="1" spans="1:6">
      <c r="A1" s="347" t="s">
        <v>188</v>
      </c>
      <c r="B1" t="str">
        <f>Info!C2</f>
        <v>სს "ბაზისბანკი"</v>
      </c>
    </row>
    <row r="2" spans="1:6">
      <c r="A2" s="347" t="s">
        <v>189</v>
      </c>
      <c r="B2" s="480">
        <f>'1. key ratios'!B2</f>
        <v>44651</v>
      </c>
    </row>
    <row r="3" spans="1:6">
      <c r="A3" s="347"/>
      <c r="B3"/>
    </row>
    <row r="4" spans="1:6">
      <c r="A4" s="347" t="s">
        <v>465</v>
      </c>
      <c r="B4" t="s">
        <v>424</v>
      </c>
    </row>
    <row r="5" spans="1:6">
      <c r="A5" s="408"/>
      <c r="B5" s="408" t="s">
        <v>425</v>
      </c>
      <c r="C5" s="420"/>
    </row>
    <row r="6" spans="1:6">
      <c r="A6" s="409">
        <v>1</v>
      </c>
      <c r="B6" s="421" t="s">
        <v>477</v>
      </c>
      <c r="C6" s="422">
        <v>2852345462.6791482</v>
      </c>
      <c r="F6" s="629"/>
    </row>
    <row r="7" spans="1:6">
      <c r="A7" s="409">
        <v>2</v>
      </c>
      <c r="B7" s="421" t="s">
        <v>426</v>
      </c>
      <c r="C7" s="422">
        <v>-21091313.330000002</v>
      </c>
      <c r="F7" s="629"/>
    </row>
    <row r="8" spans="1:6">
      <c r="A8" s="410">
        <v>3</v>
      </c>
      <c r="B8" s="423" t="s">
        <v>427</v>
      </c>
      <c r="C8" s="424">
        <v>2831254149.3491483</v>
      </c>
      <c r="F8" s="629"/>
    </row>
    <row r="9" spans="1:6">
      <c r="A9" s="411"/>
      <c r="B9" s="411" t="s">
        <v>428</v>
      </c>
      <c r="C9" s="425"/>
      <c r="F9" s="629"/>
    </row>
    <row r="10" spans="1:6">
      <c r="A10" s="412">
        <v>4</v>
      </c>
      <c r="B10" s="426" t="s">
        <v>429</v>
      </c>
      <c r="C10" s="422"/>
      <c r="F10" s="629"/>
    </row>
    <row r="11" spans="1:6">
      <c r="A11" s="412">
        <v>5</v>
      </c>
      <c r="B11" s="427" t="s">
        <v>430</v>
      </c>
      <c r="C11" s="422"/>
      <c r="F11" s="629"/>
    </row>
    <row r="12" spans="1:6">
      <c r="A12" s="412" t="s">
        <v>431</v>
      </c>
      <c r="B12" s="421" t="s">
        <v>432</v>
      </c>
      <c r="C12" s="424">
        <f>'15. CCR'!E21</f>
        <v>0</v>
      </c>
      <c r="F12" s="629"/>
    </row>
    <row r="13" spans="1:6">
      <c r="A13" s="413">
        <v>6</v>
      </c>
      <c r="B13" s="428" t="s">
        <v>433</v>
      </c>
      <c r="C13" s="422"/>
      <c r="F13" s="629"/>
    </row>
    <row r="14" spans="1:6">
      <c r="A14" s="413">
        <v>7</v>
      </c>
      <c r="B14" s="429" t="s">
        <v>434</v>
      </c>
      <c r="C14" s="422"/>
      <c r="F14" s="629"/>
    </row>
    <row r="15" spans="1:6">
      <c r="A15" s="414">
        <v>8</v>
      </c>
      <c r="B15" s="421" t="s">
        <v>435</v>
      </c>
      <c r="C15" s="422"/>
      <c r="F15" s="629"/>
    </row>
    <row r="16" spans="1:6" ht="24">
      <c r="A16" s="413">
        <v>9</v>
      </c>
      <c r="B16" s="429" t="s">
        <v>436</v>
      </c>
      <c r="C16" s="422"/>
      <c r="F16" s="629"/>
    </row>
    <row r="17" spans="1:6">
      <c r="A17" s="413">
        <v>10</v>
      </c>
      <c r="B17" s="429" t="s">
        <v>437</v>
      </c>
      <c r="C17" s="422"/>
      <c r="F17" s="629"/>
    </row>
    <row r="18" spans="1:6">
      <c r="A18" s="415">
        <v>11</v>
      </c>
      <c r="B18" s="430" t="s">
        <v>438</v>
      </c>
      <c r="C18" s="424">
        <f>SUM(C10:C17)</f>
        <v>0</v>
      </c>
      <c r="F18" s="629"/>
    </row>
    <row r="19" spans="1:6">
      <c r="A19" s="411"/>
      <c r="B19" s="411" t="s">
        <v>439</v>
      </c>
      <c r="C19" s="431"/>
      <c r="F19" s="629"/>
    </row>
    <row r="20" spans="1:6">
      <c r="A20" s="413">
        <v>12</v>
      </c>
      <c r="B20" s="426" t="s">
        <v>440</v>
      </c>
      <c r="C20" s="422"/>
      <c r="F20" s="629"/>
    </row>
    <row r="21" spans="1:6">
      <c r="A21" s="413">
        <v>13</v>
      </c>
      <c r="B21" s="426" t="s">
        <v>441</v>
      </c>
      <c r="C21" s="422"/>
      <c r="F21" s="629"/>
    </row>
    <row r="22" spans="1:6">
      <c r="A22" s="413">
        <v>14</v>
      </c>
      <c r="B22" s="426" t="s">
        <v>442</v>
      </c>
      <c r="C22" s="422"/>
      <c r="F22" s="629"/>
    </row>
    <row r="23" spans="1:6" ht="24">
      <c r="A23" s="413" t="s">
        <v>443</v>
      </c>
      <c r="B23" s="426" t="s">
        <v>444</v>
      </c>
      <c r="C23" s="422"/>
      <c r="F23" s="629"/>
    </row>
    <row r="24" spans="1:6">
      <c r="A24" s="413">
        <v>15</v>
      </c>
      <c r="B24" s="426" t="s">
        <v>445</v>
      </c>
      <c r="C24" s="422"/>
      <c r="F24" s="629"/>
    </row>
    <row r="25" spans="1:6">
      <c r="A25" s="413" t="s">
        <v>446</v>
      </c>
      <c r="B25" s="421" t="s">
        <v>447</v>
      </c>
      <c r="C25" s="422"/>
      <c r="F25" s="629"/>
    </row>
    <row r="26" spans="1:6">
      <c r="A26" s="415">
        <v>16</v>
      </c>
      <c r="B26" s="430" t="s">
        <v>448</v>
      </c>
      <c r="C26" s="424">
        <f>SUM(C20:C25)</f>
        <v>0</v>
      </c>
      <c r="F26" s="629"/>
    </row>
    <row r="27" spans="1:6">
      <c r="A27" s="411"/>
      <c r="B27" s="411" t="s">
        <v>449</v>
      </c>
      <c r="C27" s="425"/>
      <c r="F27" s="629"/>
    </row>
    <row r="28" spans="1:6">
      <c r="A28" s="412">
        <v>17</v>
      </c>
      <c r="B28" s="421" t="s">
        <v>450</v>
      </c>
      <c r="C28" s="422">
        <v>291151016.42000002</v>
      </c>
      <c r="F28" s="629"/>
    </row>
    <row r="29" spans="1:6">
      <c r="A29" s="412">
        <v>18</v>
      </c>
      <c r="B29" s="421" t="s">
        <v>451</v>
      </c>
      <c r="C29" s="422">
        <v>-117642805.57126001</v>
      </c>
      <c r="F29" s="629"/>
    </row>
    <row r="30" spans="1:6">
      <c r="A30" s="415">
        <v>19</v>
      </c>
      <c r="B30" s="430" t="s">
        <v>452</v>
      </c>
      <c r="C30" s="424">
        <v>173508210.84874001</v>
      </c>
      <c r="F30" s="629"/>
    </row>
    <row r="31" spans="1:6">
      <c r="A31" s="416"/>
      <c r="B31" s="411" t="s">
        <v>453</v>
      </c>
      <c r="C31" s="425"/>
      <c r="F31" s="629"/>
    </row>
    <row r="32" spans="1:6">
      <c r="A32" s="412" t="s">
        <v>454</v>
      </c>
      <c r="B32" s="426" t="s">
        <v>455</v>
      </c>
      <c r="C32" s="432"/>
      <c r="F32" s="629"/>
    </row>
    <row r="33" spans="1:6">
      <c r="A33" s="412" t="s">
        <v>456</v>
      </c>
      <c r="B33" s="427" t="s">
        <v>457</v>
      </c>
      <c r="C33" s="432"/>
      <c r="F33" s="629"/>
    </row>
    <row r="34" spans="1:6">
      <c r="A34" s="411"/>
      <c r="B34" s="411" t="s">
        <v>458</v>
      </c>
      <c r="C34" s="425"/>
      <c r="F34" s="629"/>
    </row>
    <row r="35" spans="1:6">
      <c r="A35" s="415">
        <v>20</v>
      </c>
      <c r="B35" s="430" t="s">
        <v>89</v>
      </c>
      <c r="C35" s="424">
        <f>'1. key ratios'!C9</f>
        <v>296046934.34000003</v>
      </c>
      <c r="F35" s="629"/>
    </row>
    <row r="36" spans="1:6">
      <c r="A36" s="415">
        <v>21</v>
      </c>
      <c r="B36" s="430" t="s">
        <v>459</v>
      </c>
      <c r="C36" s="424">
        <f>C8+C18+C26+C30</f>
        <v>3004762360.1978884</v>
      </c>
      <c r="F36" s="629"/>
    </row>
    <row r="37" spans="1:6">
      <c r="A37" s="417"/>
      <c r="B37" s="417" t="s">
        <v>424</v>
      </c>
      <c r="C37" s="425"/>
      <c r="F37" s="629"/>
    </row>
    <row r="38" spans="1:6">
      <c r="A38" s="415">
        <v>22</v>
      </c>
      <c r="B38" s="430" t="s">
        <v>424</v>
      </c>
      <c r="C38" s="628">
        <f>IFERROR(C35/C36,0)</f>
        <v>9.8525906162011068E-2</v>
      </c>
      <c r="F38" s="629"/>
    </row>
    <row r="39" spans="1:6">
      <c r="A39" s="417"/>
      <c r="B39" s="417" t="s">
        <v>460</v>
      </c>
      <c r="C39" s="425"/>
    </row>
    <row r="40" spans="1:6">
      <c r="A40" s="418" t="s">
        <v>461</v>
      </c>
      <c r="B40" s="426" t="s">
        <v>462</v>
      </c>
      <c r="C40" s="432"/>
    </row>
    <row r="41" spans="1:6">
      <c r="A41" s="419" t="s">
        <v>463</v>
      </c>
      <c r="B41" s="427" t="s">
        <v>464</v>
      </c>
      <c r="C41" s="432"/>
    </row>
    <row r="43" spans="1:6">
      <c r="B43" s="441" t="s">
        <v>478</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29" activePane="bottomRight" state="frozen"/>
      <selection pane="topRight" activeCell="C1" sqref="C1"/>
      <selection pane="bottomLeft" activeCell="A7" sqref="A7"/>
      <selection pane="bottomRight" activeCell="B61" sqref="B61"/>
    </sheetView>
  </sheetViews>
  <sheetFormatPr defaultRowHeight="15"/>
  <cols>
    <col min="1" max="1" width="9.85546875" style="347" bestFit="1" customWidth="1"/>
    <col min="2" max="2" width="82.5703125" style="24" customWidth="1"/>
    <col min="3" max="7" width="17.42578125" style="347" customWidth="1"/>
  </cols>
  <sheetData>
    <row r="1" spans="1:7">
      <c r="A1" s="347" t="s">
        <v>188</v>
      </c>
      <c r="B1" s="347" t="str">
        <f>Info!C2</f>
        <v>სს "ბაზისბანკი"</v>
      </c>
    </row>
    <row r="2" spans="1:7">
      <c r="A2" s="347" t="s">
        <v>189</v>
      </c>
      <c r="B2" s="480">
        <f>'1. key ratios'!B2</f>
        <v>44651</v>
      </c>
    </row>
    <row r="3" spans="1:7">
      <c r="B3" s="480"/>
    </row>
    <row r="4" spans="1:7" ht="15.75" thickBot="1">
      <c r="A4" s="347" t="s">
        <v>525</v>
      </c>
      <c r="B4" s="481" t="s">
        <v>490</v>
      </c>
    </row>
    <row r="5" spans="1:7">
      <c r="A5" s="482"/>
      <c r="B5" s="483"/>
      <c r="C5" s="741" t="s">
        <v>491</v>
      </c>
      <c r="D5" s="741"/>
      <c r="E5" s="741"/>
      <c r="F5" s="741"/>
      <c r="G5" s="742" t="s">
        <v>492</v>
      </c>
    </row>
    <row r="6" spans="1:7">
      <c r="A6" s="484"/>
      <c r="B6" s="485"/>
      <c r="C6" s="486" t="s">
        <v>493</v>
      </c>
      <c r="D6" s="487" t="s">
        <v>494</v>
      </c>
      <c r="E6" s="487" t="s">
        <v>495</v>
      </c>
      <c r="F6" s="487" t="s">
        <v>496</v>
      </c>
      <c r="G6" s="743"/>
    </row>
    <row r="7" spans="1:7">
      <c r="A7" s="488"/>
      <c r="B7" s="489" t="s">
        <v>497</v>
      </c>
      <c r="C7" s="490"/>
      <c r="D7" s="490"/>
      <c r="E7" s="490"/>
      <c r="F7" s="490"/>
      <c r="G7" s="491"/>
    </row>
    <row r="8" spans="1:7">
      <c r="A8" s="492">
        <v>1</v>
      </c>
      <c r="B8" s="493" t="s">
        <v>498</v>
      </c>
      <c r="C8" s="494">
        <f>SUM(C9:C10)</f>
        <v>296046934.34000003</v>
      </c>
      <c r="D8" s="494">
        <f>SUM(D9:D10)</f>
        <v>0</v>
      </c>
      <c r="E8" s="494">
        <f>SUM(E9:E10)</f>
        <v>0</v>
      </c>
      <c r="F8" s="494">
        <f>SUM(F9:F10)</f>
        <v>390611131.7123</v>
      </c>
      <c r="G8" s="495">
        <f>SUM(G9:G10)</f>
        <v>686658066.05229998</v>
      </c>
    </row>
    <row r="9" spans="1:7">
      <c r="A9" s="492">
        <v>2</v>
      </c>
      <c r="B9" s="496" t="s">
        <v>88</v>
      </c>
      <c r="C9" s="494">
        <v>296046934.34000003</v>
      </c>
      <c r="D9" s="494"/>
      <c r="E9" s="494"/>
      <c r="F9" s="494">
        <v>12157096</v>
      </c>
      <c r="G9" s="495">
        <v>308204030.34000003</v>
      </c>
    </row>
    <row r="10" spans="1:7">
      <c r="A10" s="492">
        <v>3</v>
      </c>
      <c r="B10" s="496" t="s">
        <v>499</v>
      </c>
      <c r="C10" s="497"/>
      <c r="D10" s="497"/>
      <c r="E10" s="497"/>
      <c r="F10" s="494">
        <v>378454035.7123</v>
      </c>
      <c r="G10" s="495">
        <v>378454035.7123</v>
      </c>
    </row>
    <row r="11" spans="1:7" ht="26.25">
      <c r="A11" s="492">
        <v>4</v>
      </c>
      <c r="B11" s="493" t="s">
        <v>500</v>
      </c>
      <c r="C11" s="494">
        <f t="shared" ref="C11:F11" si="0">SUM(C12:C13)</f>
        <v>303259973.5618</v>
      </c>
      <c r="D11" s="494">
        <f t="shared" si="0"/>
        <v>277473694.11049998</v>
      </c>
      <c r="E11" s="494">
        <f t="shared" si="0"/>
        <v>191337527.83469999</v>
      </c>
      <c r="F11" s="494">
        <f t="shared" si="0"/>
        <v>614822.64300000004</v>
      </c>
      <c r="G11" s="495">
        <f>SUM(G12:G13)</f>
        <v>684462353.81999993</v>
      </c>
    </row>
    <row r="12" spans="1:7">
      <c r="A12" s="492">
        <v>5</v>
      </c>
      <c r="B12" s="496" t="s">
        <v>501</v>
      </c>
      <c r="C12" s="494">
        <v>253344262.62380001</v>
      </c>
      <c r="D12" s="498">
        <v>234404677.45480001</v>
      </c>
      <c r="E12" s="494">
        <v>174132973.8197</v>
      </c>
      <c r="F12" s="494">
        <v>605518.74300000002</v>
      </c>
      <c r="G12" s="495">
        <v>629363061.06564999</v>
      </c>
    </row>
    <row r="13" spans="1:7">
      <c r="A13" s="492">
        <v>6</v>
      </c>
      <c r="B13" s="496" t="s">
        <v>502</v>
      </c>
      <c r="C13" s="494">
        <v>49915710.938000001</v>
      </c>
      <c r="D13" s="498">
        <v>43069016.655699998</v>
      </c>
      <c r="E13" s="494">
        <v>17204554.015000001</v>
      </c>
      <c r="F13" s="494">
        <v>9303.9</v>
      </c>
      <c r="G13" s="495">
        <v>55099292.754349999</v>
      </c>
    </row>
    <row r="14" spans="1:7">
      <c r="A14" s="492">
        <v>7</v>
      </c>
      <c r="B14" s="493" t="s">
        <v>503</v>
      </c>
      <c r="C14" s="494">
        <f t="shared" ref="C14:F14" si="1">SUM(C15:C16)</f>
        <v>386429965.7216</v>
      </c>
      <c r="D14" s="494">
        <f t="shared" si="1"/>
        <v>689576173.27789998</v>
      </c>
      <c r="E14" s="494">
        <f t="shared" si="1"/>
        <v>180434890.05160001</v>
      </c>
      <c r="F14" s="494">
        <f t="shared" si="1"/>
        <v>31013</v>
      </c>
      <c r="G14" s="495">
        <f>SUM(G15:G16)</f>
        <v>351705345.15759999</v>
      </c>
    </row>
    <row r="15" spans="1:7" ht="51.75">
      <c r="A15" s="492">
        <v>8</v>
      </c>
      <c r="B15" s="496" t="s">
        <v>504</v>
      </c>
      <c r="C15" s="494">
        <v>349459005.89039999</v>
      </c>
      <c r="D15" s="498">
        <v>173485781.3732</v>
      </c>
      <c r="E15" s="494">
        <v>66738069.091800004</v>
      </c>
      <c r="F15" s="494">
        <v>31013</v>
      </c>
      <c r="G15" s="495">
        <v>294856934.67769998</v>
      </c>
    </row>
    <row r="16" spans="1:7" ht="26.25">
      <c r="A16" s="492">
        <v>9</v>
      </c>
      <c r="B16" s="496" t="s">
        <v>505</v>
      </c>
      <c r="C16" s="494">
        <v>36970959.831200004</v>
      </c>
      <c r="D16" s="498">
        <v>516090391.90470004</v>
      </c>
      <c r="E16" s="494">
        <v>113696820.9598</v>
      </c>
      <c r="F16" s="494">
        <v>0</v>
      </c>
      <c r="G16" s="495">
        <v>56848410.479900002</v>
      </c>
    </row>
    <row r="17" spans="1:7">
      <c r="A17" s="492">
        <v>10</v>
      </c>
      <c r="B17" s="493" t="s">
        <v>506</v>
      </c>
      <c r="C17" s="494"/>
      <c r="D17" s="498"/>
      <c r="E17" s="494"/>
      <c r="F17" s="494"/>
      <c r="G17" s="495"/>
    </row>
    <row r="18" spans="1:7">
      <c r="A18" s="492">
        <v>11</v>
      </c>
      <c r="B18" s="493" t="s">
        <v>95</v>
      </c>
      <c r="C18" s="494">
        <v>106642440.6736352</v>
      </c>
      <c r="D18" s="498">
        <v>0</v>
      </c>
      <c r="E18" s="494">
        <v>0</v>
      </c>
      <c r="F18" s="494">
        <v>0</v>
      </c>
      <c r="G18" s="495">
        <v>0</v>
      </c>
    </row>
    <row r="19" spans="1:7">
      <c r="A19" s="492">
        <v>12</v>
      </c>
      <c r="B19" s="496" t="s">
        <v>507</v>
      </c>
      <c r="C19" s="497"/>
      <c r="D19" s="498"/>
      <c r="E19" s="494"/>
      <c r="F19" s="494"/>
      <c r="G19" s="495"/>
    </row>
    <row r="20" spans="1:7" ht="26.25">
      <c r="A20" s="492">
        <v>13</v>
      </c>
      <c r="B20" s="496" t="s">
        <v>508</v>
      </c>
      <c r="C20" s="494">
        <v>106642440.6736352</v>
      </c>
      <c r="D20" s="494"/>
      <c r="E20" s="494"/>
      <c r="F20" s="494"/>
      <c r="G20" s="495"/>
    </row>
    <row r="21" spans="1:7">
      <c r="A21" s="499">
        <v>14</v>
      </c>
      <c r="B21" s="500" t="s">
        <v>509</v>
      </c>
      <c r="C21" s="497"/>
      <c r="D21" s="497"/>
      <c r="E21" s="497"/>
      <c r="F21" s="497"/>
      <c r="G21" s="501">
        <f>SUM(G8,G11,G14,G17,G18)</f>
        <v>1722825765.0298998</v>
      </c>
    </row>
    <row r="22" spans="1:7">
      <c r="A22" s="502"/>
      <c r="B22" s="521" t="s">
        <v>510</v>
      </c>
      <c r="C22" s="503"/>
      <c r="D22" s="504"/>
      <c r="E22" s="503"/>
      <c r="F22" s="503"/>
      <c r="G22" s="505"/>
    </row>
    <row r="23" spans="1:7">
      <c r="A23" s="492">
        <v>15</v>
      </c>
      <c r="B23" s="493" t="s">
        <v>369</v>
      </c>
      <c r="C23" s="506">
        <v>593628620.42019999</v>
      </c>
      <c r="D23" s="507">
        <v>307371816.5</v>
      </c>
      <c r="E23" s="506"/>
      <c r="F23" s="506"/>
      <c r="G23" s="495">
        <v>24344743.849820003</v>
      </c>
    </row>
    <row r="24" spans="1:7">
      <c r="A24" s="492">
        <v>16</v>
      </c>
      <c r="B24" s="493" t="s">
        <v>511</v>
      </c>
      <c r="C24" s="494">
        <f>SUM(C25:C27,C29,C31)</f>
        <v>40161</v>
      </c>
      <c r="D24" s="498">
        <f t="shared" ref="D24:G24" si="2">SUM(D25:D27,D29,D31)</f>
        <v>268651976.21456295</v>
      </c>
      <c r="E24" s="494">
        <f t="shared" si="2"/>
        <v>227771724.03509587</v>
      </c>
      <c r="F24" s="494">
        <f t="shared" si="2"/>
        <v>1073888919.7665877</v>
      </c>
      <c r="G24" s="495">
        <f t="shared" si="2"/>
        <v>1136921196.3205681</v>
      </c>
    </row>
    <row r="25" spans="1:7" ht="26.25">
      <c r="A25" s="492">
        <v>17</v>
      </c>
      <c r="B25" s="496" t="s">
        <v>512</v>
      </c>
      <c r="C25" s="494"/>
      <c r="D25" s="498">
        <v>240000</v>
      </c>
      <c r="E25" s="494">
        <v>1760000</v>
      </c>
      <c r="F25" s="494">
        <v>0</v>
      </c>
      <c r="G25" s="495">
        <v>904000</v>
      </c>
    </row>
    <row r="26" spans="1:7" ht="26.25">
      <c r="A26" s="492">
        <v>18</v>
      </c>
      <c r="B26" s="496" t="s">
        <v>513</v>
      </c>
      <c r="C26" s="494">
        <v>40161</v>
      </c>
      <c r="D26" s="498">
        <v>32253897.682100002</v>
      </c>
      <c r="E26" s="494">
        <v>9286006.0499000009</v>
      </c>
      <c r="F26" s="494">
        <v>9040583.6420000009</v>
      </c>
      <c r="G26" s="495">
        <v>18527695.469264999</v>
      </c>
    </row>
    <row r="27" spans="1:7">
      <c r="A27" s="492">
        <v>19</v>
      </c>
      <c r="B27" s="496" t="s">
        <v>514</v>
      </c>
      <c r="C27" s="494"/>
      <c r="D27" s="498">
        <v>223639332.43407762</v>
      </c>
      <c r="E27" s="494">
        <v>208782725.6980404</v>
      </c>
      <c r="F27" s="494">
        <v>983760782.57925761</v>
      </c>
      <c r="G27" s="495">
        <v>1052407694.254068</v>
      </c>
    </row>
    <row r="28" spans="1:7">
      <c r="A28" s="492">
        <v>20</v>
      </c>
      <c r="B28" s="508" t="s">
        <v>515</v>
      </c>
      <c r="C28" s="494">
        <v>0</v>
      </c>
      <c r="D28" s="498">
        <v>0</v>
      </c>
      <c r="E28" s="494">
        <v>0</v>
      </c>
      <c r="F28" s="494">
        <v>0</v>
      </c>
      <c r="G28" s="495"/>
    </row>
    <row r="29" spans="1:7">
      <c r="A29" s="492">
        <v>21</v>
      </c>
      <c r="B29" s="496" t="s">
        <v>516</v>
      </c>
      <c r="C29" s="494"/>
      <c r="D29" s="498">
        <v>5441325.8808853608</v>
      </c>
      <c r="E29" s="494">
        <v>5517722.2871554894</v>
      </c>
      <c r="F29" s="494">
        <v>70367415.545330197</v>
      </c>
      <c r="G29" s="495">
        <v>51218344.188485056</v>
      </c>
    </row>
    <row r="30" spans="1:7">
      <c r="A30" s="492">
        <v>22</v>
      </c>
      <c r="B30" s="508" t="s">
        <v>515</v>
      </c>
      <c r="C30" s="494"/>
      <c r="D30" s="498">
        <v>5441325.8808853608</v>
      </c>
      <c r="E30" s="494">
        <v>5517722.2871554894</v>
      </c>
      <c r="F30" s="494">
        <v>70367415.545330197</v>
      </c>
      <c r="G30" s="495">
        <v>51218344.188485056</v>
      </c>
    </row>
    <row r="31" spans="1:7" ht="26.25">
      <c r="A31" s="492">
        <v>23</v>
      </c>
      <c r="B31" s="496" t="s">
        <v>517</v>
      </c>
      <c r="C31" s="494"/>
      <c r="D31" s="498">
        <v>7077420.2174999993</v>
      </c>
      <c r="E31" s="494">
        <v>2425270</v>
      </c>
      <c r="F31" s="494">
        <v>10720138</v>
      </c>
      <c r="G31" s="495">
        <v>13863462.408749998</v>
      </c>
    </row>
    <row r="32" spans="1:7">
      <c r="A32" s="492">
        <v>24</v>
      </c>
      <c r="B32" s="493" t="s">
        <v>518</v>
      </c>
      <c r="C32" s="494"/>
      <c r="D32" s="498"/>
      <c r="E32" s="494"/>
      <c r="F32" s="494"/>
      <c r="G32" s="495"/>
    </row>
    <row r="33" spans="1:7">
      <c r="A33" s="492">
        <v>25</v>
      </c>
      <c r="B33" s="493" t="s">
        <v>165</v>
      </c>
      <c r="C33" s="494">
        <f>SUM(C34:C35)</f>
        <v>103274177.50840001</v>
      </c>
      <c r="D33" s="494">
        <f>SUM(D34:D35)</f>
        <v>46990793.140759997</v>
      </c>
      <c r="E33" s="494">
        <f>SUM(E34:E35)</f>
        <v>23422920.971479997</v>
      </c>
      <c r="F33" s="494">
        <f>SUM(F34:F35)</f>
        <v>180895882.58631998</v>
      </c>
      <c r="G33" s="495">
        <f>SUM(G34:G35)</f>
        <v>319376917.15083998</v>
      </c>
    </row>
    <row r="34" spans="1:7">
      <c r="A34" s="492">
        <v>26</v>
      </c>
      <c r="B34" s="496" t="s">
        <v>519</v>
      </c>
      <c r="C34" s="497"/>
      <c r="D34" s="498"/>
      <c r="E34" s="494"/>
      <c r="F34" s="494"/>
      <c r="G34" s="495"/>
    </row>
    <row r="35" spans="1:7">
      <c r="A35" s="492">
        <v>27</v>
      </c>
      <c r="B35" s="496" t="s">
        <v>520</v>
      </c>
      <c r="C35" s="494">
        <v>103274177.50840001</v>
      </c>
      <c r="D35" s="498">
        <v>46990793.140759997</v>
      </c>
      <c r="E35" s="494">
        <v>23422920.971479997</v>
      </c>
      <c r="F35" s="494">
        <v>180895882.58631998</v>
      </c>
      <c r="G35" s="495">
        <v>319376917.15083998</v>
      </c>
    </row>
    <row r="36" spans="1:7">
      <c r="A36" s="492">
        <v>28</v>
      </c>
      <c r="B36" s="493" t="s">
        <v>521</v>
      </c>
      <c r="C36" s="494">
        <v>169620125.73409998</v>
      </c>
      <c r="D36" s="498">
        <v>40654549.017499998</v>
      </c>
      <c r="E36" s="494">
        <v>18169839.9395</v>
      </c>
      <c r="F36" s="494">
        <v>60490678.559100002</v>
      </c>
      <c r="G36" s="495">
        <v>23431901.96627</v>
      </c>
    </row>
    <row r="37" spans="1:7">
      <c r="A37" s="499">
        <v>29</v>
      </c>
      <c r="B37" s="500" t="s">
        <v>522</v>
      </c>
      <c r="C37" s="497"/>
      <c r="D37" s="497"/>
      <c r="E37" s="497"/>
      <c r="F37" s="497"/>
      <c r="G37" s="501">
        <f>SUM(G23:G24,G32:G33,G36)</f>
        <v>1504074759.287498</v>
      </c>
    </row>
    <row r="38" spans="1:7">
      <c r="A38" s="488"/>
      <c r="B38" s="509"/>
      <c r="C38" s="510"/>
      <c r="D38" s="510"/>
      <c r="E38" s="510"/>
      <c r="F38" s="510"/>
      <c r="G38" s="511"/>
    </row>
    <row r="39" spans="1:7" ht="15.75" thickBot="1">
      <c r="A39" s="512">
        <v>30</v>
      </c>
      <c r="B39" s="513" t="s">
        <v>490</v>
      </c>
      <c r="C39" s="355"/>
      <c r="D39" s="338"/>
      <c r="E39" s="338"/>
      <c r="F39" s="514"/>
      <c r="G39" s="515">
        <f>IFERROR(G21/G37,0)</f>
        <v>1.1454389181067219</v>
      </c>
    </row>
    <row r="42" spans="1:7" ht="39">
      <c r="B42" s="24" t="s">
        <v>523</v>
      </c>
    </row>
  </sheetData>
  <mergeCells count="2">
    <mergeCell ref="C5:F5"/>
    <mergeCell ref="G5:G6"/>
  </mergeCells>
  <pageMargins left="0.7" right="0.7" top="0.75" bottom="0.75" header="0.3" footer="0.3"/>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90" zoomScaleNormal="90" workbookViewId="0">
      <pane xSplit="1" ySplit="5" topLeftCell="B6" activePane="bottomRight" state="frozen"/>
      <selection pane="topRight" activeCell="B1" sqref="B1"/>
      <selection pane="bottomLeft" activeCell="A6" sqref="A6"/>
      <selection pane="bottomRight" activeCell="R35" sqref="R35"/>
    </sheetView>
  </sheetViews>
  <sheetFormatPr defaultRowHeight="15.75"/>
  <cols>
    <col min="1" max="1" width="9.42578125" style="20" bestFit="1" customWidth="1"/>
    <col min="2" max="2" width="73" style="17" customWidth="1"/>
    <col min="3" max="3" width="12.7109375" style="17" customWidth="1"/>
    <col min="4" max="7" width="12.7109375" style="2" customWidth="1"/>
    <col min="8" max="13" width="6.7109375" customWidth="1"/>
  </cols>
  <sheetData>
    <row r="1" spans="1:8">
      <c r="A1" s="18" t="s">
        <v>188</v>
      </c>
      <c r="B1" s="440" t="str">
        <f>Info!C2</f>
        <v>სს "ბაზისბანკი"</v>
      </c>
    </row>
    <row r="2" spans="1:8">
      <c r="A2" s="18" t="s">
        <v>189</v>
      </c>
      <c r="B2" s="462">
        <v>44651</v>
      </c>
      <c r="C2" s="30"/>
      <c r="D2" s="19"/>
      <c r="E2" s="19"/>
      <c r="F2" s="19"/>
      <c r="G2" s="19"/>
      <c r="H2" s="1"/>
    </row>
    <row r="3" spans="1:8">
      <c r="A3" s="18"/>
      <c r="C3" s="30"/>
      <c r="D3" s="19"/>
      <c r="E3" s="19"/>
      <c r="F3" s="19"/>
      <c r="G3" s="19"/>
      <c r="H3" s="1"/>
    </row>
    <row r="4" spans="1:8" ht="16.5" thickBot="1">
      <c r="A4" s="70" t="s">
        <v>324</v>
      </c>
      <c r="B4" s="209" t="s">
        <v>223</v>
      </c>
      <c r="C4" s="210"/>
      <c r="D4" s="211"/>
      <c r="E4" s="211"/>
      <c r="F4" s="211"/>
      <c r="G4" s="211"/>
      <c r="H4" s="1"/>
    </row>
    <row r="5" spans="1:8" ht="15">
      <c r="A5" s="318" t="s">
        <v>26</v>
      </c>
      <c r="B5" s="319"/>
      <c r="C5" s="463" t="str">
        <f>INT((MONTH($B$2))/3)&amp;"Q"&amp;"-"&amp;YEAR($B$2)</f>
        <v>1Q-2022</v>
      </c>
      <c r="D5" s="463" t="str">
        <f>IF(INT(MONTH($B$2))=3,"4"&amp;"Q"&amp;"-"&amp;YEAR($B$2)-1,IF(INT(MONTH($B$2))=6,"1"&amp;"Q"&amp;"-"&amp;YEAR($B$2),IF(INT(MONTH($B$2))=9,"2"&amp;"Q"&amp;"-"&amp;YEAR($B$2),IF(INT(MONTH($B$2))=12,"3"&amp;"Q"&amp;"-"&amp;YEAR($B$2),0))))</f>
        <v>4Q-2021</v>
      </c>
      <c r="E5" s="463" t="str">
        <f>IF(INT(MONTH($B$2))=3,"3"&amp;"Q"&amp;"-"&amp;YEAR($B$2)-1,IF(INT(MONTH($B$2))=6,"4"&amp;"Q"&amp;"-"&amp;YEAR($B$2)-1,IF(INT(MONTH($B$2))=9,"1"&amp;"Q"&amp;"-"&amp;YEAR($B$2),IF(INT(MONTH($B$2))=12,"2"&amp;"Q"&amp;"-"&amp;YEAR($B$2),0))))</f>
        <v>3Q-2021</v>
      </c>
      <c r="F5" s="463" t="str">
        <f>IF(INT(MONTH($B$2))=3,"2"&amp;"Q"&amp;"-"&amp;YEAR($B$2)-1,IF(INT(MONTH($B$2))=6,"3"&amp;"Q"&amp;"-"&amp;YEAR($B$2)-1,IF(INT(MONTH($B$2))=9,"4"&amp;"Q"&amp;"-"&amp;YEAR($B$2)-1,IF(INT(MONTH($B$2))=12,"1"&amp;"Q"&amp;"-"&amp;YEAR($B$2),0))))</f>
        <v>2Q-2021</v>
      </c>
      <c r="G5" s="464" t="str">
        <f>IF(INT(MONTH($B$2))=3,"1"&amp;"Q"&amp;"-"&amp;YEAR($B$2)-1,IF(INT(MONTH($B$2))=6,"2"&amp;"Q"&amp;"-"&amp;YEAR($B$2)-1,IF(INT(MONTH($B$2))=9,"3"&amp;"Q"&amp;"-"&amp;YEAR($B$2)-1,IF(INT(MONTH($B$2))=12,"4"&amp;"Q"&amp;"-"&amp;YEAR($B$2)-1,0))))</f>
        <v>1Q-2021</v>
      </c>
    </row>
    <row r="6" spans="1:8" ht="15">
      <c r="A6" s="465"/>
      <c r="B6" s="466" t="s">
        <v>186</v>
      </c>
      <c r="C6" s="320"/>
      <c r="D6" s="320"/>
      <c r="E6" s="320"/>
      <c r="F6" s="320"/>
      <c r="G6" s="321"/>
    </row>
    <row r="7" spans="1:8" ht="15">
      <c r="A7" s="465"/>
      <c r="B7" s="467" t="s">
        <v>190</v>
      </c>
      <c r="C7" s="320"/>
      <c r="D7" s="320"/>
      <c r="E7" s="320"/>
      <c r="F7" s="320"/>
      <c r="G7" s="321"/>
    </row>
    <row r="8" spans="1:8" ht="15">
      <c r="A8" s="445">
        <v>1</v>
      </c>
      <c r="B8" s="446" t="s">
        <v>23</v>
      </c>
      <c r="C8" s="468">
        <v>296046934.34000003</v>
      </c>
      <c r="D8" s="469">
        <v>275001902.05999994</v>
      </c>
      <c r="E8" s="469">
        <v>265452501.13</v>
      </c>
      <c r="F8" s="469">
        <v>247816256.63999999</v>
      </c>
      <c r="G8" s="470">
        <v>240719372.53</v>
      </c>
    </row>
    <row r="9" spans="1:8" ht="15">
      <c r="A9" s="445">
        <v>2</v>
      </c>
      <c r="B9" s="446" t="s">
        <v>89</v>
      </c>
      <c r="C9" s="468">
        <v>296046934.34000003</v>
      </c>
      <c r="D9" s="469">
        <v>275001902.05999994</v>
      </c>
      <c r="E9" s="469">
        <v>265452501.13</v>
      </c>
      <c r="F9" s="469">
        <v>247816256.63999999</v>
      </c>
      <c r="G9" s="470">
        <v>240719372.53</v>
      </c>
    </row>
    <row r="10" spans="1:8" ht="15">
      <c r="A10" s="445">
        <v>3</v>
      </c>
      <c r="B10" s="446" t="s">
        <v>88</v>
      </c>
      <c r="C10" s="468">
        <v>337250055.05093527</v>
      </c>
      <c r="D10" s="469">
        <v>306538687.10929382</v>
      </c>
      <c r="E10" s="469">
        <v>295358176.47649914</v>
      </c>
      <c r="F10" s="469">
        <v>280321900.0819748</v>
      </c>
      <c r="G10" s="470">
        <v>275128392.06172788</v>
      </c>
    </row>
    <row r="11" spans="1:8" ht="15">
      <c r="A11" s="445">
        <v>4</v>
      </c>
      <c r="B11" s="446" t="s">
        <v>482</v>
      </c>
      <c r="C11" s="468">
        <v>149534902.81236431</v>
      </c>
      <c r="D11" s="469">
        <v>155203230.88844451</v>
      </c>
      <c r="E11" s="469">
        <v>91656320.449453786</v>
      </c>
      <c r="F11" s="469">
        <v>88361268.60597527</v>
      </c>
      <c r="G11" s="470">
        <v>92191695.259750709</v>
      </c>
    </row>
    <row r="12" spans="1:8" ht="15">
      <c r="A12" s="445">
        <v>5</v>
      </c>
      <c r="B12" s="446" t="s">
        <v>483</v>
      </c>
      <c r="C12" s="468">
        <v>199431794.12795466</v>
      </c>
      <c r="D12" s="469">
        <v>192822970.13201964</v>
      </c>
      <c r="E12" s="469">
        <v>122242023.6903459</v>
      </c>
      <c r="F12" s="469">
        <v>117848931.49008335</v>
      </c>
      <c r="G12" s="470">
        <v>122958475.84602115</v>
      </c>
    </row>
    <row r="13" spans="1:8" ht="15">
      <c r="A13" s="445">
        <v>6</v>
      </c>
      <c r="B13" s="446" t="s">
        <v>484</v>
      </c>
      <c r="C13" s="468">
        <v>280338899.35373551</v>
      </c>
      <c r="D13" s="469">
        <v>270798654.07141119</v>
      </c>
      <c r="E13" s="469">
        <v>188502163.93218562</v>
      </c>
      <c r="F13" s="469">
        <v>181457653.67036971</v>
      </c>
      <c r="G13" s="470">
        <v>189404655.43450895</v>
      </c>
    </row>
    <row r="14" spans="1:8" ht="15">
      <c r="A14" s="465"/>
      <c r="B14" s="466" t="s">
        <v>486</v>
      </c>
      <c r="C14" s="320"/>
      <c r="D14" s="320"/>
      <c r="E14" s="320"/>
      <c r="F14" s="320"/>
      <c r="G14" s="321"/>
    </row>
    <row r="15" spans="1:8" ht="15" customHeight="1">
      <c r="A15" s="445">
        <v>7</v>
      </c>
      <c r="B15" s="446" t="s">
        <v>485</v>
      </c>
      <c r="C15" s="471">
        <v>2407657291.6342325</v>
      </c>
      <c r="D15" s="469">
        <v>1706474911.7904396</v>
      </c>
      <c r="E15" s="469">
        <v>1546911912.6672308</v>
      </c>
      <c r="F15" s="469">
        <v>1489488157.1328807</v>
      </c>
      <c r="G15" s="470">
        <v>1549785221.6105356</v>
      </c>
    </row>
    <row r="16" spans="1:8" ht="15">
      <c r="A16" s="465"/>
      <c r="B16" s="466" t="s">
        <v>489</v>
      </c>
      <c r="C16" s="320"/>
      <c r="D16" s="320"/>
      <c r="E16" s="320"/>
      <c r="F16" s="320"/>
      <c r="G16" s="321"/>
    </row>
    <row r="17" spans="1:7" s="3" customFormat="1" ht="15">
      <c r="A17" s="445"/>
      <c r="B17" s="467" t="s">
        <v>472</v>
      </c>
      <c r="C17" s="320"/>
      <c r="D17" s="320"/>
      <c r="E17" s="320"/>
      <c r="F17" s="320"/>
      <c r="G17" s="321"/>
    </row>
    <row r="18" spans="1:7" ht="15">
      <c r="A18" s="444">
        <v>8</v>
      </c>
      <c r="B18" s="472" t="s">
        <v>480</v>
      </c>
      <c r="C18" s="615">
        <v>0.12296057888664622</v>
      </c>
      <c r="D18" s="616">
        <v>0.16115203344622686</v>
      </c>
      <c r="E18" s="616">
        <v>0.17160156241366001</v>
      </c>
      <c r="F18" s="616">
        <v>0.16637678886754098</v>
      </c>
      <c r="G18" s="617">
        <v>0.15532434376928991</v>
      </c>
    </row>
    <row r="19" spans="1:7" ht="15" customHeight="1">
      <c r="A19" s="444">
        <v>9</v>
      </c>
      <c r="B19" s="472" t="s">
        <v>479</v>
      </c>
      <c r="C19" s="615">
        <v>0.12296057888664622</v>
      </c>
      <c r="D19" s="616">
        <v>0.16115203344622686</v>
      </c>
      <c r="E19" s="616">
        <v>0.17160156241366001</v>
      </c>
      <c r="F19" s="616">
        <v>0.16637678886754098</v>
      </c>
      <c r="G19" s="617">
        <v>0.15532434376928991</v>
      </c>
    </row>
    <row r="20" spans="1:7" ht="15">
      <c r="A20" s="444">
        <v>10</v>
      </c>
      <c r="B20" s="472" t="s">
        <v>481</v>
      </c>
      <c r="C20" s="615">
        <v>0.14007394500154208</v>
      </c>
      <c r="D20" s="616">
        <v>0.17963269485613026</v>
      </c>
      <c r="E20" s="616">
        <v>0.19093406292749657</v>
      </c>
      <c r="F20" s="616">
        <v>0.18820015368337475</v>
      </c>
      <c r="G20" s="617">
        <v>0.1775267877285697</v>
      </c>
    </row>
    <row r="21" spans="1:7" ht="15">
      <c r="A21" s="444">
        <v>11</v>
      </c>
      <c r="B21" s="446" t="s">
        <v>482</v>
      </c>
      <c r="C21" s="615">
        <v>6.210805139583022E-2</v>
      </c>
      <c r="D21" s="616">
        <v>9.0949611867193955E-2</v>
      </c>
      <c r="E21" s="616">
        <v>5.9251156900988158E-2</v>
      </c>
      <c r="F21" s="616">
        <v>5.932324347986901E-2</v>
      </c>
      <c r="G21" s="617">
        <v>5.9486755954444553E-2</v>
      </c>
    </row>
    <row r="22" spans="1:7" ht="15">
      <c r="A22" s="444">
        <v>12</v>
      </c>
      <c r="B22" s="446" t="s">
        <v>483</v>
      </c>
      <c r="C22" s="615">
        <v>8.2832301266841601E-2</v>
      </c>
      <c r="D22" s="616">
        <v>0.1129949047593727</v>
      </c>
      <c r="E22" s="616">
        <v>7.9023260917017973E-2</v>
      </c>
      <c r="F22" s="616">
        <v>7.9120421955506545E-2</v>
      </c>
      <c r="G22" s="617">
        <v>7.933904268247105E-2</v>
      </c>
    </row>
    <row r="23" spans="1:7" ht="15">
      <c r="A23" s="444">
        <v>13</v>
      </c>
      <c r="B23" s="446" t="s">
        <v>484</v>
      </c>
      <c r="C23" s="615">
        <v>0.11643638001463713</v>
      </c>
      <c r="D23" s="616">
        <v>0.15868891608098024</v>
      </c>
      <c r="E23" s="616">
        <v>0.12185707692118336</v>
      </c>
      <c r="F23" s="616">
        <v>0.12182550952245098</v>
      </c>
      <c r="G23" s="617">
        <v>0.12221348661311905</v>
      </c>
    </row>
    <row r="24" spans="1:7" ht="15">
      <c r="A24" s="465"/>
      <c r="B24" s="466" t="s">
        <v>6</v>
      </c>
      <c r="C24" s="686"/>
      <c r="D24" s="320"/>
      <c r="E24" s="320"/>
      <c r="F24" s="320"/>
      <c r="G24" s="321"/>
    </row>
    <row r="25" spans="1:7" ht="15" customHeight="1">
      <c r="A25" s="473">
        <v>14</v>
      </c>
      <c r="B25" s="474" t="s">
        <v>7</v>
      </c>
      <c r="C25" s="687">
        <v>8.3704475779426482E-2</v>
      </c>
      <c r="D25" s="613">
        <v>7.6189278026136675E-2</v>
      </c>
      <c r="E25" s="613">
        <v>7.4479871420651933E-2</v>
      </c>
      <c r="F25" s="613">
        <v>7.0902119707839384E-2</v>
      </c>
      <c r="G25" s="614">
        <v>6.6770995748569581E-2</v>
      </c>
    </row>
    <row r="26" spans="1:7" ht="15">
      <c r="A26" s="473">
        <v>15</v>
      </c>
      <c r="B26" s="474" t="s">
        <v>8</v>
      </c>
      <c r="C26" s="687">
        <v>3.9933658117004736E-2</v>
      </c>
      <c r="D26" s="613">
        <v>3.754214775056447E-2</v>
      </c>
      <c r="E26" s="613">
        <v>3.7014829842418134E-2</v>
      </c>
      <c r="F26" s="613">
        <v>3.6262768582781317E-2</v>
      </c>
      <c r="G26" s="614">
        <v>3.5917108724700712E-2</v>
      </c>
    </row>
    <row r="27" spans="1:7" ht="15">
      <c r="A27" s="473">
        <v>16</v>
      </c>
      <c r="B27" s="474" t="s">
        <v>9</v>
      </c>
      <c r="C27" s="687">
        <v>0.15581335881937922</v>
      </c>
      <c r="D27" s="613">
        <v>2.3211712812904229E-2</v>
      </c>
      <c r="E27" s="613">
        <v>2.245780989268167E-2</v>
      </c>
      <c r="F27" s="613">
        <v>1.9056347753749096E-2</v>
      </c>
      <c r="G27" s="614">
        <v>1.6734743988668074E-2</v>
      </c>
    </row>
    <row r="28" spans="1:7" ht="15">
      <c r="A28" s="473">
        <v>17</v>
      </c>
      <c r="B28" s="474" t="s">
        <v>224</v>
      </c>
      <c r="C28" s="687">
        <v>4.3770817662421732E-2</v>
      </c>
      <c r="D28" s="613">
        <v>3.8647130275572213E-2</v>
      </c>
      <c r="E28" s="613">
        <v>3.7465041578233806E-2</v>
      </c>
      <c r="F28" s="613">
        <v>3.463935112505806E-2</v>
      </c>
      <c r="G28" s="614">
        <v>3.0853887023868872E-2</v>
      </c>
    </row>
    <row r="29" spans="1:7" ht="15">
      <c r="A29" s="473">
        <v>18</v>
      </c>
      <c r="B29" s="474" t="s">
        <v>10</v>
      </c>
      <c r="C29" s="687">
        <v>4.0402097990974724E-2</v>
      </c>
      <c r="D29" s="613">
        <v>2.5446839600579155E-2</v>
      </c>
      <c r="E29" s="613">
        <v>2.6098149319998695E-2</v>
      </c>
      <c r="F29" s="613">
        <v>1.8065614205511414E-2</v>
      </c>
      <c r="G29" s="614">
        <v>1.6125735583015152E-2</v>
      </c>
    </row>
    <row r="30" spans="1:7" ht="15">
      <c r="A30" s="473">
        <v>19</v>
      </c>
      <c r="B30" s="474" t="s">
        <v>11</v>
      </c>
      <c r="C30" s="687">
        <v>0.27920628988328017</v>
      </c>
      <c r="D30" s="613">
        <v>0.16377662781573007</v>
      </c>
      <c r="E30" s="613">
        <v>0.17039304628525573</v>
      </c>
      <c r="F30" s="613">
        <v>0.12265188052050463</v>
      </c>
      <c r="G30" s="614">
        <v>0.11428334902011199</v>
      </c>
    </row>
    <row r="31" spans="1:7" ht="15">
      <c r="A31" s="465"/>
      <c r="B31" s="466" t="s">
        <v>12</v>
      </c>
      <c r="C31" s="320"/>
      <c r="D31" s="320"/>
      <c r="E31" s="320"/>
      <c r="F31" s="320"/>
      <c r="G31" s="321"/>
    </row>
    <row r="32" spans="1:7" ht="15">
      <c r="A32" s="473">
        <v>20</v>
      </c>
      <c r="B32" s="474" t="s">
        <v>13</v>
      </c>
      <c r="C32" s="618">
        <v>4.6520291423571204E-2</v>
      </c>
      <c r="D32" s="613">
        <v>5.4010013148751305E-2</v>
      </c>
      <c r="E32" s="613">
        <v>6.5587091122677021E-2</v>
      </c>
      <c r="F32" s="613">
        <v>6.6395780911242833E-2</v>
      </c>
      <c r="G32" s="614">
        <v>8.0136951377358046E-2</v>
      </c>
    </row>
    <row r="33" spans="1:7" ht="15" customHeight="1">
      <c r="A33" s="473">
        <v>21</v>
      </c>
      <c r="B33" s="474" t="s">
        <v>14</v>
      </c>
      <c r="C33" s="618">
        <v>4.1958453871371051E-2</v>
      </c>
      <c r="D33" s="613">
        <v>4.1705364259597442E-2</v>
      </c>
      <c r="E33" s="613">
        <v>4.5182312264914717E-2</v>
      </c>
      <c r="F33" s="613">
        <v>5.2278951377838716E-2</v>
      </c>
      <c r="G33" s="614">
        <v>5.6189783611179767E-2</v>
      </c>
    </row>
    <row r="34" spans="1:7" ht="15">
      <c r="A34" s="473">
        <v>22</v>
      </c>
      <c r="B34" s="474" t="s">
        <v>15</v>
      </c>
      <c r="C34" s="618">
        <v>0.48663233133346179</v>
      </c>
      <c r="D34" s="613">
        <v>0.52511176178429664</v>
      </c>
      <c r="E34" s="613">
        <v>0.53388802260505441</v>
      </c>
      <c r="F34" s="613">
        <v>0.53497616563376815</v>
      </c>
      <c r="G34" s="614">
        <v>0.56433702233821448</v>
      </c>
    </row>
    <row r="35" spans="1:7" ht="15" customHeight="1">
      <c r="A35" s="473">
        <v>23</v>
      </c>
      <c r="B35" s="474" t="s">
        <v>16</v>
      </c>
      <c r="C35" s="618">
        <v>0.49501379732614587</v>
      </c>
      <c r="D35" s="613">
        <v>0.50327127818364548</v>
      </c>
      <c r="E35" s="613">
        <v>0.51341190576933793</v>
      </c>
      <c r="F35" s="613">
        <v>0.51478573018715101</v>
      </c>
      <c r="G35" s="614">
        <v>0.54957430631496063</v>
      </c>
    </row>
    <row r="36" spans="1:7" ht="15">
      <c r="A36" s="473">
        <v>24</v>
      </c>
      <c r="B36" s="474" t="s">
        <v>17</v>
      </c>
      <c r="C36" s="618">
        <v>0.58607462941820787</v>
      </c>
      <c r="D36" s="613">
        <v>0.14889139965982348</v>
      </c>
      <c r="E36" s="613">
        <v>4.1347382270580192E-2</v>
      </c>
      <c r="F36" s="613">
        <v>-1.1387720612598736E-2</v>
      </c>
      <c r="G36" s="614">
        <v>2.8164207245850495E-3</v>
      </c>
    </row>
    <row r="37" spans="1:7" ht="15" customHeight="1">
      <c r="A37" s="465"/>
      <c r="B37" s="466" t="s">
        <v>18</v>
      </c>
      <c r="C37" s="320"/>
      <c r="D37" s="320"/>
      <c r="E37" s="320"/>
      <c r="F37" s="320"/>
      <c r="G37" s="321"/>
    </row>
    <row r="38" spans="1:7" ht="15" customHeight="1">
      <c r="A38" s="473">
        <v>25</v>
      </c>
      <c r="B38" s="474" t="s">
        <v>19</v>
      </c>
      <c r="C38" s="618">
        <v>0.20790932501700238</v>
      </c>
      <c r="D38" s="618">
        <v>0.23388627820836105</v>
      </c>
      <c r="E38" s="618">
        <v>0.24932928486575559</v>
      </c>
      <c r="F38" s="618">
        <v>0.27608821527110394</v>
      </c>
      <c r="G38" s="619">
        <v>0.33146937701530188</v>
      </c>
    </row>
    <row r="39" spans="1:7" ht="15" customHeight="1">
      <c r="A39" s="473">
        <v>26</v>
      </c>
      <c r="B39" s="474" t="s">
        <v>20</v>
      </c>
      <c r="C39" s="618">
        <v>0.58025416078822911</v>
      </c>
      <c r="D39" s="618">
        <v>0.59744413242866834</v>
      </c>
      <c r="E39" s="618">
        <v>0.62861500262956382</v>
      </c>
      <c r="F39" s="618">
        <v>0.63930598491277091</v>
      </c>
      <c r="G39" s="619">
        <v>0.68225441363384465</v>
      </c>
    </row>
    <row r="40" spans="1:7" ht="15" customHeight="1">
      <c r="A40" s="473">
        <v>27</v>
      </c>
      <c r="B40" s="475" t="s">
        <v>21</v>
      </c>
      <c r="C40" s="618">
        <v>0.24593787156163324</v>
      </c>
      <c r="D40" s="618">
        <v>0.2540370765606989</v>
      </c>
      <c r="E40" s="618">
        <v>0.26532851500655896</v>
      </c>
      <c r="F40" s="618">
        <v>0.24168653816688657</v>
      </c>
      <c r="G40" s="619">
        <v>0.27893743583485425</v>
      </c>
    </row>
    <row r="41" spans="1:7" ht="15" customHeight="1">
      <c r="A41" s="479"/>
      <c r="B41" s="466" t="s">
        <v>393</v>
      </c>
      <c r="C41" s="320"/>
      <c r="D41" s="320"/>
      <c r="E41" s="320"/>
      <c r="F41" s="320"/>
      <c r="G41" s="321"/>
    </row>
    <row r="42" spans="1:7" ht="15" customHeight="1">
      <c r="A42" s="473">
        <v>28</v>
      </c>
      <c r="B42" s="520" t="s">
        <v>386</v>
      </c>
      <c r="C42" s="673">
        <v>472011268.89208972</v>
      </c>
      <c r="D42" s="475">
        <v>380826472.24000013</v>
      </c>
      <c r="E42" s="475">
        <v>449835513.72069997</v>
      </c>
      <c r="F42" s="475">
        <v>515705204.31278449</v>
      </c>
      <c r="G42" s="478">
        <v>583476451.98086345</v>
      </c>
    </row>
    <row r="43" spans="1:7" ht="15">
      <c r="A43" s="473">
        <v>29</v>
      </c>
      <c r="B43" s="474" t="s">
        <v>387</v>
      </c>
      <c r="C43" s="673">
        <v>330241150.64856493</v>
      </c>
      <c r="D43" s="476">
        <v>264903848.44921699</v>
      </c>
      <c r="E43" s="476">
        <v>244206435.59640634</v>
      </c>
      <c r="F43" s="476">
        <v>262313771.04218721</v>
      </c>
      <c r="G43" s="477">
        <v>324780065.35037214</v>
      </c>
    </row>
    <row r="44" spans="1:7" ht="15">
      <c r="A44" s="516">
        <v>30</v>
      </c>
      <c r="B44" s="517" t="s">
        <v>385</v>
      </c>
      <c r="C44" s="674">
        <v>1.4292927091766141</v>
      </c>
      <c r="D44" s="618">
        <v>1.4376026413712366</v>
      </c>
      <c r="E44" s="618">
        <v>1.8420297262932557</v>
      </c>
      <c r="F44" s="618">
        <v>1.9659860108139158</v>
      </c>
      <c r="G44" s="619">
        <v>1.7965279098993041</v>
      </c>
    </row>
    <row r="45" spans="1:7" ht="15">
      <c r="A45" s="516"/>
      <c r="B45" s="466" t="s">
        <v>490</v>
      </c>
      <c r="C45" s="320"/>
      <c r="D45" s="320"/>
      <c r="E45" s="320"/>
      <c r="F45" s="320"/>
      <c r="G45" s="321"/>
    </row>
    <row r="46" spans="1:7" ht="15">
      <c r="A46" s="516">
        <v>31</v>
      </c>
      <c r="B46" s="517" t="s">
        <v>497</v>
      </c>
      <c r="C46" s="630">
        <v>1722825764.973485</v>
      </c>
      <c r="D46" s="518">
        <v>1167938709.1423299</v>
      </c>
      <c r="E46" s="518">
        <v>1116524966.0207798</v>
      </c>
      <c r="F46" s="518">
        <v>1095909111.1989348</v>
      </c>
      <c r="G46" s="519">
        <v>1142443072.8429351</v>
      </c>
    </row>
    <row r="47" spans="1:7" ht="15">
      <c r="A47" s="516">
        <v>32</v>
      </c>
      <c r="B47" s="517" t="s">
        <v>510</v>
      </c>
      <c r="C47" s="630">
        <v>1504074759.4362636</v>
      </c>
      <c r="D47" s="518">
        <v>958573986.13035393</v>
      </c>
      <c r="E47" s="518">
        <v>864784138.17464519</v>
      </c>
      <c r="F47" s="518">
        <v>829886561.87671816</v>
      </c>
      <c r="G47" s="519">
        <v>836661871.92420769</v>
      </c>
    </row>
    <row r="48" spans="1:7" thickBot="1">
      <c r="A48" s="122">
        <v>33</v>
      </c>
      <c r="B48" s="232" t="s">
        <v>524</v>
      </c>
      <c r="C48" s="631">
        <v>1.1454389179559203</v>
      </c>
      <c r="D48" s="620">
        <v>1.2184126901431529</v>
      </c>
      <c r="E48" s="620">
        <v>1.2911025037733694</v>
      </c>
      <c r="F48" s="620">
        <v>1.3205529063160502</v>
      </c>
      <c r="G48" s="621">
        <v>1.3654776334141683</v>
      </c>
    </row>
    <row r="49" spans="1:7">
      <c r="A49" s="21"/>
    </row>
    <row r="50" spans="1:7" ht="52.5">
      <c r="B50" s="24" t="s">
        <v>471</v>
      </c>
    </row>
    <row r="51" spans="1:7" ht="78">
      <c r="B51" s="373" t="s">
        <v>392</v>
      </c>
      <c r="D51" s="347"/>
      <c r="E51" s="347"/>
      <c r="F51" s="347"/>
      <c r="G51" s="347"/>
    </row>
  </sheetData>
  <pageMargins left="0.7" right="0.7" top="0.75" bottom="0.75" header="0.3" footer="0.3"/>
  <pageSetup paperSize="9" scale="5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zoomScale="110" zoomScaleNormal="110" workbookViewId="0">
      <selection activeCell="C34" sqref="C34"/>
    </sheetView>
  </sheetViews>
  <sheetFormatPr defaultColWidth="9.140625" defaultRowHeight="12.75"/>
  <cols>
    <col min="1" max="1" width="11.85546875" style="523" bestFit="1" customWidth="1"/>
    <col min="2" max="2" width="91.28515625" style="523" customWidth="1"/>
    <col min="3" max="4" width="17" style="523" bestFit="1" customWidth="1"/>
    <col min="5" max="5" width="17.5703125" style="523" bestFit="1" customWidth="1"/>
    <col min="6" max="6" width="17" style="523" bestFit="1" customWidth="1"/>
    <col min="7" max="7" width="30.42578125" style="523" customWidth="1"/>
    <col min="8" max="8" width="18.7109375" style="523" bestFit="1" customWidth="1"/>
    <col min="9" max="16384" width="9.140625" style="523"/>
  </cols>
  <sheetData>
    <row r="1" spans="1:10" ht="13.5">
      <c r="A1" s="522" t="s">
        <v>188</v>
      </c>
      <c r="B1" s="440" t="str">
        <f>Info!C2</f>
        <v>სს "ბაზისბანკი"</v>
      </c>
    </row>
    <row r="2" spans="1:10">
      <c r="A2" s="524" t="s">
        <v>189</v>
      </c>
      <c r="B2" s="526">
        <f>'1. key ratios'!B2</f>
        <v>44651</v>
      </c>
    </row>
    <row r="3" spans="1:10">
      <c r="A3" s="525" t="s">
        <v>526</v>
      </c>
    </row>
    <row r="5" spans="1:10">
      <c r="A5" s="744" t="s">
        <v>527</v>
      </c>
      <c r="B5" s="745"/>
      <c r="C5" s="750" t="s">
        <v>528</v>
      </c>
      <c r="D5" s="751"/>
      <c r="E5" s="751"/>
      <c r="F5" s="751"/>
      <c r="G5" s="751"/>
      <c r="H5" s="752"/>
    </row>
    <row r="6" spans="1:10">
      <c r="A6" s="746"/>
      <c r="B6" s="747"/>
      <c r="C6" s="753"/>
      <c r="D6" s="754"/>
      <c r="E6" s="754"/>
      <c r="F6" s="754"/>
      <c r="G6" s="754"/>
      <c r="H6" s="755"/>
    </row>
    <row r="7" spans="1:10">
      <c r="A7" s="748"/>
      <c r="B7" s="749"/>
      <c r="C7" s="634" t="s">
        <v>529</v>
      </c>
      <c r="D7" s="634" t="s">
        <v>530</v>
      </c>
      <c r="E7" s="634" t="s">
        <v>531</v>
      </c>
      <c r="F7" s="634" t="s">
        <v>532</v>
      </c>
      <c r="G7" s="635" t="s">
        <v>704</v>
      </c>
      <c r="H7" s="634" t="s">
        <v>68</v>
      </c>
    </row>
    <row r="8" spans="1:10">
      <c r="A8" s="528">
        <v>1</v>
      </c>
      <c r="B8" s="529" t="s">
        <v>216</v>
      </c>
      <c r="C8" s="636">
        <v>324656735.73839998</v>
      </c>
      <c r="D8" s="636">
        <v>84607999.780000001</v>
      </c>
      <c r="E8" s="636">
        <v>95700624.319999993</v>
      </c>
      <c r="F8" s="636">
        <v>26599021.440000001</v>
      </c>
      <c r="G8" s="636"/>
      <c r="H8" s="637">
        <f>SUM(C8:G8)</f>
        <v>531564381.27839994</v>
      </c>
      <c r="J8" s="651"/>
    </row>
    <row r="9" spans="1:10">
      <c r="A9" s="528">
        <v>2</v>
      </c>
      <c r="B9" s="529" t="s">
        <v>217</v>
      </c>
      <c r="C9" s="636"/>
      <c r="D9" s="636"/>
      <c r="E9" s="636"/>
      <c r="F9" s="636"/>
      <c r="G9" s="636"/>
      <c r="H9" s="637">
        <f t="shared" ref="H9:H21" si="0">SUM(C9:G9)</f>
        <v>0</v>
      </c>
      <c r="J9" s="651"/>
    </row>
    <row r="10" spans="1:10">
      <c r="A10" s="528">
        <v>3</v>
      </c>
      <c r="B10" s="529" t="s">
        <v>218</v>
      </c>
      <c r="C10" s="636"/>
      <c r="D10" s="636">
        <v>4606467.3987999996</v>
      </c>
      <c r="E10" s="636"/>
      <c r="F10" s="636">
        <v>1290883.3899000001</v>
      </c>
      <c r="G10" s="636"/>
      <c r="H10" s="637">
        <f t="shared" si="0"/>
        <v>5897350.7886999995</v>
      </c>
      <c r="J10" s="651"/>
    </row>
    <row r="11" spans="1:10">
      <c r="A11" s="528">
        <v>4</v>
      </c>
      <c r="B11" s="529" t="s">
        <v>219</v>
      </c>
      <c r="C11" s="636"/>
      <c r="D11" s="636"/>
      <c r="E11" s="636"/>
      <c r="F11" s="636"/>
      <c r="G11" s="636"/>
      <c r="H11" s="637">
        <f t="shared" si="0"/>
        <v>0</v>
      </c>
      <c r="J11" s="651"/>
    </row>
    <row r="12" spans="1:10">
      <c r="A12" s="528">
        <v>5</v>
      </c>
      <c r="B12" s="529" t="s">
        <v>220</v>
      </c>
      <c r="C12" s="636"/>
      <c r="D12" s="636"/>
      <c r="E12" s="636"/>
      <c r="F12" s="636"/>
      <c r="G12" s="636"/>
      <c r="H12" s="637">
        <f t="shared" si="0"/>
        <v>0</v>
      </c>
      <c r="J12" s="651"/>
    </row>
    <row r="13" spans="1:10">
      <c r="A13" s="528">
        <v>6</v>
      </c>
      <c r="B13" s="529" t="s">
        <v>221</v>
      </c>
      <c r="C13" s="636">
        <v>149175686.5038</v>
      </c>
      <c r="D13" s="636">
        <v>3121200.0194999999</v>
      </c>
      <c r="E13" s="636"/>
      <c r="F13" s="636"/>
      <c r="G13" s="636"/>
      <c r="H13" s="637">
        <f t="shared" si="0"/>
        <v>152296886.52329999</v>
      </c>
      <c r="J13" s="651"/>
    </row>
    <row r="14" spans="1:10">
      <c r="A14" s="528">
        <v>7</v>
      </c>
      <c r="B14" s="529" t="s">
        <v>73</v>
      </c>
      <c r="C14" s="636"/>
      <c r="D14" s="636">
        <v>244164584.44530699</v>
      </c>
      <c r="E14" s="636">
        <v>365251855.64745903</v>
      </c>
      <c r="F14" s="636">
        <v>378253568.03722</v>
      </c>
      <c r="G14" s="636">
        <v>2337662.0970311998</v>
      </c>
      <c r="H14" s="637">
        <f t="shared" si="0"/>
        <v>990007670.22701728</v>
      </c>
      <c r="J14" s="651"/>
    </row>
    <row r="15" spans="1:10">
      <c r="A15" s="528">
        <v>8</v>
      </c>
      <c r="B15" s="531" t="s">
        <v>74</v>
      </c>
      <c r="C15" s="636"/>
      <c r="D15" s="636">
        <v>27670797.463219255</v>
      </c>
      <c r="E15" s="636">
        <v>185820645.69097856</v>
      </c>
      <c r="F15" s="636">
        <v>174895992.73081201</v>
      </c>
      <c r="G15" s="636">
        <v>1242988.386377699</v>
      </c>
      <c r="H15" s="637">
        <f t="shared" si="0"/>
        <v>389630424.27138752</v>
      </c>
      <c r="J15" s="651"/>
    </row>
    <row r="16" spans="1:10">
      <c r="A16" s="528">
        <v>9</v>
      </c>
      <c r="B16" s="529" t="s">
        <v>75</v>
      </c>
      <c r="C16" s="636"/>
      <c r="D16" s="636">
        <v>4271978.5092688994</v>
      </c>
      <c r="E16" s="636">
        <v>72412104.850348711</v>
      </c>
      <c r="F16" s="636">
        <v>249180496.05295801</v>
      </c>
      <c r="G16" s="636">
        <v>372953.7045398</v>
      </c>
      <c r="H16" s="637">
        <f t="shared" si="0"/>
        <v>326237533.11711538</v>
      </c>
      <c r="J16" s="651"/>
    </row>
    <row r="17" spans="1:10">
      <c r="A17" s="528">
        <v>10</v>
      </c>
      <c r="B17" s="597" t="s">
        <v>554</v>
      </c>
      <c r="C17" s="636"/>
      <c r="D17" s="636">
        <v>6217486.2754413001</v>
      </c>
      <c r="E17" s="636">
        <v>35247914.129122302</v>
      </c>
      <c r="F17" s="636">
        <v>16105138.509843901</v>
      </c>
      <c r="G17" s="636">
        <v>3415745.5062945001</v>
      </c>
      <c r="H17" s="637">
        <f t="shared" si="0"/>
        <v>60986284.42070201</v>
      </c>
      <c r="J17" s="651"/>
    </row>
    <row r="18" spans="1:10">
      <c r="A18" s="528">
        <v>11</v>
      </c>
      <c r="B18" s="529" t="s">
        <v>70</v>
      </c>
      <c r="C18" s="636"/>
      <c r="D18" s="636">
        <v>10634285.5582972</v>
      </c>
      <c r="E18" s="636">
        <v>53363094.378935203</v>
      </c>
      <c r="F18" s="636">
        <v>19946627.999559201</v>
      </c>
      <c r="G18" s="636">
        <v>1974680.2665990002</v>
      </c>
      <c r="H18" s="637">
        <f t="shared" si="0"/>
        <v>85918688.203390598</v>
      </c>
      <c r="J18" s="651"/>
    </row>
    <row r="19" spans="1:10">
      <c r="A19" s="528">
        <v>12</v>
      </c>
      <c r="B19" s="529" t="s">
        <v>71</v>
      </c>
      <c r="C19" s="636"/>
      <c r="D19" s="636">
        <v>19875577.1591</v>
      </c>
      <c r="E19" s="636"/>
      <c r="F19" s="636"/>
      <c r="G19" s="636">
        <v>-2.0999999999999999E-3</v>
      </c>
      <c r="H19" s="637">
        <f t="shared" si="0"/>
        <v>19875577.157000002</v>
      </c>
      <c r="J19" s="651"/>
    </row>
    <row r="20" spans="1:10">
      <c r="A20" s="532">
        <v>13</v>
      </c>
      <c r="B20" s="531" t="s">
        <v>72</v>
      </c>
      <c r="C20" s="636"/>
      <c r="D20" s="636"/>
      <c r="E20" s="636"/>
      <c r="F20" s="636"/>
      <c r="G20" s="636"/>
      <c r="H20" s="637">
        <f t="shared" si="0"/>
        <v>0</v>
      </c>
      <c r="J20" s="651"/>
    </row>
    <row r="21" spans="1:10">
      <c r="A21" s="528">
        <v>14</v>
      </c>
      <c r="B21" s="529" t="s">
        <v>533</v>
      </c>
      <c r="C21" s="636">
        <v>89448753.168500006</v>
      </c>
      <c r="D21" s="636">
        <v>28126729.573852099</v>
      </c>
      <c r="E21" s="636">
        <v>28447290.678077102</v>
      </c>
      <c r="F21" s="636">
        <v>111728612.86302701</v>
      </c>
      <c r="G21" s="636">
        <v>72074251.34568359</v>
      </c>
      <c r="H21" s="637">
        <f t="shared" si="0"/>
        <v>329825637.62913978</v>
      </c>
      <c r="J21" s="651"/>
    </row>
    <row r="22" spans="1:10">
      <c r="A22" s="533">
        <v>15</v>
      </c>
      <c r="B22" s="530" t="s">
        <v>68</v>
      </c>
      <c r="C22" s="637">
        <f>SUM(C18:C21)+SUM(C8:C16)</f>
        <v>563281175.41070008</v>
      </c>
      <c r="D22" s="637">
        <f t="shared" ref="D22:G22" si="1">SUM(D18:D21)+SUM(D8:D16)</f>
        <v>427079619.90734446</v>
      </c>
      <c r="E22" s="637">
        <f t="shared" si="1"/>
        <v>800995615.56579864</v>
      </c>
      <c r="F22" s="637">
        <f t="shared" si="1"/>
        <v>961895202.51347637</v>
      </c>
      <c r="G22" s="637">
        <f t="shared" si="1"/>
        <v>78002535.798131287</v>
      </c>
      <c r="H22" s="637">
        <f>SUM(H18:H21)+SUM(H8:H16)</f>
        <v>2831254149.1954508</v>
      </c>
      <c r="J22" s="651"/>
    </row>
    <row r="23" spans="1:10">
      <c r="J23" s="651"/>
    </row>
    <row r="24" spans="1:10" ht="15">
      <c r="C24"/>
      <c r="D24"/>
      <c r="E24"/>
      <c r="F24"/>
      <c r="G24"/>
      <c r="H24"/>
      <c r="I24"/>
    </row>
    <row r="25" spans="1:10" ht="15">
      <c r="C25"/>
      <c r="D25"/>
      <c r="E25"/>
      <c r="F25"/>
      <c r="G25"/>
      <c r="H25"/>
      <c r="I25"/>
    </row>
    <row r="26" spans="1:10" ht="38.25">
      <c r="B26" s="596" t="s">
        <v>703</v>
      </c>
      <c r="C26"/>
      <c r="D26"/>
      <c r="E26"/>
      <c r="F26"/>
      <c r="G26"/>
      <c r="H26"/>
      <c r="I26"/>
    </row>
    <row r="27" spans="1:10" ht="15">
      <c r="C27"/>
      <c r="D27"/>
      <c r="E27"/>
      <c r="F27"/>
      <c r="G27"/>
      <c r="H27"/>
      <c r="I27"/>
    </row>
    <row r="28" spans="1:10" ht="15">
      <c r="C28"/>
      <c r="D28"/>
      <c r="E28"/>
      <c r="F28"/>
      <c r="G28"/>
      <c r="H28"/>
      <c r="I28"/>
    </row>
    <row r="29" spans="1:10" ht="15">
      <c r="C29"/>
      <c r="D29"/>
      <c r="E29"/>
      <c r="F29"/>
      <c r="G29"/>
      <c r="H29"/>
      <c r="I29"/>
    </row>
    <row r="30" spans="1:10" ht="15">
      <c r="C30"/>
      <c r="D30"/>
      <c r="E30"/>
      <c r="F30"/>
      <c r="G30"/>
      <c r="H30"/>
      <c r="I30"/>
    </row>
    <row r="31" spans="1:10" ht="15">
      <c r="C31"/>
      <c r="D31"/>
      <c r="E31"/>
      <c r="F31"/>
      <c r="G31"/>
      <c r="H31"/>
      <c r="I31"/>
    </row>
    <row r="32" spans="1:10" ht="15">
      <c r="C32"/>
      <c r="D32"/>
      <c r="E32"/>
      <c r="F32"/>
      <c r="G32"/>
      <c r="H32"/>
      <c r="I32"/>
    </row>
    <row r="33" spans="3:9" ht="15">
      <c r="C33"/>
      <c r="D33"/>
      <c r="E33"/>
      <c r="F33"/>
      <c r="G33"/>
      <c r="H33"/>
      <c r="I33"/>
    </row>
    <row r="34" spans="3:9" ht="15">
      <c r="C34"/>
      <c r="D34"/>
      <c r="E34"/>
      <c r="F34"/>
      <c r="G34"/>
      <c r="H34"/>
      <c r="I34"/>
    </row>
    <row r="35" spans="3:9" ht="15">
      <c r="C35"/>
      <c r="D35"/>
      <c r="E35"/>
      <c r="F35"/>
      <c r="G35"/>
      <c r="H35"/>
      <c r="I35"/>
    </row>
    <row r="36" spans="3:9" ht="15">
      <c r="C36"/>
      <c r="D36"/>
      <c r="E36"/>
      <c r="F36"/>
      <c r="G36"/>
      <c r="H36"/>
      <c r="I36"/>
    </row>
    <row r="37" spans="3:9" ht="15">
      <c r="C37"/>
      <c r="D37"/>
      <c r="E37"/>
      <c r="F37"/>
      <c r="G37"/>
      <c r="H37"/>
      <c r="I37"/>
    </row>
    <row r="38" spans="3:9" ht="15">
      <c r="C38"/>
      <c r="D38"/>
      <c r="E38"/>
      <c r="F38"/>
      <c r="G38"/>
      <c r="H38"/>
      <c r="I38"/>
    </row>
    <row r="39" spans="3:9" ht="15">
      <c r="C39"/>
      <c r="D39"/>
      <c r="E39"/>
      <c r="F39"/>
      <c r="G39"/>
      <c r="H39"/>
      <c r="I39"/>
    </row>
    <row r="40" spans="3:9" ht="15">
      <c r="C40"/>
      <c r="D40"/>
      <c r="E40"/>
      <c r="F40"/>
      <c r="G40"/>
      <c r="H40"/>
      <c r="I40"/>
    </row>
    <row r="41" spans="3:9" ht="15">
      <c r="C41"/>
      <c r="D41"/>
      <c r="E41"/>
      <c r="F41"/>
      <c r="G41"/>
      <c r="H41"/>
      <c r="I41"/>
    </row>
    <row r="42" spans="3:9" ht="15">
      <c r="C42"/>
      <c r="D42"/>
      <c r="E42"/>
      <c r="F42"/>
      <c r="G42"/>
      <c r="H42"/>
      <c r="I42"/>
    </row>
    <row r="43" spans="3:9" ht="15">
      <c r="C43"/>
      <c r="D43"/>
      <c r="E43"/>
      <c r="F43"/>
      <c r="G43"/>
      <c r="H43"/>
      <c r="I43"/>
    </row>
    <row r="44" spans="3:9" ht="15">
      <c r="C44"/>
      <c r="D44"/>
      <c r="E44"/>
      <c r="F44"/>
      <c r="G44"/>
      <c r="H44"/>
      <c r="I44"/>
    </row>
    <row r="45" spans="3:9" ht="15">
      <c r="C45"/>
      <c r="D45"/>
      <c r="E45"/>
      <c r="F45"/>
      <c r="G45"/>
      <c r="H45"/>
      <c r="I45"/>
    </row>
    <row r="46" spans="3:9" ht="15">
      <c r="C46"/>
      <c r="D46"/>
      <c r="E46"/>
      <c r="F46"/>
      <c r="G46"/>
      <c r="H46"/>
      <c r="I46"/>
    </row>
    <row r="47" spans="3:9" ht="15">
      <c r="C47"/>
      <c r="D47"/>
      <c r="E47"/>
      <c r="F47"/>
      <c r="G47"/>
      <c r="H47"/>
      <c r="I47"/>
    </row>
    <row r="48" spans="3:9" ht="15">
      <c r="C48"/>
      <c r="D48"/>
      <c r="E48"/>
      <c r="F48"/>
      <c r="G48"/>
      <c r="H48"/>
      <c r="I48"/>
    </row>
    <row r="49" spans="3:9" ht="15">
      <c r="C49"/>
      <c r="D49"/>
      <c r="E49"/>
      <c r="F49"/>
      <c r="G49"/>
      <c r="H49"/>
      <c r="I49"/>
    </row>
    <row r="50" spans="3:9" ht="15">
      <c r="C50"/>
      <c r="D50"/>
      <c r="E50"/>
      <c r="F50"/>
      <c r="G50"/>
      <c r="H50"/>
      <c r="I50"/>
    </row>
    <row r="51" spans="3:9" ht="15">
      <c r="C51"/>
      <c r="D51"/>
      <c r="E51"/>
      <c r="F51"/>
      <c r="G51"/>
      <c r="H51"/>
      <c r="I51"/>
    </row>
    <row r="52" spans="3:9" ht="15">
      <c r="C52"/>
      <c r="D52"/>
      <c r="E52"/>
      <c r="F52"/>
      <c r="G52"/>
      <c r="H52"/>
      <c r="I52"/>
    </row>
    <row r="53" spans="3:9" ht="15">
      <c r="C53"/>
      <c r="D53"/>
      <c r="E53"/>
      <c r="F53"/>
      <c r="G53"/>
      <c r="H53"/>
      <c r="I53"/>
    </row>
    <row r="54" spans="3:9" ht="15">
      <c r="C54"/>
      <c r="D54"/>
      <c r="E54"/>
      <c r="F54"/>
      <c r="G54"/>
      <c r="H54"/>
      <c r="I54"/>
    </row>
    <row r="55" spans="3:9" ht="15">
      <c r="C55"/>
      <c r="D55"/>
      <c r="E55"/>
      <c r="F55"/>
      <c r="G55"/>
      <c r="H55"/>
      <c r="I55"/>
    </row>
    <row r="56" spans="3:9" ht="15">
      <c r="C56"/>
      <c r="D56"/>
      <c r="E56"/>
      <c r="F56"/>
      <c r="G56"/>
      <c r="H56"/>
      <c r="I56"/>
    </row>
    <row r="57" spans="3:9" ht="15">
      <c r="C57"/>
      <c r="D57"/>
      <c r="E57"/>
      <c r="F57"/>
      <c r="G57"/>
      <c r="H57"/>
      <c r="I57"/>
    </row>
    <row r="58" spans="3:9" ht="15">
      <c r="C58"/>
      <c r="D58"/>
      <c r="E58"/>
      <c r="F58"/>
      <c r="G58"/>
      <c r="H58"/>
      <c r="I58"/>
    </row>
    <row r="59" spans="3:9" ht="15">
      <c r="C59"/>
      <c r="D59"/>
      <c r="E59"/>
      <c r="F59"/>
      <c r="G59"/>
      <c r="H59"/>
      <c r="I59"/>
    </row>
    <row r="60" spans="3:9" ht="15">
      <c r="C60"/>
      <c r="D60"/>
      <c r="E60"/>
      <c r="F60"/>
      <c r="G60"/>
      <c r="H60"/>
      <c r="I60"/>
    </row>
    <row r="61" spans="3:9" ht="15">
      <c r="C61"/>
      <c r="D61"/>
      <c r="E61"/>
      <c r="F61"/>
      <c r="G61"/>
      <c r="H61"/>
      <c r="I61"/>
    </row>
    <row r="62" spans="3:9" ht="15">
      <c r="C62"/>
      <c r="D62"/>
      <c r="E62"/>
      <c r="F62"/>
      <c r="G62"/>
      <c r="H62"/>
      <c r="I62"/>
    </row>
    <row r="63" spans="3:9" ht="15">
      <c r="C63"/>
      <c r="D63"/>
      <c r="E63"/>
      <c r="F63"/>
      <c r="G63"/>
      <c r="H63"/>
      <c r="I63"/>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5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zoomScale="80" zoomScaleNormal="80" workbookViewId="0">
      <selection activeCell="E40" sqref="E40"/>
    </sheetView>
  </sheetViews>
  <sheetFormatPr defaultColWidth="9.140625" defaultRowHeight="12.75"/>
  <cols>
    <col min="1" max="1" width="11.85546875" style="534" bestFit="1" customWidth="1"/>
    <col min="2" max="2" width="87.28515625" style="523" customWidth="1"/>
    <col min="3" max="3" width="22.42578125" style="523" customWidth="1"/>
    <col min="4" max="4" width="23.42578125" style="523" customWidth="1"/>
    <col min="5" max="7" width="22.140625" style="545" customWidth="1"/>
    <col min="8" max="8" width="22.140625" style="523" customWidth="1"/>
    <col min="9" max="9" width="41.42578125" style="523" customWidth="1"/>
    <col min="10" max="16384" width="9.140625" style="523"/>
  </cols>
  <sheetData>
    <row r="1" spans="1:11" ht="13.5">
      <c r="A1" s="522" t="s">
        <v>188</v>
      </c>
      <c r="B1" s="440" t="str">
        <f>Info!C2</f>
        <v>სს "ბაზისბანკი"</v>
      </c>
      <c r="E1" s="523"/>
      <c r="F1" s="523"/>
      <c r="G1" s="523"/>
    </row>
    <row r="2" spans="1:11">
      <c r="A2" s="524" t="s">
        <v>189</v>
      </c>
      <c r="B2" s="526">
        <f>'1. key ratios'!B2</f>
        <v>44651</v>
      </c>
      <c r="E2" s="523"/>
      <c r="F2" s="523"/>
      <c r="G2" s="523"/>
    </row>
    <row r="3" spans="1:11">
      <c r="A3" s="525" t="s">
        <v>534</v>
      </c>
      <c r="E3" s="523"/>
      <c r="F3" s="523"/>
      <c r="G3" s="523"/>
    </row>
    <row r="4" spans="1:11">
      <c r="C4" s="535" t="s">
        <v>535</v>
      </c>
      <c r="D4" s="535" t="s">
        <v>536</v>
      </c>
      <c r="E4" s="535" t="s">
        <v>537</v>
      </c>
      <c r="F4" s="535" t="s">
        <v>538</v>
      </c>
      <c r="G4" s="535" t="s">
        <v>539</v>
      </c>
      <c r="H4" s="535" t="s">
        <v>540</v>
      </c>
      <c r="I4" s="535" t="s">
        <v>541</v>
      </c>
    </row>
    <row r="5" spans="1:11" ht="33.950000000000003" customHeight="1">
      <c r="A5" s="744" t="s">
        <v>544</v>
      </c>
      <c r="B5" s="745"/>
      <c r="C5" s="758" t="s">
        <v>545</v>
      </c>
      <c r="D5" s="758"/>
      <c r="E5" s="758" t="s">
        <v>546</v>
      </c>
      <c r="F5" s="758" t="s">
        <v>547</v>
      </c>
      <c r="G5" s="756" t="s">
        <v>548</v>
      </c>
      <c r="H5" s="756" t="s">
        <v>549</v>
      </c>
      <c r="I5" s="536" t="s">
        <v>550</v>
      </c>
    </row>
    <row r="6" spans="1:11" ht="38.25">
      <c r="A6" s="748"/>
      <c r="B6" s="749"/>
      <c r="C6" s="585" t="s">
        <v>551</v>
      </c>
      <c r="D6" s="585" t="s">
        <v>552</v>
      </c>
      <c r="E6" s="758"/>
      <c r="F6" s="758"/>
      <c r="G6" s="757"/>
      <c r="H6" s="757"/>
      <c r="I6" s="536" t="s">
        <v>553</v>
      </c>
    </row>
    <row r="7" spans="1:11">
      <c r="A7" s="537">
        <v>1</v>
      </c>
      <c r="B7" s="529" t="s">
        <v>216</v>
      </c>
      <c r="C7" s="636"/>
      <c r="D7" s="636">
        <v>531564381.42210001</v>
      </c>
      <c r="E7" s="638"/>
      <c r="F7" s="638"/>
      <c r="G7" s="638"/>
      <c r="H7" s="636"/>
      <c r="I7" s="639">
        <f t="shared" ref="I7:I23" si="0">C7+D7-E7-F7-G7</f>
        <v>531564381.42210001</v>
      </c>
      <c r="K7" s="651"/>
    </row>
    <row r="8" spans="1:11" ht="24">
      <c r="A8" s="537">
        <v>2</v>
      </c>
      <c r="B8" s="529" t="s">
        <v>217</v>
      </c>
      <c r="C8" s="636"/>
      <c r="D8" s="636"/>
      <c r="E8" s="638"/>
      <c r="F8" s="638"/>
      <c r="G8" s="638"/>
      <c r="H8" s="636"/>
      <c r="I8" s="639">
        <f t="shared" si="0"/>
        <v>0</v>
      </c>
      <c r="K8" s="651"/>
    </row>
    <row r="9" spans="1:11">
      <c r="A9" s="537">
        <v>3</v>
      </c>
      <c r="B9" s="529" t="s">
        <v>218</v>
      </c>
      <c r="C9" s="636"/>
      <c r="D9" s="636">
        <v>5897350.7887000004</v>
      </c>
      <c r="E9" s="638"/>
      <c r="F9" s="638">
        <v>117636.5113763</v>
      </c>
      <c r="G9" s="638"/>
      <c r="H9" s="636"/>
      <c r="I9" s="639">
        <f t="shared" si="0"/>
        <v>5779714.2773237005</v>
      </c>
      <c r="K9" s="651"/>
    </row>
    <row r="10" spans="1:11">
      <c r="A10" s="537">
        <v>4</v>
      </c>
      <c r="B10" s="529" t="s">
        <v>219</v>
      </c>
      <c r="C10" s="636"/>
      <c r="D10" s="636"/>
      <c r="E10" s="638"/>
      <c r="F10" s="638"/>
      <c r="G10" s="638"/>
      <c r="H10" s="636"/>
      <c r="I10" s="639">
        <f t="shared" si="0"/>
        <v>0</v>
      </c>
      <c r="K10" s="651"/>
    </row>
    <row r="11" spans="1:11">
      <c r="A11" s="537">
        <v>5</v>
      </c>
      <c r="B11" s="529" t="s">
        <v>220</v>
      </c>
      <c r="C11" s="636"/>
      <c r="D11" s="636"/>
      <c r="E11" s="638"/>
      <c r="F11" s="638"/>
      <c r="G11" s="638"/>
      <c r="H11" s="636"/>
      <c r="I11" s="639">
        <f t="shared" si="0"/>
        <v>0</v>
      </c>
      <c r="K11" s="651"/>
    </row>
    <row r="12" spans="1:11">
      <c r="A12" s="537">
        <v>6</v>
      </c>
      <c r="B12" s="529" t="s">
        <v>221</v>
      </c>
      <c r="C12" s="636"/>
      <c r="D12" s="636">
        <v>152296886.52329999</v>
      </c>
      <c r="E12" s="638"/>
      <c r="F12" s="638"/>
      <c r="G12" s="638"/>
      <c r="H12" s="636"/>
      <c r="I12" s="639">
        <f t="shared" si="0"/>
        <v>152296886.52329999</v>
      </c>
      <c r="K12" s="651"/>
    </row>
    <row r="13" spans="1:11">
      <c r="A13" s="537">
        <v>7</v>
      </c>
      <c r="B13" s="529" t="s">
        <v>73</v>
      </c>
      <c r="C13" s="636">
        <v>39494907.751525201</v>
      </c>
      <c r="D13" s="636">
        <v>974754313.27906597</v>
      </c>
      <c r="E13" s="638">
        <v>24241550.8035734</v>
      </c>
      <c r="F13" s="638">
        <v>16301460.816581599</v>
      </c>
      <c r="G13" s="638"/>
      <c r="H13" s="636">
        <v>15917</v>
      </c>
      <c r="I13" s="639">
        <f t="shared" si="0"/>
        <v>973706209.41043615</v>
      </c>
      <c r="K13" s="651"/>
    </row>
    <row r="14" spans="1:11">
      <c r="A14" s="537">
        <v>8</v>
      </c>
      <c r="B14" s="531" t="s">
        <v>74</v>
      </c>
      <c r="C14" s="636">
        <v>25383732.6013964</v>
      </c>
      <c r="D14" s="636">
        <v>377083674.74377239</v>
      </c>
      <c r="E14" s="638">
        <v>12836983.07110692</v>
      </c>
      <c r="F14" s="638">
        <v>6692121.4992562011</v>
      </c>
      <c r="G14" s="638"/>
      <c r="H14" s="636">
        <v>17348282.445983037</v>
      </c>
      <c r="I14" s="639">
        <f t="shared" si="0"/>
        <v>382938302.77480567</v>
      </c>
      <c r="K14" s="651"/>
    </row>
    <row r="15" spans="1:11">
      <c r="A15" s="537">
        <v>9</v>
      </c>
      <c r="B15" s="529" t="s">
        <v>75</v>
      </c>
      <c r="C15" s="636">
        <v>15300294.2131216</v>
      </c>
      <c r="D15" s="636">
        <v>318139226.82191998</v>
      </c>
      <c r="E15" s="638">
        <v>7201987.9179989006</v>
      </c>
      <c r="F15" s="638">
        <v>5855692.7178129004</v>
      </c>
      <c r="G15" s="638"/>
      <c r="H15" s="636">
        <v>666864.4668820001</v>
      </c>
      <c r="I15" s="639">
        <f t="shared" si="0"/>
        <v>320381840.39922976</v>
      </c>
      <c r="K15" s="651"/>
    </row>
    <row r="16" spans="1:11">
      <c r="A16" s="537">
        <v>10</v>
      </c>
      <c r="B16" s="597" t="s">
        <v>554</v>
      </c>
      <c r="C16" s="636">
        <v>39708430.625699997</v>
      </c>
      <c r="D16" s="636">
        <v>36251475.877492003</v>
      </c>
      <c r="E16" s="638">
        <v>14973622.082490001</v>
      </c>
      <c r="F16" s="638">
        <v>623611.18310639996</v>
      </c>
      <c r="G16" s="638"/>
      <c r="H16" s="636">
        <v>17981643.2489</v>
      </c>
      <c r="I16" s="639">
        <f t="shared" si="0"/>
        <v>60362673.23759561</v>
      </c>
      <c r="K16" s="651"/>
    </row>
    <row r="17" spans="1:11">
      <c r="A17" s="537">
        <v>11</v>
      </c>
      <c r="B17" s="529" t="s">
        <v>70</v>
      </c>
      <c r="C17" s="636">
        <v>6736304.7237609997</v>
      </c>
      <c r="D17" s="636">
        <v>83218254.902714893</v>
      </c>
      <c r="E17" s="638">
        <v>4035871.4230634002</v>
      </c>
      <c r="F17" s="638">
        <v>1463951.6977885999</v>
      </c>
      <c r="G17" s="638"/>
      <c r="H17" s="636">
        <v>319832.93000000005</v>
      </c>
      <c r="I17" s="639">
        <f t="shared" si="0"/>
        <v>84454736.505623907</v>
      </c>
      <c r="K17" s="651"/>
    </row>
    <row r="18" spans="1:11">
      <c r="A18" s="537">
        <v>12</v>
      </c>
      <c r="B18" s="529" t="s">
        <v>71</v>
      </c>
      <c r="C18" s="636"/>
      <c r="D18" s="636">
        <v>20030577.157000002</v>
      </c>
      <c r="E18" s="638">
        <v>155000</v>
      </c>
      <c r="F18" s="638">
        <v>334637.04980739998</v>
      </c>
      <c r="G18" s="638"/>
      <c r="H18" s="636"/>
      <c r="I18" s="639">
        <f t="shared" si="0"/>
        <v>19540940.107192602</v>
      </c>
      <c r="K18" s="651"/>
    </row>
    <row r="19" spans="1:11">
      <c r="A19" s="540">
        <v>13</v>
      </c>
      <c r="B19" s="531" t="s">
        <v>72</v>
      </c>
      <c r="C19" s="636"/>
      <c r="D19" s="636"/>
      <c r="E19" s="638"/>
      <c r="F19" s="638"/>
      <c r="G19" s="638"/>
      <c r="H19" s="636"/>
      <c r="I19" s="639">
        <f t="shared" si="0"/>
        <v>0</v>
      </c>
      <c r="K19" s="651"/>
    </row>
    <row r="20" spans="1:11">
      <c r="A20" s="537">
        <v>14</v>
      </c>
      <c r="B20" s="529" t="s">
        <v>533</v>
      </c>
      <c r="C20" s="636">
        <v>39608490.426452801</v>
      </c>
      <c r="D20" s="636">
        <v>334462994.74580997</v>
      </c>
      <c r="E20" s="638">
        <v>23154533.773111001</v>
      </c>
      <c r="F20" s="638">
        <v>2700703.8617921001</v>
      </c>
      <c r="G20" s="638"/>
      <c r="H20" s="636">
        <v>3217</v>
      </c>
      <c r="I20" s="639">
        <f t="shared" si="0"/>
        <v>348216247.53735971</v>
      </c>
      <c r="K20" s="651"/>
    </row>
    <row r="21" spans="1:11" s="542" customFormat="1">
      <c r="A21" s="541">
        <v>15</v>
      </c>
      <c r="B21" s="530" t="s">
        <v>68</v>
      </c>
      <c r="C21" s="637">
        <f>SUM(C7:C15)+SUM(C17:C20)</f>
        <v>126523729.71625701</v>
      </c>
      <c r="D21" s="637">
        <f t="shared" ref="D21:H21" si="1">SUM(D7:D15)+SUM(D17:D20)</f>
        <v>2797447660.3843832</v>
      </c>
      <c r="E21" s="637">
        <f t="shared" si="1"/>
        <v>71625926.988853619</v>
      </c>
      <c r="F21" s="637">
        <f t="shared" si="1"/>
        <v>33466204.154415101</v>
      </c>
      <c r="G21" s="637">
        <f t="shared" si="1"/>
        <v>0</v>
      </c>
      <c r="H21" s="637">
        <f t="shared" si="1"/>
        <v>18354113.842865039</v>
      </c>
      <c r="I21" s="639">
        <f t="shared" si="0"/>
        <v>2818879258.9573717</v>
      </c>
      <c r="K21" s="651"/>
    </row>
    <row r="22" spans="1:11">
      <c r="A22" s="543">
        <v>16</v>
      </c>
      <c r="B22" s="544" t="s">
        <v>555</v>
      </c>
      <c r="C22" s="638">
        <v>92576454.411599994</v>
      </c>
      <c r="D22" s="638">
        <v>1914582568.0344999</v>
      </c>
      <c r="E22" s="638">
        <v>50266034.538753502</v>
      </c>
      <c r="F22" s="638">
        <v>33232263.082794599</v>
      </c>
      <c r="G22" s="638"/>
      <c r="H22" s="636">
        <v>18354116.881299999</v>
      </c>
      <c r="I22" s="639">
        <f t="shared" si="0"/>
        <v>1923660724.8245516</v>
      </c>
      <c r="K22" s="651"/>
    </row>
    <row r="23" spans="1:11">
      <c r="A23" s="543">
        <v>17</v>
      </c>
      <c r="B23" s="544" t="s">
        <v>556</v>
      </c>
      <c r="C23" s="636"/>
      <c r="D23" s="636">
        <v>218731247.01750001</v>
      </c>
      <c r="E23" s="638"/>
      <c r="F23" s="638">
        <v>231039</v>
      </c>
      <c r="G23" s="638"/>
      <c r="H23" s="636"/>
      <c r="I23" s="639">
        <f t="shared" si="0"/>
        <v>218500208.01750001</v>
      </c>
      <c r="K23" s="651"/>
    </row>
    <row r="25" spans="1:11" ht="15">
      <c r="C25"/>
      <c r="D25"/>
      <c r="E25"/>
      <c r="F25"/>
      <c r="G25"/>
      <c r="H25"/>
      <c r="I25"/>
      <c r="J25"/>
    </row>
    <row r="26" spans="1:11" ht="42.6" customHeight="1">
      <c r="B26" s="596" t="s">
        <v>703</v>
      </c>
      <c r="C26"/>
      <c r="D26"/>
      <c r="E26"/>
      <c r="F26"/>
      <c r="G26"/>
      <c r="H26"/>
      <c r="I26"/>
      <c r="J26"/>
    </row>
    <row r="27" spans="1:11" ht="15">
      <c r="C27"/>
      <c r="D27"/>
      <c r="E27"/>
      <c r="F27"/>
      <c r="G27"/>
      <c r="H27"/>
      <c r="I27"/>
      <c r="J27"/>
    </row>
    <row r="28" spans="1:11" ht="15">
      <c r="C28"/>
      <c r="D28"/>
      <c r="E28"/>
      <c r="F28"/>
      <c r="G28"/>
      <c r="H28"/>
      <c r="I28"/>
      <c r="J28"/>
    </row>
    <row r="29" spans="1:11" ht="15">
      <c r="C29"/>
      <c r="D29"/>
      <c r="E29"/>
      <c r="F29"/>
      <c r="G29"/>
      <c r="H29"/>
      <c r="I29"/>
      <c r="J29"/>
    </row>
    <row r="30" spans="1:11" ht="15">
      <c r="C30"/>
      <c r="D30"/>
      <c r="E30"/>
      <c r="F30"/>
      <c r="G30"/>
      <c r="H30"/>
      <c r="I30"/>
      <c r="J30"/>
    </row>
    <row r="31" spans="1:11" ht="15">
      <c r="C31"/>
      <c r="D31"/>
      <c r="E31"/>
      <c r="F31"/>
      <c r="G31"/>
      <c r="H31"/>
      <c r="I31"/>
      <c r="J31"/>
    </row>
    <row r="32" spans="1:11" ht="15">
      <c r="C32"/>
      <c r="D32"/>
      <c r="E32"/>
      <c r="F32"/>
      <c r="G32"/>
      <c r="H32"/>
      <c r="I32"/>
      <c r="J32"/>
    </row>
    <row r="33" spans="3:10" ht="15">
      <c r="C33"/>
      <c r="D33"/>
      <c r="E33"/>
      <c r="F33"/>
      <c r="G33"/>
      <c r="H33"/>
      <c r="I33"/>
      <c r="J33"/>
    </row>
    <row r="34" spans="3:10" ht="15">
      <c r="C34"/>
      <c r="D34"/>
      <c r="E34"/>
      <c r="F34"/>
      <c r="G34"/>
      <c r="H34"/>
      <c r="I34"/>
      <c r="J34"/>
    </row>
    <row r="35" spans="3:10" ht="15">
      <c r="C35"/>
      <c r="D35"/>
      <c r="E35"/>
      <c r="F35"/>
      <c r="G35"/>
      <c r="H35"/>
      <c r="I35"/>
      <c r="J35"/>
    </row>
    <row r="36" spans="3:10" ht="15">
      <c r="C36"/>
      <c r="D36"/>
      <c r="E36"/>
      <c r="F36"/>
      <c r="G36"/>
      <c r="H36"/>
      <c r="I36"/>
      <c r="J36"/>
    </row>
    <row r="37" spans="3:10" ht="15">
      <c r="C37"/>
      <c r="D37"/>
      <c r="E37"/>
      <c r="F37"/>
      <c r="G37"/>
      <c r="H37"/>
      <c r="I37"/>
      <c r="J37"/>
    </row>
    <row r="38" spans="3:10" ht="15">
      <c r="C38"/>
      <c r="D38"/>
      <c r="E38"/>
      <c r="F38"/>
      <c r="G38"/>
      <c r="H38"/>
      <c r="I38"/>
      <c r="J38"/>
    </row>
    <row r="39" spans="3:10" ht="15">
      <c r="C39"/>
      <c r="D39"/>
      <c r="E39"/>
      <c r="F39"/>
      <c r="G39"/>
      <c r="H39"/>
      <c r="I39"/>
      <c r="J39"/>
    </row>
    <row r="40" spans="3:10" ht="15">
      <c r="C40"/>
      <c r="D40"/>
      <c r="E40"/>
      <c r="F40"/>
      <c r="G40"/>
      <c r="H40"/>
      <c r="I40"/>
      <c r="J40"/>
    </row>
    <row r="41" spans="3:10" ht="15">
      <c r="C41"/>
      <c r="D41"/>
      <c r="E41"/>
      <c r="F41"/>
      <c r="G41"/>
      <c r="H41"/>
      <c r="I41"/>
      <c r="J41"/>
    </row>
    <row r="42" spans="3:10" ht="15">
      <c r="C42"/>
      <c r="D42"/>
      <c r="E42"/>
      <c r="F42"/>
      <c r="G42"/>
      <c r="H42"/>
      <c r="I42"/>
      <c r="J42"/>
    </row>
    <row r="43" spans="3:10" ht="15">
      <c r="C43"/>
      <c r="D43"/>
      <c r="E43"/>
      <c r="F43"/>
      <c r="G43"/>
      <c r="H43"/>
      <c r="I43"/>
      <c r="J43"/>
    </row>
    <row r="44" spans="3:10" ht="15">
      <c r="C44"/>
      <c r="D44"/>
      <c r="E44"/>
      <c r="F44"/>
      <c r="G44"/>
      <c r="H44"/>
      <c r="I44"/>
      <c r="J44"/>
    </row>
    <row r="45" spans="3:10" ht="15">
      <c r="C45"/>
      <c r="D45"/>
      <c r="E45"/>
      <c r="F45"/>
      <c r="G45"/>
      <c r="H45"/>
      <c r="I45"/>
      <c r="J45"/>
    </row>
    <row r="46" spans="3:10" ht="15">
      <c r="C46"/>
      <c r="D46"/>
      <c r="E46"/>
      <c r="F46"/>
      <c r="G46"/>
      <c r="H46"/>
      <c r="I46"/>
      <c r="J46"/>
    </row>
    <row r="47" spans="3:10" ht="15">
      <c r="C47"/>
      <c r="D47"/>
      <c r="E47"/>
      <c r="F47"/>
      <c r="G47"/>
      <c r="H47"/>
      <c r="I47"/>
      <c r="J47"/>
    </row>
    <row r="48" spans="3:10" ht="15">
      <c r="C48"/>
      <c r="D48"/>
      <c r="E48"/>
      <c r="F48"/>
      <c r="G48"/>
      <c r="H48"/>
      <c r="I48"/>
      <c r="J48"/>
    </row>
    <row r="49" spans="3:10" ht="15">
      <c r="C49"/>
      <c r="D49"/>
      <c r="E49"/>
      <c r="F49"/>
      <c r="G49"/>
      <c r="H49"/>
      <c r="I49"/>
      <c r="J49"/>
    </row>
    <row r="50" spans="3:10" ht="15">
      <c r="C50"/>
      <c r="D50"/>
      <c r="E50"/>
      <c r="F50"/>
      <c r="G50"/>
      <c r="H50"/>
      <c r="I50"/>
      <c r="J50"/>
    </row>
    <row r="51" spans="3:10" ht="15">
      <c r="C51"/>
      <c r="D51"/>
      <c r="E51"/>
      <c r="F51"/>
      <c r="G51"/>
      <c r="H51"/>
      <c r="I51"/>
      <c r="J51"/>
    </row>
    <row r="52" spans="3:10" ht="15">
      <c r="C52"/>
      <c r="D52"/>
      <c r="E52"/>
      <c r="F52"/>
      <c r="G52"/>
      <c r="H52"/>
      <c r="I52"/>
      <c r="J52"/>
    </row>
    <row r="53" spans="3:10" ht="15">
      <c r="C53"/>
      <c r="D53"/>
      <c r="E53"/>
      <c r="F53"/>
      <c r="G53"/>
      <c r="H53"/>
      <c r="I53"/>
      <c r="J53"/>
    </row>
    <row r="54" spans="3:10" ht="15">
      <c r="C54"/>
      <c r="D54"/>
      <c r="E54"/>
      <c r="F54"/>
      <c r="G54"/>
      <c r="H54"/>
      <c r="I54"/>
      <c r="J54"/>
    </row>
    <row r="55" spans="3:10" ht="15">
      <c r="C55"/>
      <c r="D55"/>
      <c r="E55"/>
      <c r="F55"/>
      <c r="G55"/>
      <c r="H55"/>
      <c r="I55"/>
      <c r="J55"/>
    </row>
    <row r="56" spans="3:10" ht="15">
      <c r="C56"/>
      <c r="D56"/>
      <c r="E56"/>
      <c r="F56"/>
      <c r="G56"/>
      <c r="H56"/>
      <c r="I56"/>
      <c r="J56"/>
    </row>
    <row r="57" spans="3:10" ht="15">
      <c r="C57"/>
      <c r="D57"/>
      <c r="E57"/>
      <c r="F57"/>
      <c r="G57"/>
      <c r="H57"/>
      <c r="I57"/>
      <c r="J57"/>
    </row>
    <row r="58" spans="3:10" ht="15">
      <c r="C58"/>
      <c r="D58"/>
      <c r="E58"/>
      <c r="F58"/>
      <c r="G58"/>
      <c r="H58"/>
      <c r="I58"/>
      <c r="J58"/>
    </row>
    <row r="59" spans="3:10" ht="15">
      <c r="C59"/>
      <c r="D59"/>
      <c r="E59"/>
      <c r="F59"/>
      <c r="G59"/>
      <c r="H59"/>
      <c r="I59"/>
      <c r="J59"/>
    </row>
    <row r="60" spans="3:10" ht="15">
      <c r="C60"/>
      <c r="D60"/>
      <c r="E60"/>
      <c r="F60"/>
      <c r="G60"/>
      <c r="H60"/>
      <c r="I60"/>
      <c r="J60"/>
    </row>
    <row r="61" spans="3:10" ht="15">
      <c r="C61"/>
      <c r="D61"/>
      <c r="E61"/>
      <c r="F61"/>
      <c r="G61"/>
      <c r="H61"/>
      <c r="I61"/>
      <c r="J61"/>
    </row>
    <row r="62" spans="3:10" ht="15">
      <c r="C62"/>
      <c r="D62"/>
      <c r="E62"/>
      <c r="F62"/>
      <c r="G62"/>
      <c r="H62"/>
      <c r="I62"/>
      <c r="J62"/>
    </row>
    <row r="63" spans="3:10" ht="15">
      <c r="C63"/>
      <c r="D63"/>
      <c r="E63"/>
      <c r="F63"/>
      <c r="G63"/>
      <c r="H63"/>
      <c r="I63"/>
      <c r="J63"/>
    </row>
    <row r="64" spans="3:10" ht="15">
      <c r="C64"/>
      <c r="D64"/>
      <c r="E64"/>
      <c r="F64"/>
      <c r="G64"/>
      <c r="H64"/>
      <c r="I64"/>
      <c r="J64"/>
    </row>
    <row r="65" spans="3:10" ht="15">
      <c r="C65"/>
      <c r="D65"/>
      <c r="E65"/>
      <c r="F65"/>
      <c r="G65"/>
      <c r="H65"/>
      <c r="I65"/>
      <c r="J65"/>
    </row>
    <row r="66" spans="3:10" ht="15">
      <c r="C66"/>
      <c r="D66"/>
      <c r="E66"/>
      <c r="F66"/>
      <c r="G66"/>
      <c r="H66"/>
      <c r="I66"/>
      <c r="J66"/>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40"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GridLines="0" topLeftCell="A12" zoomScale="90" zoomScaleNormal="90" workbookViewId="0">
      <selection activeCell="C36" sqref="C36:J109"/>
    </sheetView>
  </sheetViews>
  <sheetFormatPr defaultColWidth="9.140625" defaultRowHeight="12.75"/>
  <cols>
    <col min="1" max="1" width="11" style="523" bestFit="1" customWidth="1"/>
    <col min="2" max="2" width="63.85546875" style="523" customWidth="1"/>
    <col min="3" max="8" width="22" style="523" customWidth="1"/>
    <col min="9" max="9" width="42.28515625" style="523" bestFit="1" customWidth="1"/>
    <col min="10" max="16384" width="9.140625" style="523"/>
  </cols>
  <sheetData>
    <row r="1" spans="1:11" ht="13.5">
      <c r="A1" s="522" t="s">
        <v>188</v>
      </c>
      <c r="B1" s="440" t="str">
        <f>Info!C2</f>
        <v>სს "ბაზისბანკი"</v>
      </c>
    </row>
    <row r="2" spans="1:11">
      <c r="A2" s="524" t="s">
        <v>189</v>
      </c>
      <c r="B2" s="526">
        <f>'1. key ratios'!B2</f>
        <v>44651</v>
      </c>
    </row>
    <row r="3" spans="1:11">
      <c r="A3" s="525" t="s">
        <v>557</v>
      </c>
    </row>
    <row r="4" spans="1:11">
      <c r="C4" s="535" t="s">
        <v>535</v>
      </c>
      <c r="D4" s="535" t="s">
        <v>536</v>
      </c>
      <c r="E4" s="535" t="s">
        <v>537</v>
      </c>
      <c r="F4" s="535" t="s">
        <v>538</v>
      </c>
      <c r="G4" s="535" t="s">
        <v>539</v>
      </c>
      <c r="H4" s="535" t="s">
        <v>540</v>
      </c>
      <c r="I4" s="535" t="s">
        <v>541</v>
      </c>
    </row>
    <row r="5" spans="1:11" ht="41.45" customHeight="1">
      <c r="A5" s="744" t="s">
        <v>707</v>
      </c>
      <c r="B5" s="745"/>
      <c r="C5" s="758" t="s">
        <v>545</v>
      </c>
      <c r="D5" s="758"/>
      <c r="E5" s="758" t="s">
        <v>546</v>
      </c>
      <c r="F5" s="758" t="s">
        <v>547</v>
      </c>
      <c r="G5" s="756" t="s">
        <v>548</v>
      </c>
      <c r="H5" s="756" t="s">
        <v>549</v>
      </c>
      <c r="I5" s="536" t="s">
        <v>550</v>
      </c>
    </row>
    <row r="6" spans="1:11" ht="41.45" customHeight="1">
      <c r="A6" s="748"/>
      <c r="B6" s="749"/>
      <c r="C6" s="585" t="s">
        <v>551</v>
      </c>
      <c r="D6" s="585" t="s">
        <v>552</v>
      </c>
      <c r="E6" s="758"/>
      <c r="F6" s="758"/>
      <c r="G6" s="757"/>
      <c r="H6" s="757"/>
      <c r="I6" s="536" t="s">
        <v>553</v>
      </c>
    </row>
    <row r="7" spans="1:11">
      <c r="A7" s="538">
        <v>1</v>
      </c>
      <c r="B7" s="546" t="s">
        <v>558</v>
      </c>
      <c r="C7" s="636">
        <v>1113999.18</v>
      </c>
      <c r="D7" s="636">
        <v>583192462.93550003</v>
      </c>
      <c r="E7" s="636">
        <v>561302.35109999997</v>
      </c>
      <c r="F7" s="636">
        <v>980934.57129999995</v>
      </c>
      <c r="G7" s="636"/>
      <c r="H7" s="636">
        <v>214208.42</v>
      </c>
      <c r="I7" s="639">
        <f>C7+D7-E7-F7-G7</f>
        <v>582764225.19309998</v>
      </c>
      <c r="K7" s="651"/>
    </row>
    <row r="8" spans="1:11">
      <c r="A8" s="538">
        <v>2</v>
      </c>
      <c r="B8" s="546" t="s">
        <v>559</v>
      </c>
      <c r="C8" s="636">
        <v>1405501.4622</v>
      </c>
      <c r="D8" s="636">
        <v>265894903.0632</v>
      </c>
      <c r="E8" s="636">
        <v>583755.9791</v>
      </c>
      <c r="F8" s="636">
        <v>1462837.6771</v>
      </c>
      <c r="G8" s="636"/>
      <c r="H8" s="636">
        <v>143941.51</v>
      </c>
      <c r="I8" s="639">
        <f t="shared" ref="I8:I34" si="0">C8+D8-E8-F8-G8</f>
        <v>265253810.86919999</v>
      </c>
      <c r="K8" s="651"/>
    </row>
    <row r="9" spans="1:11">
      <c r="A9" s="538">
        <v>3</v>
      </c>
      <c r="B9" s="546" t="s">
        <v>560</v>
      </c>
      <c r="C9" s="636">
        <v>151544.96249999999</v>
      </c>
      <c r="D9" s="636">
        <v>237295.15</v>
      </c>
      <c r="E9" s="636">
        <v>45463.476300000002</v>
      </c>
      <c r="F9" s="636">
        <v>4737.95</v>
      </c>
      <c r="G9" s="636"/>
      <c r="H9" s="636"/>
      <c r="I9" s="639">
        <f t="shared" si="0"/>
        <v>338638.6862</v>
      </c>
      <c r="K9" s="651"/>
    </row>
    <row r="10" spans="1:11">
      <c r="A10" s="538">
        <v>4</v>
      </c>
      <c r="B10" s="546" t="s">
        <v>561</v>
      </c>
      <c r="C10" s="636">
        <v>8174837.7329000002</v>
      </c>
      <c r="D10" s="636">
        <v>92298971.207900003</v>
      </c>
      <c r="E10" s="636">
        <v>3500412.5935999998</v>
      </c>
      <c r="F10" s="636">
        <v>1697725.2429</v>
      </c>
      <c r="G10" s="636"/>
      <c r="H10" s="636">
        <v>21167.78</v>
      </c>
      <c r="I10" s="639">
        <f t="shared" si="0"/>
        <v>95275671.104299992</v>
      </c>
      <c r="K10" s="651"/>
    </row>
    <row r="11" spans="1:11">
      <c r="A11" s="538">
        <v>5</v>
      </c>
      <c r="B11" s="546" t="s">
        <v>562</v>
      </c>
      <c r="C11" s="636">
        <v>1931957.0012000001</v>
      </c>
      <c r="D11" s="636">
        <v>207471895.62819999</v>
      </c>
      <c r="E11" s="636">
        <v>3280297.8377</v>
      </c>
      <c r="F11" s="636">
        <v>3583588.6877000001</v>
      </c>
      <c r="G11" s="636"/>
      <c r="H11" s="636">
        <v>7200.25</v>
      </c>
      <c r="I11" s="639">
        <f t="shared" si="0"/>
        <v>202539966.10399997</v>
      </c>
      <c r="K11" s="651"/>
    </row>
    <row r="12" spans="1:11">
      <c r="A12" s="538">
        <v>6</v>
      </c>
      <c r="B12" s="546" t="s">
        <v>563</v>
      </c>
      <c r="C12" s="636">
        <v>1870436.79</v>
      </c>
      <c r="D12" s="636">
        <v>96801236.068399996</v>
      </c>
      <c r="E12" s="636">
        <v>2453425.1809999999</v>
      </c>
      <c r="F12" s="636">
        <v>1497486.0179000001</v>
      </c>
      <c r="G12" s="636"/>
      <c r="H12" s="636">
        <v>35922.29</v>
      </c>
      <c r="I12" s="639">
        <f t="shared" si="0"/>
        <v>94720761.659500003</v>
      </c>
      <c r="K12" s="651"/>
    </row>
    <row r="13" spans="1:11">
      <c r="A13" s="538">
        <v>7</v>
      </c>
      <c r="B13" s="546" t="s">
        <v>564</v>
      </c>
      <c r="C13" s="636">
        <v>617172.13560000004</v>
      </c>
      <c r="D13" s="636">
        <v>47167822.6052</v>
      </c>
      <c r="E13" s="636">
        <v>634144.92940000002</v>
      </c>
      <c r="F13" s="636">
        <v>849233.39040000003</v>
      </c>
      <c r="G13" s="636"/>
      <c r="H13" s="636"/>
      <c r="I13" s="639">
        <f t="shared" si="0"/>
        <v>46301616.421000004</v>
      </c>
      <c r="K13" s="651"/>
    </row>
    <row r="14" spans="1:11">
      <c r="A14" s="538">
        <v>8</v>
      </c>
      <c r="B14" s="546" t="s">
        <v>565</v>
      </c>
      <c r="C14" s="636">
        <v>1041453.8288</v>
      </c>
      <c r="D14" s="636">
        <v>100101296.5104</v>
      </c>
      <c r="E14" s="636">
        <v>1318400.5273</v>
      </c>
      <c r="F14" s="636">
        <v>1782615.3737999999</v>
      </c>
      <c r="G14" s="636"/>
      <c r="H14" s="636">
        <v>38080.54</v>
      </c>
      <c r="I14" s="639">
        <f t="shared" si="0"/>
        <v>98041734.438099995</v>
      </c>
      <c r="K14" s="651"/>
    </row>
    <row r="15" spans="1:11">
      <c r="A15" s="538">
        <v>9</v>
      </c>
      <c r="B15" s="546" t="s">
        <v>566</v>
      </c>
      <c r="C15" s="636">
        <v>6729466.2696000002</v>
      </c>
      <c r="D15" s="636">
        <v>51590380.226800002</v>
      </c>
      <c r="E15" s="636">
        <v>4484540.7758999998</v>
      </c>
      <c r="F15" s="636">
        <v>532655.9669</v>
      </c>
      <c r="G15" s="636"/>
      <c r="H15" s="636">
        <v>7922</v>
      </c>
      <c r="I15" s="639">
        <f t="shared" si="0"/>
        <v>53302649.753600001</v>
      </c>
      <c r="K15" s="651"/>
    </row>
    <row r="16" spans="1:11">
      <c r="A16" s="538">
        <v>10</v>
      </c>
      <c r="B16" s="546" t="s">
        <v>567</v>
      </c>
      <c r="C16" s="636">
        <v>791478.36789999995</v>
      </c>
      <c r="D16" s="636">
        <v>4988874.3311999999</v>
      </c>
      <c r="E16" s="636">
        <v>237443.46160000001</v>
      </c>
      <c r="F16" s="636">
        <v>99370.700400000002</v>
      </c>
      <c r="G16" s="636"/>
      <c r="H16" s="636"/>
      <c r="I16" s="639">
        <f t="shared" si="0"/>
        <v>5443538.5370999994</v>
      </c>
      <c r="K16" s="651"/>
    </row>
    <row r="17" spans="1:11">
      <c r="A17" s="538">
        <v>11</v>
      </c>
      <c r="B17" s="546" t="s">
        <v>568</v>
      </c>
      <c r="C17" s="636">
        <v>29819.23</v>
      </c>
      <c r="D17" s="636">
        <v>1773968.5307</v>
      </c>
      <c r="E17" s="636">
        <v>10768.46</v>
      </c>
      <c r="F17" s="636">
        <v>34813.357300000003</v>
      </c>
      <c r="G17" s="636"/>
      <c r="H17" s="636"/>
      <c r="I17" s="639">
        <f t="shared" si="0"/>
        <v>1758205.9434</v>
      </c>
      <c r="K17" s="651"/>
    </row>
    <row r="18" spans="1:11">
      <c r="A18" s="538">
        <v>12</v>
      </c>
      <c r="B18" s="546" t="s">
        <v>569</v>
      </c>
      <c r="C18" s="636">
        <v>229750.78959999999</v>
      </c>
      <c r="D18" s="636">
        <v>97391015.216999993</v>
      </c>
      <c r="E18" s="636">
        <v>106853.5689</v>
      </c>
      <c r="F18" s="636">
        <v>1819597.2588</v>
      </c>
      <c r="G18" s="636"/>
      <c r="H18" s="636">
        <v>70932.06</v>
      </c>
      <c r="I18" s="639">
        <f t="shared" si="0"/>
        <v>95694315.178899989</v>
      </c>
      <c r="K18" s="651"/>
    </row>
    <row r="19" spans="1:11">
      <c r="A19" s="538">
        <v>13</v>
      </c>
      <c r="B19" s="546" t="s">
        <v>570</v>
      </c>
      <c r="C19" s="636">
        <v>3874283.9424999999</v>
      </c>
      <c r="D19" s="636">
        <v>12764889.501800001</v>
      </c>
      <c r="E19" s="636">
        <v>3875999.8684</v>
      </c>
      <c r="F19" s="636">
        <v>233368.06419999999</v>
      </c>
      <c r="G19" s="636"/>
      <c r="H19" s="636">
        <v>76789.020099999994</v>
      </c>
      <c r="I19" s="639">
        <f t="shared" si="0"/>
        <v>12529805.511699999</v>
      </c>
      <c r="K19" s="651"/>
    </row>
    <row r="20" spans="1:11">
      <c r="A20" s="538">
        <v>14</v>
      </c>
      <c r="B20" s="546" t="s">
        <v>571</v>
      </c>
      <c r="C20" s="636">
        <v>15909522.9244</v>
      </c>
      <c r="D20" s="636">
        <v>99312276.294599995</v>
      </c>
      <c r="E20" s="636">
        <v>7252965.6804</v>
      </c>
      <c r="F20" s="636">
        <v>1450522.9901000001</v>
      </c>
      <c r="G20" s="636"/>
      <c r="H20" s="636">
        <v>15916.8418</v>
      </c>
      <c r="I20" s="639">
        <f t="shared" si="0"/>
        <v>106518310.5485</v>
      </c>
      <c r="K20" s="651"/>
    </row>
    <row r="21" spans="1:11">
      <c r="A21" s="538">
        <v>15</v>
      </c>
      <c r="B21" s="546" t="s">
        <v>572</v>
      </c>
      <c r="C21" s="636">
        <v>19883694.775600001</v>
      </c>
      <c r="D21" s="636">
        <v>16377522.571900001</v>
      </c>
      <c r="E21" s="636">
        <v>6393727.8583000004</v>
      </c>
      <c r="F21" s="636">
        <v>208337.47039999999</v>
      </c>
      <c r="G21" s="636"/>
      <c r="H21" s="636">
        <v>5191.25</v>
      </c>
      <c r="I21" s="639">
        <f t="shared" si="0"/>
        <v>29659152.018800005</v>
      </c>
      <c r="K21" s="651"/>
    </row>
    <row r="22" spans="1:11">
      <c r="A22" s="538">
        <v>16</v>
      </c>
      <c r="B22" s="546" t="s">
        <v>573</v>
      </c>
      <c r="C22" s="636">
        <v>293006.63459999999</v>
      </c>
      <c r="D22" s="636">
        <v>22690472.269400001</v>
      </c>
      <c r="E22" s="636">
        <v>981742.61250000005</v>
      </c>
      <c r="F22" s="636">
        <v>275631.59539999999</v>
      </c>
      <c r="G22" s="636"/>
      <c r="H22" s="636">
        <v>7674.23</v>
      </c>
      <c r="I22" s="639">
        <f t="shared" si="0"/>
        <v>21726104.696099997</v>
      </c>
      <c r="K22" s="651"/>
    </row>
    <row r="23" spans="1:11">
      <c r="A23" s="538">
        <v>17</v>
      </c>
      <c r="B23" s="546" t="s">
        <v>574</v>
      </c>
      <c r="C23" s="636">
        <v>333480.09090000001</v>
      </c>
      <c r="D23" s="636">
        <v>12943645.097899999</v>
      </c>
      <c r="E23" s="636">
        <v>1041842.4647</v>
      </c>
      <c r="F23" s="636">
        <v>73845.372300000003</v>
      </c>
      <c r="G23" s="636"/>
      <c r="H23" s="636">
        <v>3734.46</v>
      </c>
      <c r="I23" s="639">
        <f t="shared" si="0"/>
        <v>12161437.351799998</v>
      </c>
      <c r="K23" s="651"/>
    </row>
    <row r="24" spans="1:11">
      <c r="A24" s="538">
        <v>18</v>
      </c>
      <c r="B24" s="546" t="s">
        <v>575</v>
      </c>
      <c r="C24" s="636">
        <v>167322.48079999999</v>
      </c>
      <c r="D24" s="636">
        <v>80754158.886099994</v>
      </c>
      <c r="E24" s="636">
        <v>121695.64350000001</v>
      </c>
      <c r="F24" s="636">
        <v>1593226.0093</v>
      </c>
      <c r="G24" s="636"/>
      <c r="H24" s="636">
        <v>12509.13</v>
      </c>
      <c r="I24" s="639">
        <f t="shared" si="0"/>
        <v>79206559.714100003</v>
      </c>
      <c r="K24" s="651"/>
    </row>
    <row r="25" spans="1:11">
      <c r="A25" s="538">
        <v>19</v>
      </c>
      <c r="B25" s="546" t="s">
        <v>576</v>
      </c>
      <c r="C25" s="636"/>
      <c r="D25" s="636">
        <v>9116637.3446999993</v>
      </c>
      <c r="E25" s="636"/>
      <c r="F25" s="636">
        <v>181747.61079999999</v>
      </c>
      <c r="G25" s="636"/>
      <c r="H25" s="636"/>
      <c r="I25" s="639">
        <f t="shared" si="0"/>
        <v>8934889.7338999994</v>
      </c>
      <c r="K25" s="651"/>
    </row>
    <row r="26" spans="1:11">
      <c r="A26" s="538">
        <v>20</v>
      </c>
      <c r="B26" s="546" t="s">
        <v>577</v>
      </c>
      <c r="C26" s="636">
        <v>511172.77</v>
      </c>
      <c r="D26" s="636">
        <v>95358009.883599997</v>
      </c>
      <c r="E26" s="636">
        <v>334732.40059999999</v>
      </c>
      <c r="F26" s="636">
        <v>1810679.4146</v>
      </c>
      <c r="G26" s="636"/>
      <c r="H26" s="636">
        <v>57024.160000000003</v>
      </c>
      <c r="I26" s="639">
        <f t="shared" si="0"/>
        <v>93723770.838399991</v>
      </c>
      <c r="J26" s="547"/>
      <c r="K26" s="651"/>
    </row>
    <row r="27" spans="1:11">
      <c r="A27" s="538">
        <v>21</v>
      </c>
      <c r="B27" s="546" t="s">
        <v>578</v>
      </c>
      <c r="C27" s="636">
        <v>4184.26</v>
      </c>
      <c r="D27" s="636">
        <v>23623491.727899998</v>
      </c>
      <c r="E27" s="636">
        <v>1394.7</v>
      </c>
      <c r="F27" s="636">
        <v>470499.59860000003</v>
      </c>
      <c r="G27" s="636"/>
      <c r="H27" s="636"/>
      <c r="I27" s="639">
        <f t="shared" si="0"/>
        <v>23155781.689300001</v>
      </c>
      <c r="J27" s="547"/>
      <c r="K27" s="651"/>
    </row>
    <row r="28" spans="1:11">
      <c r="A28" s="538">
        <v>22</v>
      </c>
      <c r="B28" s="546" t="s">
        <v>579</v>
      </c>
      <c r="C28" s="636">
        <v>275011.9558</v>
      </c>
      <c r="D28" s="636">
        <v>5084150.72</v>
      </c>
      <c r="E28" s="636">
        <v>117645.8731</v>
      </c>
      <c r="F28" s="636">
        <v>97435.0141</v>
      </c>
      <c r="G28" s="636"/>
      <c r="H28" s="636">
        <v>3900</v>
      </c>
      <c r="I28" s="639">
        <f t="shared" si="0"/>
        <v>5144081.7885999987</v>
      </c>
      <c r="J28" s="547"/>
      <c r="K28" s="651"/>
    </row>
    <row r="29" spans="1:11">
      <c r="A29" s="538">
        <v>23</v>
      </c>
      <c r="B29" s="546" t="s">
        <v>580</v>
      </c>
      <c r="C29" s="636">
        <v>5989393.8343000002</v>
      </c>
      <c r="D29" s="636">
        <v>199539800.71000001</v>
      </c>
      <c r="E29" s="636">
        <v>2411789.3262</v>
      </c>
      <c r="F29" s="636">
        <v>3837754.2513000001</v>
      </c>
      <c r="G29" s="636"/>
      <c r="H29" s="636">
        <v>296626.45</v>
      </c>
      <c r="I29" s="639">
        <f t="shared" si="0"/>
        <v>199279650.9668</v>
      </c>
      <c r="J29" s="547"/>
      <c r="K29" s="651"/>
    </row>
    <row r="30" spans="1:11">
      <c r="A30" s="538">
        <v>24</v>
      </c>
      <c r="B30" s="546" t="s">
        <v>581</v>
      </c>
      <c r="C30" s="636">
        <v>2917558.3527000002</v>
      </c>
      <c r="D30" s="636">
        <v>68515342.071600005</v>
      </c>
      <c r="E30" s="636">
        <v>1186945.2760000001</v>
      </c>
      <c r="F30" s="636">
        <v>1224611.5782000001</v>
      </c>
      <c r="G30" s="636"/>
      <c r="H30" s="636">
        <v>11880.11</v>
      </c>
      <c r="I30" s="639">
        <f t="shared" si="0"/>
        <v>69021343.570100009</v>
      </c>
      <c r="J30" s="547"/>
      <c r="K30" s="651"/>
    </row>
    <row r="31" spans="1:11">
      <c r="A31" s="538">
        <v>25</v>
      </c>
      <c r="B31" s="546" t="s">
        <v>582</v>
      </c>
      <c r="C31" s="636">
        <v>2451696.0148</v>
      </c>
      <c r="D31" s="636">
        <v>55167695.178499997</v>
      </c>
      <c r="E31" s="636">
        <v>1025498.9104000001</v>
      </c>
      <c r="F31" s="636">
        <v>1010386.792</v>
      </c>
      <c r="G31" s="636"/>
      <c r="H31" s="636">
        <v>244831.34</v>
      </c>
      <c r="I31" s="639">
        <f t="shared" si="0"/>
        <v>55583505.490899988</v>
      </c>
      <c r="J31" s="547"/>
      <c r="K31" s="651"/>
    </row>
    <row r="32" spans="1:11">
      <c r="A32" s="538">
        <v>26</v>
      </c>
      <c r="B32" s="546" t="s">
        <v>583</v>
      </c>
      <c r="C32" s="636">
        <v>19675975.960499998</v>
      </c>
      <c r="D32" s="636">
        <v>377287445.9623</v>
      </c>
      <c r="E32" s="636">
        <v>12099894.2991</v>
      </c>
      <c r="F32" s="636">
        <v>6649637.4186000004</v>
      </c>
      <c r="G32" s="636"/>
      <c r="H32" s="636">
        <v>17078665.0394</v>
      </c>
      <c r="I32" s="639">
        <f t="shared" si="0"/>
        <v>378213890.2051</v>
      </c>
      <c r="J32" s="547"/>
      <c r="K32" s="651"/>
    </row>
    <row r="33" spans="1:11">
      <c r="A33" s="538">
        <v>27</v>
      </c>
      <c r="B33" s="539" t="s">
        <v>165</v>
      </c>
      <c r="C33" s="636">
        <v>30150011.784299999</v>
      </c>
      <c r="D33" s="636">
        <v>170002018.34650001</v>
      </c>
      <c r="E33" s="636">
        <v>17563246.471000001</v>
      </c>
      <c r="F33" s="636">
        <v>2901.3499000000002</v>
      </c>
      <c r="G33" s="636"/>
      <c r="H33" s="636"/>
      <c r="I33" s="639">
        <f t="shared" si="0"/>
        <v>182585882.30989999</v>
      </c>
      <c r="J33" s="547"/>
      <c r="K33" s="651"/>
    </row>
    <row r="34" spans="1:11">
      <c r="A34" s="538">
        <v>28</v>
      </c>
      <c r="B34" s="548" t="s">
        <v>68</v>
      </c>
      <c r="C34" s="637">
        <f>SUM(C7:C33)</f>
        <v>126523733.5315</v>
      </c>
      <c r="D34" s="637">
        <f t="shared" ref="D34:H34" si="1">SUM(D7:D33)</f>
        <v>2797447678.0412998</v>
      </c>
      <c r="E34" s="637">
        <f t="shared" si="1"/>
        <v>71625930.526099995</v>
      </c>
      <c r="F34" s="637">
        <f t="shared" si="1"/>
        <v>33466180.724300005</v>
      </c>
      <c r="G34" s="637">
        <f t="shared" si="1"/>
        <v>0</v>
      </c>
      <c r="H34" s="637">
        <f t="shared" si="1"/>
        <v>18354116.881299999</v>
      </c>
      <c r="I34" s="639">
        <f t="shared" si="0"/>
        <v>2818879300.3223996</v>
      </c>
      <c r="J34" s="547"/>
      <c r="K34" s="651"/>
    </row>
    <row r="35" spans="1:11">
      <c r="A35" s="547"/>
      <c r="B35" s="547"/>
      <c r="C35" s="547"/>
      <c r="D35" s="547"/>
      <c r="E35" s="547"/>
      <c r="F35" s="547"/>
      <c r="G35" s="547"/>
      <c r="H35" s="547"/>
      <c r="I35" s="547"/>
      <c r="J35" s="547"/>
    </row>
    <row r="36" spans="1:11">
      <c r="A36" s="547"/>
      <c r="B36" s="549"/>
      <c r="C36" s="547"/>
      <c r="D36" s="547"/>
      <c r="E36" s="547"/>
      <c r="F36" s="547"/>
      <c r="G36" s="547"/>
      <c r="H36" s="547"/>
      <c r="I36" s="547"/>
      <c r="J36" s="547"/>
    </row>
    <row r="37" spans="1:11">
      <c r="A37" s="547"/>
      <c r="B37" s="547"/>
      <c r="C37" s="681"/>
      <c r="D37" s="681"/>
      <c r="E37" s="681"/>
      <c r="F37" s="681"/>
      <c r="G37" s="681"/>
      <c r="H37" s="681"/>
      <c r="I37" s="547"/>
      <c r="J37" s="547"/>
    </row>
    <row r="38" spans="1:11">
      <c r="A38" s="547"/>
      <c r="B38" s="547"/>
      <c r="C38" s="681"/>
      <c r="D38" s="681"/>
      <c r="E38" s="681"/>
      <c r="F38" s="681"/>
      <c r="G38" s="681"/>
      <c r="H38" s="681"/>
      <c r="I38" s="681"/>
      <c r="J38" s="547"/>
    </row>
    <row r="39" spans="1:11">
      <c r="A39" s="547"/>
      <c r="B39" s="547"/>
      <c r="C39" s="547"/>
      <c r="D39" s="547"/>
      <c r="E39" s="547"/>
      <c r="F39" s="547"/>
      <c r="G39" s="547"/>
      <c r="H39" s="547"/>
      <c r="I39" s="547"/>
      <c r="J39" s="547"/>
    </row>
    <row r="40" spans="1:11">
      <c r="A40" s="547"/>
      <c r="B40" s="547"/>
      <c r="C40" s="547"/>
      <c r="D40" s="547"/>
      <c r="E40" s="547"/>
      <c r="F40" s="547"/>
      <c r="G40" s="547"/>
      <c r="H40" s="547"/>
      <c r="I40" s="547"/>
      <c r="J40" s="547"/>
    </row>
    <row r="41" spans="1:11">
      <c r="A41" s="547"/>
      <c r="B41" s="547"/>
      <c r="C41" s="547"/>
      <c r="D41" s="547"/>
      <c r="E41" s="547"/>
      <c r="F41" s="547"/>
      <c r="G41" s="547"/>
      <c r="H41" s="547"/>
      <c r="I41" s="547"/>
      <c r="J41" s="547"/>
    </row>
    <row r="42" spans="1:11">
      <c r="A42" s="550"/>
      <c r="B42" s="550"/>
      <c r="C42" s="547"/>
      <c r="D42" s="547"/>
      <c r="E42" s="547"/>
      <c r="F42" s="547"/>
      <c r="G42" s="547"/>
      <c r="H42" s="547"/>
      <c r="I42" s="547"/>
      <c r="J42" s="547"/>
    </row>
    <row r="43" spans="1:11">
      <c r="A43" s="550"/>
      <c r="B43" s="550"/>
      <c r="C43" s="547"/>
      <c r="D43" s="547"/>
      <c r="E43" s="547"/>
      <c r="F43" s="547"/>
      <c r="G43" s="547"/>
      <c r="H43" s="547"/>
      <c r="I43" s="547"/>
      <c r="J43" s="547"/>
    </row>
    <row r="44" spans="1:11">
      <c r="A44" s="547"/>
      <c r="B44" s="551"/>
      <c r="C44" s="547"/>
      <c r="D44" s="547"/>
      <c r="E44" s="547"/>
      <c r="F44" s="547"/>
      <c r="G44" s="547"/>
      <c r="H44" s="547"/>
      <c r="I44" s="547"/>
      <c r="J44" s="547"/>
    </row>
    <row r="45" spans="1:11">
      <c r="A45" s="547"/>
      <c r="B45" s="551"/>
      <c r="C45" s="547"/>
      <c r="D45" s="547"/>
      <c r="E45" s="547"/>
      <c r="F45" s="547"/>
      <c r="G45" s="547"/>
      <c r="H45" s="547"/>
      <c r="I45" s="547"/>
      <c r="J45" s="547"/>
    </row>
    <row r="46" spans="1:11">
      <c r="A46" s="547"/>
      <c r="B46" s="551"/>
      <c r="C46" s="547"/>
      <c r="D46" s="547"/>
      <c r="E46" s="547"/>
      <c r="F46" s="547"/>
      <c r="G46" s="547"/>
      <c r="H46" s="547"/>
      <c r="I46" s="547"/>
      <c r="J46" s="547"/>
    </row>
    <row r="47" spans="1:11">
      <c r="A47" s="547"/>
      <c r="B47" s="547"/>
      <c r="C47" s="547"/>
      <c r="D47" s="547"/>
      <c r="E47" s="547"/>
      <c r="F47" s="547"/>
      <c r="G47" s="547"/>
      <c r="H47" s="547"/>
      <c r="I47" s="547"/>
      <c r="J47" s="547"/>
    </row>
    <row r="68" spans="3:10">
      <c r="C68" s="651"/>
      <c r="D68" s="651"/>
      <c r="E68" s="651"/>
      <c r="F68" s="651"/>
      <c r="G68" s="651"/>
      <c r="H68" s="651"/>
      <c r="I68" s="651"/>
      <c r="J68" s="651"/>
    </row>
    <row r="69" spans="3:10">
      <c r="C69" s="651"/>
      <c r="D69" s="651"/>
      <c r="E69" s="651"/>
      <c r="F69" s="651"/>
      <c r="G69" s="651"/>
      <c r="H69" s="651"/>
      <c r="I69" s="651"/>
      <c r="J69" s="651"/>
    </row>
    <row r="70" spans="3:10">
      <c r="C70" s="651"/>
      <c r="D70" s="651"/>
      <c r="E70" s="651"/>
      <c r="F70" s="651"/>
      <c r="G70" s="651"/>
      <c r="H70" s="651"/>
      <c r="I70" s="651"/>
      <c r="J70" s="651"/>
    </row>
    <row r="71" spans="3:10">
      <c r="C71" s="651"/>
      <c r="D71" s="651"/>
      <c r="E71" s="651"/>
      <c r="F71" s="651"/>
      <c r="G71" s="651"/>
      <c r="H71" s="651"/>
      <c r="I71" s="651"/>
      <c r="J71" s="651"/>
    </row>
    <row r="72" spans="3:10">
      <c r="C72" s="651"/>
      <c r="D72" s="651"/>
      <c r="E72" s="651"/>
      <c r="F72" s="651"/>
      <c r="G72" s="651"/>
      <c r="H72" s="651"/>
      <c r="I72" s="651"/>
      <c r="J72" s="651"/>
    </row>
    <row r="73" spans="3:10">
      <c r="C73" s="651"/>
      <c r="D73" s="651"/>
      <c r="E73" s="651"/>
      <c r="F73" s="651"/>
      <c r="G73" s="651"/>
      <c r="H73" s="651"/>
      <c r="I73" s="651"/>
      <c r="J73" s="651"/>
    </row>
    <row r="74" spans="3:10">
      <c r="C74" s="651"/>
      <c r="D74" s="651"/>
      <c r="E74" s="651"/>
      <c r="F74" s="651"/>
      <c r="G74" s="651"/>
      <c r="H74" s="651"/>
      <c r="I74" s="651"/>
      <c r="J74" s="651"/>
    </row>
    <row r="75" spans="3:10">
      <c r="C75" s="651"/>
      <c r="D75" s="651"/>
      <c r="E75" s="651"/>
      <c r="F75" s="651"/>
      <c r="G75" s="651"/>
      <c r="H75" s="651"/>
      <c r="I75" s="651"/>
      <c r="J75" s="651"/>
    </row>
    <row r="76" spans="3:10">
      <c r="C76" s="651"/>
      <c r="D76" s="651"/>
      <c r="E76" s="651"/>
      <c r="F76" s="651"/>
      <c r="G76" s="651"/>
      <c r="H76" s="651"/>
      <c r="I76" s="651"/>
      <c r="J76" s="651"/>
    </row>
    <row r="77" spans="3:10">
      <c r="C77" s="651"/>
      <c r="D77" s="651"/>
      <c r="E77" s="651"/>
      <c r="F77" s="651"/>
      <c r="G77" s="651"/>
      <c r="H77" s="651"/>
      <c r="I77" s="651"/>
      <c r="J77" s="651"/>
    </row>
    <row r="78" spans="3:10">
      <c r="C78" s="651"/>
      <c r="D78" s="651"/>
      <c r="E78" s="651"/>
      <c r="F78" s="651"/>
      <c r="G78" s="651"/>
      <c r="H78" s="651"/>
      <c r="I78" s="651"/>
      <c r="J78" s="651"/>
    </row>
    <row r="79" spans="3:10">
      <c r="C79" s="651"/>
      <c r="D79" s="651"/>
      <c r="E79" s="651"/>
      <c r="F79" s="651"/>
      <c r="G79" s="651"/>
      <c r="H79" s="651"/>
      <c r="I79" s="651"/>
      <c r="J79" s="651"/>
    </row>
    <row r="80" spans="3:10">
      <c r="C80" s="651"/>
      <c r="D80" s="651"/>
      <c r="E80" s="651"/>
      <c r="F80" s="651"/>
      <c r="G80" s="651"/>
      <c r="H80" s="651"/>
      <c r="I80" s="651"/>
      <c r="J80" s="651"/>
    </row>
    <row r="81" spans="3:10">
      <c r="C81" s="651"/>
      <c r="D81" s="651"/>
      <c r="E81" s="651"/>
      <c r="F81" s="651"/>
      <c r="G81" s="651"/>
      <c r="H81" s="651"/>
      <c r="I81" s="651"/>
      <c r="J81" s="651"/>
    </row>
    <row r="82" spans="3:10">
      <c r="C82" s="651"/>
      <c r="D82" s="651"/>
      <c r="E82" s="651"/>
      <c r="F82" s="651"/>
      <c r="G82" s="651"/>
      <c r="H82" s="651"/>
      <c r="I82" s="651"/>
      <c r="J82" s="651"/>
    </row>
    <row r="83" spans="3:10">
      <c r="C83" s="651"/>
      <c r="D83" s="651"/>
      <c r="E83" s="651"/>
      <c r="F83" s="651"/>
      <c r="G83" s="651"/>
      <c r="H83" s="651"/>
      <c r="I83" s="651"/>
      <c r="J83" s="651"/>
    </row>
    <row r="84" spans="3:10">
      <c r="C84" s="651"/>
      <c r="D84" s="651"/>
      <c r="E84" s="651"/>
      <c r="F84" s="651"/>
      <c r="G84" s="651"/>
      <c r="H84" s="651"/>
      <c r="I84" s="651"/>
      <c r="J84" s="651"/>
    </row>
    <row r="85" spans="3:10">
      <c r="C85" s="651"/>
      <c r="D85" s="651"/>
      <c r="E85" s="651"/>
      <c r="F85" s="651"/>
      <c r="G85" s="651"/>
      <c r="H85" s="651"/>
      <c r="I85" s="651"/>
      <c r="J85" s="651"/>
    </row>
    <row r="86" spans="3:10">
      <c r="C86" s="651"/>
      <c r="D86" s="651"/>
      <c r="E86" s="651"/>
      <c r="F86" s="651"/>
      <c r="G86" s="651"/>
      <c r="H86" s="651"/>
      <c r="I86" s="651"/>
      <c r="J86" s="651"/>
    </row>
    <row r="87" spans="3:10">
      <c r="C87" s="651"/>
      <c r="D87" s="651"/>
      <c r="E87" s="651"/>
      <c r="F87" s="651"/>
      <c r="G87" s="651"/>
      <c r="H87" s="651"/>
      <c r="I87" s="651"/>
      <c r="J87" s="651"/>
    </row>
    <row r="88" spans="3:10">
      <c r="C88" s="651"/>
      <c r="D88" s="651"/>
      <c r="E88" s="651"/>
      <c r="F88" s="651"/>
      <c r="G88" s="651"/>
      <c r="H88" s="651"/>
      <c r="I88" s="651"/>
      <c r="J88" s="651"/>
    </row>
    <row r="89" spans="3:10">
      <c r="C89" s="651"/>
      <c r="D89" s="651"/>
      <c r="E89" s="651"/>
      <c r="F89" s="651"/>
      <c r="G89" s="651"/>
      <c r="H89" s="651"/>
      <c r="I89" s="651"/>
      <c r="J89" s="651"/>
    </row>
    <row r="90" spans="3:10">
      <c r="C90" s="651"/>
      <c r="D90" s="651"/>
      <c r="E90" s="651"/>
      <c r="F90" s="651"/>
      <c r="G90" s="651"/>
      <c r="H90" s="651"/>
      <c r="I90" s="651"/>
      <c r="J90" s="651"/>
    </row>
    <row r="91" spans="3:10">
      <c r="C91" s="651"/>
      <c r="D91" s="651"/>
      <c r="E91" s="651"/>
      <c r="F91" s="651"/>
      <c r="G91" s="651"/>
      <c r="H91" s="651"/>
      <c r="I91" s="651"/>
      <c r="J91" s="651"/>
    </row>
    <row r="92" spans="3:10">
      <c r="C92" s="651"/>
      <c r="D92" s="651"/>
      <c r="E92" s="651"/>
      <c r="F92" s="651"/>
      <c r="G92" s="651"/>
      <c r="H92" s="651"/>
      <c r="I92" s="651"/>
      <c r="J92" s="651"/>
    </row>
    <row r="93" spans="3:10">
      <c r="C93" s="651"/>
      <c r="D93" s="651"/>
      <c r="E93" s="651"/>
      <c r="F93" s="651"/>
      <c r="G93" s="651"/>
      <c r="H93" s="651"/>
      <c r="I93" s="651"/>
      <c r="J93" s="651"/>
    </row>
    <row r="94" spans="3:10">
      <c r="C94" s="651"/>
      <c r="D94" s="651"/>
      <c r="E94" s="651"/>
      <c r="F94" s="651"/>
      <c r="G94" s="651"/>
      <c r="H94" s="651"/>
      <c r="I94" s="651"/>
      <c r="J94" s="651"/>
    </row>
    <row r="95" spans="3:10">
      <c r="C95" s="651"/>
      <c r="D95" s="651"/>
      <c r="E95" s="651"/>
      <c r="F95" s="651"/>
      <c r="G95" s="651"/>
      <c r="H95" s="651"/>
      <c r="I95" s="651"/>
      <c r="J95" s="651"/>
    </row>
    <row r="96" spans="3:10">
      <c r="C96" s="651"/>
      <c r="D96" s="651"/>
      <c r="E96" s="651"/>
      <c r="F96" s="651"/>
      <c r="G96" s="651"/>
      <c r="H96" s="651"/>
      <c r="I96" s="651"/>
      <c r="J96" s="651"/>
    </row>
    <row r="97" spans="3:10">
      <c r="C97" s="651"/>
      <c r="D97" s="651"/>
      <c r="E97" s="651"/>
      <c r="F97" s="651"/>
      <c r="G97" s="651"/>
      <c r="H97" s="651"/>
      <c r="I97" s="651"/>
      <c r="J97" s="651"/>
    </row>
    <row r="98" spans="3:10">
      <c r="C98" s="651"/>
      <c r="D98" s="651"/>
      <c r="E98" s="651"/>
      <c r="F98" s="651"/>
      <c r="G98" s="651"/>
      <c r="H98" s="651"/>
      <c r="I98" s="651"/>
      <c r="J98" s="651"/>
    </row>
    <row r="99" spans="3:10">
      <c r="C99" s="651"/>
      <c r="D99" s="651"/>
      <c r="E99" s="651"/>
      <c r="F99" s="651"/>
      <c r="G99" s="651"/>
      <c r="H99" s="651"/>
      <c r="I99" s="651"/>
      <c r="J99" s="651"/>
    </row>
    <row r="100" spans="3:10">
      <c r="C100" s="651"/>
      <c r="D100" s="651"/>
      <c r="E100" s="651"/>
      <c r="F100" s="651"/>
      <c r="G100" s="651"/>
      <c r="H100" s="651"/>
      <c r="I100" s="651"/>
      <c r="J100" s="651"/>
    </row>
    <row r="101" spans="3:10">
      <c r="C101" s="651"/>
      <c r="D101" s="651"/>
      <c r="E101" s="651"/>
      <c r="F101" s="651"/>
      <c r="G101" s="651"/>
      <c r="H101" s="651"/>
      <c r="I101" s="651"/>
      <c r="J101" s="651"/>
    </row>
    <row r="102" spans="3:10">
      <c r="C102" s="651"/>
      <c r="D102" s="651"/>
      <c r="E102" s="651"/>
      <c r="F102" s="651"/>
      <c r="G102" s="651"/>
      <c r="H102" s="651"/>
      <c r="I102" s="651"/>
      <c r="J102" s="651"/>
    </row>
    <row r="103" spans="3:10">
      <c r="C103" s="651"/>
      <c r="D103" s="651"/>
      <c r="E103" s="651"/>
      <c r="F103" s="651"/>
      <c r="G103" s="651"/>
      <c r="H103" s="651"/>
      <c r="I103" s="651"/>
      <c r="J103" s="651"/>
    </row>
    <row r="104" spans="3:10">
      <c r="C104" s="651"/>
      <c r="D104" s="651"/>
      <c r="E104" s="651"/>
      <c r="F104" s="651"/>
      <c r="G104" s="651"/>
      <c r="H104" s="651"/>
      <c r="I104" s="651"/>
      <c r="J104" s="651"/>
    </row>
    <row r="105" spans="3:10">
      <c r="C105" s="651"/>
      <c r="D105" s="651"/>
      <c r="E105" s="651"/>
      <c r="F105" s="651"/>
      <c r="G105" s="651"/>
      <c r="H105" s="651"/>
      <c r="I105" s="651"/>
      <c r="J105" s="651"/>
    </row>
    <row r="106" spans="3:10">
      <c r="C106" s="651"/>
      <c r="D106" s="651"/>
      <c r="E106" s="651"/>
      <c r="F106" s="651"/>
      <c r="G106" s="651"/>
      <c r="H106" s="651"/>
      <c r="I106" s="651"/>
      <c r="J106" s="651"/>
    </row>
    <row r="107" spans="3:10">
      <c r="C107" s="651"/>
      <c r="D107" s="651"/>
      <c r="E107" s="651"/>
      <c r="F107" s="651"/>
      <c r="G107" s="651"/>
      <c r="H107" s="651"/>
      <c r="I107" s="651"/>
      <c r="J107" s="651"/>
    </row>
    <row r="108" spans="3:10">
      <c r="C108" s="651"/>
      <c r="D108" s="651"/>
      <c r="E108" s="651"/>
      <c r="F108" s="651"/>
      <c r="G108" s="651"/>
      <c r="H108" s="651"/>
      <c r="I108" s="651"/>
      <c r="J108" s="651"/>
    </row>
    <row r="109" spans="3:10">
      <c r="C109" s="651"/>
      <c r="D109" s="651"/>
      <c r="E109" s="651"/>
      <c r="F109" s="651"/>
      <c r="G109" s="651"/>
      <c r="H109" s="651"/>
      <c r="I109" s="651"/>
      <c r="J109" s="651"/>
    </row>
    <row r="110" spans="3:10">
      <c r="C110" s="651"/>
      <c r="D110" s="651"/>
      <c r="E110" s="651"/>
      <c r="F110" s="651"/>
      <c r="G110" s="651"/>
      <c r="H110" s="651"/>
      <c r="I110" s="651"/>
      <c r="J110" s="65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4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topLeftCell="A18" zoomScaleNormal="100" workbookViewId="0">
      <selection activeCell="C36" sqref="C36:E58"/>
    </sheetView>
  </sheetViews>
  <sheetFormatPr defaultColWidth="9.140625" defaultRowHeight="12.75"/>
  <cols>
    <col min="1" max="1" width="11.85546875" style="523" bestFit="1" customWidth="1"/>
    <col min="2" max="2" width="93.85546875" style="523" customWidth="1"/>
    <col min="3" max="3" width="35.42578125" style="523" customWidth="1"/>
    <col min="4" max="4" width="38.42578125" style="545" customWidth="1"/>
    <col min="5" max="16384" width="9.140625" style="523"/>
  </cols>
  <sheetData>
    <row r="1" spans="1:4" ht="13.5">
      <c r="A1" s="522" t="s">
        <v>188</v>
      </c>
      <c r="B1" s="440" t="str">
        <f>Info!C2</f>
        <v>სს "ბაზისბანკი"</v>
      </c>
      <c r="D1" s="523"/>
    </row>
    <row r="2" spans="1:4">
      <c r="A2" s="524" t="s">
        <v>189</v>
      </c>
      <c r="B2" s="526">
        <f>'1. key ratios'!B2</f>
        <v>44651</v>
      </c>
      <c r="D2" s="523"/>
    </row>
    <row r="3" spans="1:4">
      <c r="A3" s="525" t="s">
        <v>584</v>
      </c>
      <c r="D3" s="523"/>
    </row>
    <row r="5" spans="1:4" ht="51">
      <c r="A5" s="759" t="s">
        <v>585</v>
      </c>
      <c r="B5" s="759"/>
      <c r="C5" s="552" t="s">
        <v>586</v>
      </c>
      <c r="D5" s="594" t="s">
        <v>587</v>
      </c>
    </row>
    <row r="6" spans="1:4">
      <c r="A6" s="553">
        <v>1</v>
      </c>
      <c r="B6" s="554" t="s">
        <v>588</v>
      </c>
      <c r="C6" s="636">
        <v>52327069.784900002</v>
      </c>
      <c r="D6" s="636">
        <v>354832</v>
      </c>
    </row>
    <row r="7" spans="1:4">
      <c r="A7" s="555">
        <v>2</v>
      </c>
      <c r="B7" s="554" t="s">
        <v>589</v>
      </c>
      <c r="C7" s="636">
        <f>SUM(C8:C11)</f>
        <v>59036534.301899999</v>
      </c>
      <c r="D7" s="636">
        <f>SUM(D8:D11)</f>
        <v>111</v>
      </c>
    </row>
    <row r="8" spans="1:4">
      <c r="A8" s="556">
        <v>2.1</v>
      </c>
      <c r="B8" s="557" t="s">
        <v>590</v>
      </c>
      <c r="C8" s="636">
        <v>22451547.078112002</v>
      </c>
      <c r="D8" s="636"/>
    </row>
    <row r="9" spans="1:4">
      <c r="A9" s="556">
        <v>2.2000000000000002</v>
      </c>
      <c r="B9" s="557" t="s">
        <v>591</v>
      </c>
      <c r="C9" s="636">
        <v>36584987.223788001</v>
      </c>
      <c r="D9" s="636"/>
    </row>
    <row r="10" spans="1:4">
      <c r="A10" s="556">
        <v>2.2999999999999998</v>
      </c>
      <c r="B10" s="557" t="s">
        <v>592</v>
      </c>
      <c r="C10" s="636">
        <v>0</v>
      </c>
      <c r="D10" s="636">
        <v>111</v>
      </c>
    </row>
    <row r="11" spans="1:4">
      <c r="A11" s="556">
        <v>2.4</v>
      </c>
      <c r="B11" s="557" t="s">
        <v>593</v>
      </c>
      <c r="C11" s="636"/>
      <c r="D11" s="636"/>
    </row>
    <row r="12" spans="1:4">
      <c r="A12" s="553">
        <v>3</v>
      </c>
      <c r="B12" s="554" t="s">
        <v>594</v>
      </c>
      <c r="C12" s="636">
        <f>SUM(C13:C17)</f>
        <v>27865319.394499999</v>
      </c>
      <c r="D12" s="636">
        <f>SUM(D13:D18)</f>
        <v>123904</v>
      </c>
    </row>
    <row r="13" spans="1:4">
      <c r="A13" s="556">
        <v>3.1</v>
      </c>
      <c r="B13" s="557" t="s">
        <v>595</v>
      </c>
      <c r="C13" s="636">
        <v>18354116.879999999</v>
      </c>
      <c r="D13" s="636"/>
    </row>
    <row r="14" spans="1:4">
      <c r="A14" s="556">
        <v>3.2</v>
      </c>
      <c r="B14" s="557" t="s">
        <v>596</v>
      </c>
      <c r="C14" s="636">
        <v>4843133.8136999998</v>
      </c>
      <c r="D14" s="636">
        <v>123904</v>
      </c>
    </row>
    <row r="15" spans="1:4">
      <c r="A15" s="556">
        <v>3.3</v>
      </c>
      <c r="B15" s="557" t="s">
        <v>597</v>
      </c>
      <c r="C15" s="636">
        <v>2636017.7938999999</v>
      </c>
      <c r="D15" s="636"/>
    </row>
    <row r="16" spans="1:4">
      <c r="A16" s="556">
        <v>3.4</v>
      </c>
      <c r="B16" s="557" t="s">
        <v>598</v>
      </c>
      <c r="C16" s="636">
        <v>1889594.4850000001</v>
      </c>
      <c r="D16" s="636"/>
    </row>
    <row r="17" spans="1:6" ht="25.5">
      <c r="A17" s="555">
        <v>3.5</v>
      </c>
      <c r="B17" s="557" t="s">
        <v>599</v>
      </c>
      <c r="C17" s="636">
        <f>1308786.5439-1166330.122</f>
        <v>142456.42189999996</v>
      </c>
      <c r="D17" s="636"/>
    </row>
    <row r="18" spans="1:6">
      <c r="A18" s="556">
        <v>3.6</v>
      </c>
      <c r="B18" s="557" t="s">
        <v>600</v>
      </c>
      <c r="C18" s="636"/>
      <c r="D18" s="636"/>
    </row>
    <row r="19" spans="1:6">
      <c r="A19" s="558">
        <v>4</v>
      </c>
      <c r="B19" s="554" t="s">
        <v>601</v>
      </c>
      <c r="C19" s="637">
        <f>C6+C7-C12</f>
        <v>83498284.692300007</v>
      </c>
      <c r="D19" s="637">
        <f>D6+D7-D12</f>
        <v>231039</v>
      </c>
    </row>
    <row r="22" spans="1:6">
      <c r="C22" s="651"/>
      <c r="D22" s="651"/>
    </row>
    <row r="25" spans="1:6">
      <c r="E25" s="651"/>
      <c r="F25" s="651"/>
    </row>
    <row r="26" spans="1:6">
      <c r="E26" s="651"/>
      <c r="F26" s="651"/>
    </row>
    <row r="27" spans="1:6">
      <c r="E27" s="651"/>
      <c r="F27" s="651"/>
    </row>
    <row r="28" spans="1:6">
      <c r="E28" s="651"/>
      <c r="F28" s="651"/>
    </row>
    <row r="29" spans="1:6">
      <c r="E29" s="651"/>
      <c r="F29" s="651"/>
    </row>
    <row r="30" spans="1:6">
      <c r="E30" s="651"/>
      <c r="F30" s="651"/>
    </row>
    <row r="31" spans="1:6">
      <c r="E31" s="651"/>
      <c r="F31" s="651"/>
    </row>
    <row r="32" spans="1:6">
      <c r="E32" s="651"/>
      <c r="F32" s="651"/>
    </row>
    <row r="33" spans="3:6">
      <c r="E33" s="651"/>
      <c r="F33" s="651"/>
    </row>
    <row r="34" spans="3:6">
      <c r="E34" s="651"/>
      <c r="F34" s="651"/>
    </row>
    <row r="35" spans="3:6">
      <c r="E35" s="651"/>
      <c r="F35" s="651"/>
    </row>
    <row r="36" spans="3:6">
      <c r="E36" s="651"/>
      <c r="F36" s="651"/>
    </row>
    <row r="37" spans="3:6">
      <c r="E37" s="651"/>
      <c r="F37" s="651"/>
    </row>
    <row r="38" spans="3:6">
      <c r="E38" s="651"/>
      <c r="F38" s="651"/>
    </row>
    <row r="41" spans="3:6">
      <c r="C41" s="651"/>
      <c r="D41" s="651"/>
    </row>
    <row r="42" spans="3:6">
      <c r="C42" s="651"/>
      <c r="D42" s="651"/>
    </row>
    <row r="43" spans="3:6">
      <c r="C43" s="651"/>
      <c r="D43" s="651"/>
    </row>
    <row r="44" spans="3:6">
      <c r="C44" s="651"/>
      <c r="D44" s="651"/>
    </row>
    <row r="45" spans="3:6">
      <c r="C45" s="651"/>
      <c r="D45" s="651"/>
    </row>
    <row r="46" spans="3:6">
      <c r="C46" s="651"/>
      <c r="D46" s="651"/>
    </row>
    <row r="47" spans="3:6">
      <c r="C47" s="651"/>
      <c r="D47" s="651"/>
    </row>
    <row r="48" spans="3:6">
      <c r="C48" s="651"/>
      <c r="D48" s="651"/>
    </row>
    <row r="49" spans="3:4">
      <c r="C49" s="651"/>
      <c r="D49" s="651"/>
    </row>
    <row r="50" spans="3:4">
      <c r="C50" s="651"/>
      <c r="D50" s="651"/>
    </row>
    <row r="51" spans="3:4">
      <c r="C51" s="651"/>
      <c r="D51" s="651"/>
    </row>
    <row r="52" spans="3:4">
      <c r="C52" s="651"/>
      <c r="D52" s="651"/>
    </row>
    <row r="53" spans="3:4">
      <c r="C53" s="651"/>
      <c r="D53" s="651"/>
    </row>
    <row r="54" spans="3:4">
      <c r="C54" s="651"/>
      <c r="D54" s="651"/>
    </row>
    <row r="55" spans="3:4">
      <c r="C55" s="651"/>
      <c r="D55" s="651"/>
    </row>
    <row r="56" spans="3:4">
      <c r="C56" s="651"/>
      <c r="D56" s="651"/>
    </row>
  </sheetData>
  <mergeCells count="1">
    <mergeCell ref="A5:B5"/>
  </mergeCells>
  <pageMargins left="0.7" right="0.7" top="0.75" bottom="0.75" header="0.3" footer="0.3"/>
  <pageSetup scale="6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topLeftCell="A3" zoomScaleNormal="100" workbookViewId="0">
      <selection activeCell="C21" sqref="C21:D118"/>
    </sheetView>
  </sheetViews>
  <sheetFormatPr defaultColWidth="9.140625" defaultRowHeight="12.75"/>
  <cols>
    <col min="1" max="1" width="11.85546875" style="523" bestFit="1" customWidth="1"/>
    <col min="2" max="2" width="112" style="523" customWidth="1"/>
    <col min="3" max="3" width="27.5703125" style="523" customWidth="1"/>
    <col min="4" max="4" width="41.5703125" style="545" customWidth="1"/>
    <col min="5" max="16384" width="9.140625" style="523"/>
  </cols>
  <sheetData>
    <row r="1" spans="1:6" ht="13.5">
      <c r="A1" s="522" t="s">
        <v>188</v>
      </c>
      <c r="B1" s="440" t="str">
        <f>Info!C2</f>
        <v>სს "ბაზისბანკი"</v>
      </c>
      <c r="D1" s="523"/>
    </row>
    <row r="2" spans="1:6">
      <c r="A2" s="524" t="s">
        <v>189</v>
      </c>
      <c r="B2" s="526">
        <f>'1. key ratios'!B2</f>
        <v>44651</v>
      </c>
      <c r="D2" s="523"/>
    </row>
    <row r="3" spans="1:6">
      <c r="A3" s="525" t="s">
        <v>602</v>
      </c>
      <c r="D3" s="523"/>
    </row>
    <row r="4" spans="1:6">
      <c r="A4" s="525"/>
      <c r="D4" s="523"/>
    </row>
    <row r="5" spans="1:6" ht="15" customHeight="1">
      <c r="A5" s="760" t="s">
        <v>603</v>
      </c>
      <c r="B5" s="761"/>
      <c r="C5" s="750" t="s">
        <v>604</v>
      </c>
      <c r="D5" s="764" t="s">
        <v>605</v>
      </c>
    </row>
    <row r="6" spans="1:6" ht="30.75" customHeight="1">
      <c r="A6" s="762"/>
      <c r="B6" s="763"/>
      <c r="C6" s="753"/>
      <c r="D6" s="764"/>
    </row>
    <row r="7" spans="1:6">
      <c r="A7" s="548">
        <v>1</v>
      </c>
      <c r="B7" s="530" t="s">
        <v>606</v>
      </c>
      <c r="C7" s="636">
        <v>67765521.562199995</v>
      </c>
      <c r="D7" s="559"/>
      <c r="F7" s="651"/>
    </row>
    <row r="8" spans="1:6">
      <c r="A8" s="539">
        <v>2</v>
      </c>
      <c r="B8" s="539" t="s">
        <v>607</v>
      </c>
      <c r="C8" s="636">
        <v>52005328.393199995</v>
      </c>
      <c r="D8" s="559"/>
      <c r="F8" s="651"/>
    </row>
    <row r="9" spans="1:6" ht="25.5">
      <c r="A9" s="539">
        <v>3</v>
      </c>
      <c r="B9" s="560" t="s">
        <v>608</v>
      </c>
      <c r="C9" s="636">
        <v>1886356.5511</v>
      </c>
      <c r="D9" s="559"/>
      <c r="F9" s="651"/>
    </row>
    <row r="10" spans="1:6">
      <c r="A10" s="539">
        <v>4</v>
      </c>
      <c r="B10" s="539" t="s">
        <v>609</v>
      </c>
      <c r="C10" s="637">
        <f>SUM(C11:C18)</f>
        <v>29080751.317899995</v>
      </c>
      <c r="D10" s="559"/>
      <c r="F10" s="651"/>
    </row>
    <row r="11" spans="1:6">
      <c r="A11" s="539">
        <v>5</v>
      </c>
      <c r="B11" s="561" t="s">
        <v>610</v>
      </c>
      <c r="C11" s="636">
        <v>618481.65300000005</v>
      </c>
      <c r="D11" s="559"/>
      <c r="F11" s="651"/>
    </row>
    <row r="12" spans="1:6">
      <c r="A12" s="539">
        <v>6</v>
      </c>
      <c r="B12" s="561" t="s">
        <v>611</v>
      </c>
      <c r="C12" s="636">
        <v>2082121.3666999999</v>
      </c>
      <c r="D12" s="559"/>
      <c r="F12" s="651"/>
    </row>
    <row r="13" spans="1:6">
      <c r="A13" s="539">
        <v>7</v>
      </c>
      <c r="B13" s="561" t="s">
        <v>612</v>
      </c>
      <c r="C13" s="636">
        <v>6027903.3729999997</v>
      </c>
      <c r="D13" s="559"/>
      <c r="F13" s="651"/>
    </row>
    <row r="14" spans="1:6">
      <c r="A14" s="539">
        <v>8</v>
      </c>
      <c r="B14" s="561" t="s">
        <v>613</v>
      </c>
      <c r="C14" s="636"/>
      <c r="D14" s="539"/>
      <c r="F14" s="651"/>
    </row>
    <row r="15" spans="1:6">
      <c r="A15" s="539">
        <v>9</v>
      </c>
      <c r="B15" s="561" t="s">
        <v>614</v>
      </c>
      <c r="C15" s="636"/>
      <c r="D15" s="539"/>
      <c r="F15" s="651"/>
    </row>
    <row r="16" spans="1:6">
      <c r="A16" s="539">
        <v>10</v>
      </c>
      <c r="B16" s="561" t="s">
        <v>615</v>
      </c>
      <c r="C16" s="636">
        <v>18354116.881299999</v>
      </c>
      <c r="D16" s="559"/>
      <c r="F16" s="651"/>
    </row>
    <row r="17" spans="1:6">
      <c r="A17" s="539">
        <v>11</v>
      </c>
      <c r="B17" s="561" t="s">
        <v>616</v>
      </c>
      <c r="C17" s="636"/>
      <c r="D17" s="539"/>
      <c r="F17" s="651"/>
    </row>
    <row r="18" spans="1:6" ht="25.5">
      <c r="A18" s="539">
        <v>12</v>
      </c>
      <c r="B18" s="561" t="s">
        <v>617</v>
      </c>
      <c r="C18" s="636">
        <v>1998128.0438999999</v>
      </c>
      <c r="D18" s="559"/>
      <c r="F18" s="651"/>
    </row>
    <row r="19" spans="1:6">
      <c r="A19" s="548">
        <v>13</v>
      </c>
      <c r="B19" s="562" t="s">
        <v>618</v>
      </c>
      <c r="C19" s="637">
        <f>C7+C8+C9-C10</f>
        <v>92576455.188600004</v>
      </c>
      <c r="D19" s="563"/>
      <c r="F19" s="651"/>
    </row>
    <row r="22" spans="1:6">
      <c r="B22" s="522"/>
    </row>
    <row r="23" spans="1:6">
      <c r="B23" s="524"/>
    </row>
    <row r="24" spans="1:6">
      <c r="B24" s="525"/>
      <c r="D24" s="693"/>
    </row>
    <row r="25" spans="1:6">
      <c r="D25" s="693"/>
    </row>
    <row r="26" spans="1:6">
      <c r="D26" s="693"/>
    </row>
    <row r="27" spans="1:6">
      <c r="D27" s="693"/>
    </row>
    <row r="28" spans="1:6">
      <c r="D28" s="693"/>
    </row>
    <row r="29" spans="1:6">
      <c r="D29" s="693"/>
    </row>
    <row r="30" spans="1:6">
      <c r="D30" s="693"/>
    </row>
    <row r="31" spans="1:6">
      <c r="D31" s="693"/>
    </row>
    <row r="32" spans="1:6">
      <c r="D32" s="693"/>
    </row>
    <row r="33" spans="4:4">
      <c r="D33" s="693"/>
    </row>
    <row r="34" spans="4:4">
      <c r="D34" s="693"/>
    </row>
    <row r="35" spans="4:4">
      <c r="D35" s="693"/>
    </row>
    <row r="36" spans="4:4">
      <c r="D36" s="693"/>
    </row>
  </sheetData>
  <mergeCells count="3">
    <mergeCell ref="A5:B6"/>
    <mergeCell ref="C5:C6"/>
    <mergeCell ref="D5:D6"/>
  </mergeCells>
  <pageMargins left="0.7" right="0.7" top="0.75" bottom="0.75" header="0.3" footer="0.3"/>
  <pageSetup paperSize="9" scale="6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showGridLines="0" zoomScale="70" zoomScaleNormal="70" zoomScaleSheetLayoutView="80" workbookViewId="0">
      <selection activeCell="C20" sqref="C19:C20"/>
    </sheetView>
  </sheetViews>
  <sheetFormatPr defaultColWidth="9.140625" defaultRowHeight="12.75"/>
  <cols>
    <col min="1" max="1" width="11.85546875" style="523" bestFit="1" customWidth="1"/>
    <col min="2" max="2" width="54" style="523" customWidth="1"/>
    <col min="3" max="3" width="19.140625" style="523" customWidth="1"/>
    <col min="4" max="4" width="18.7109375" style="523" customWidth="1"/>
    <col min="5" max="5" width="22.28515625" style="523" customWidth="1"/>
    <col min="6" max="6" width="23.42578125" style="523" customWidth="1"/>
    <col min="7" max="7" width="14" style="523" customWidth="1"/>
    <col min="8" max="11" width="22.28515625" style="523" customWidth="1"/>
    <col min="12" max="12" width="16.5703125" style="523" customWidth="1"/>
    <col min="13" max="14" width="22.28515625" style="523" customWidth="1"/>
    <col min="15" max="15" width="23.42578125" style="523" bestFit="1" customWidth="1"/>
    <col min="16" max="16" width="21.85546875" style="523" bestFit="1" customWidth="1"/>
    <col min="17" max="19" width="19.140625" style="523" bestFit="1" customWidth="1"/>
    <col min="20" max="20" width="16.140625" style="523" customWidth="1"/>
    <col min="21" max="21" width="11.140625" style="523" bestFit="1" customWidth="1"/>
    <col min="22" max="22" width="20" style="523" customWidth="1"/>
    <col min="23" max="16384" width="9.140625" style="523"/>
  </cols>
  <sheetData>
    <row r="1" spans="1:22" ht="13.5">
      <c r="A1" s="522" t="s">
        <v>188</v>
      </c>
      <c r="B1" s="440" t="str">
        <f>Info!C2</f>
        <v>სს "ბაზისბანკი"</v>
      </c>
    </row>
    <row r="2" spans="1:22">
      <c r="A2" s="524" t="s">
        <v>189</v>
      </c>
      <c r="B2" s="526">
        <f>'1. key ratios'!B2</f>
        <v>44651</v>
      </c>
      <c r="C2" s="534"/>
    </row>
    <row r="3" spans="1:22">
      <c r="A3" s="525" t="s">
        <v>619</v>
      </c>
    </row>
    <row r="5" spans="1:22" ht="15" customHeight="1">
      <c r="A5" s="750" t="s">
        <v>620</v>
      </c>
      <c r="B5" s="752"/>
      <c r="C5" s="767" t="s">
        <v>621</v>
      </c>
      <c r="D5" s="768"/>
      <c r="E5" s="768"/>
      <c r="F5" s="768"/>
      <c r="G5" s="768"/>
      <c r="H5" s="768"/>
      <c r="I5" s="768"/>
      <c r="J5" s="768"/>
      <c r="K5" s="768"/>
      <c r="L5" s="768"/>
      <c r="M5" s="768"/>
      <c r="N5" s="768"/>
      <c r="O5" s="768"/>
      <c r="P5" s="768"/>
      <c r="Q5" s="768"/>
      <c r="R5" s="768"/>
      <c r="S5" s="768"/>
      <c r="T5" s="768"/>
      <c r="U5" s="769"/>
      <c r="V5" s="564"/>
    </row>
    <row r="6" spans="1:22">
      <c r="A6" s="765"/>
      <c r="B6" s="766"/>
      <c r="C6" s="770" t="s">
        <v>68</v>
      </c>
      <c r="D6" s="772" t="s">
        <v>622</v>
      </c>
      <c r="E6" s="772"/>
      <c r="F6" s="773"/>
      <c r="G6" s="774" t="s">
        <v>623</v>
      </c>
      <c r="H6" s="775"/>
      <c r="I6" s="775"/>
      <c r="J6" s="775"/>
      <c r="K6" s="776"/>
      <c r="L6" s="565"/>
      <c r="M6" s="777" t="s">
        <v>624</v>
      </c>
      <c r="N6" s="777"/>
      <c r="O6" s="757"/>
      <c r="P6" s="757"/>
      <c r="Q6" s="757"/>
      <c r="R6" s="757"/>
      <c r="S6" s="757"/>
      <c r="T6" s="757"/>
      <c r="U6" s="757"/>
      <c r="V6" s="566"/>
    </row>
    <row r="7" spans="1:22" ht="25.5">
      <c r="A7" s="753"/>
      <c r="B7" s="755"/>
      <c r="C7" s="771"/>
      <c r="D7" s="567"/>
      <c r="E7" s="536" t="s">
        <v>625</v>
      </c>
      <c r="F7" s="598" t="s">
        <v>626</v>
      </c>
      <c r="G7" s="534"/>
      <c r="H7" s="598" t="s">
        <v>625</v>
      </c>
      <c r="I7" s="536" t="s">
        <v>652</v>
      </c>
      <c r="J7" s="536" t="s">
        <v>627</v>
      </c>
      <c r="K7" s="598" t="s">
        <v>628</v>
      </c>
      <c r="L7" s="568"/>
      <c r="M7" s="585" t="s">
        <v>629</v>
      </c>
      <c r="N7" s="536" t="s">
        <v>627</v>
      </c>
      <c r="O7" s="536" t="s">
        <v>630</v>
      </c>
      <c r="P7" s="536" t="s">
        <v>631</v>
      </c>
      <c r="Q7" s="536" t="s">
        <v>632</v>
      </c>
      <c r="R7" s="536" t="s">
        <v>633</v>
      </c>
      <c r="S7" s="536" t="s">
        <v>634</v>
      </c>
      <c r="T7" s="569" t="s">
        <v>635</v>
      </c>
      <c r="U7" s="536" t="s">
        <v>636</v>
      </c>
      <c r="V7" s="564"/>
    </row>
    <row r="8" spans="1:22">
      <c r="A8" s="570">
        <v>1</v>
      </c>
      <c r="B8" s="530" t="s">
        <v>637</v>
      </c>
      <c r="C8" s="637">
        <v>1990023112.9935002</v>
      </c>
      <c r="D8" s="636">
        <v>1704954748.543</v>
      </c>
      <c r="E8" s="636">
        <v>20569233.062600002</v>
      </c>
      <c r="F8" s="636">
        <v>139704.4</v>
      </c>
      <c r="G8" s="636">
        <v>192491909.29440001</v>
      </c>
      <c r="H8" s="636">
        <v>3878404.8539999998</v>
      </c>
      <c r="I8" s="636">
        <v>12282030.4508</v>
      </c>
      <c r="J8" s="636">
        <v>10828170.3983</v>
      </c>
      <c r="K8" s="636">
        <v>0</v>
      </c>
      <c r="L8" s="636">
        <v>92576455.156100005</v>
      </c>
      <c r="M8" s="636">
        <v>3179626.3095</v>
      </c>
      <c r="N8" s="636">
        <v>1593110.4434</v>
      </c>
      <c r="O8" s="636">
        <v>8517859.1700999998</v>
      </c>
      <c r="P8" s="636">
        <v>8539762.9283999987</v>
      </c>
      <c r="Q8" s="636">
        <v>5907562.7064999994</v>
      </c>
      <c r="R8" s="636">
        <v>4761313.0727000004</v>
      </c>
      <c r="S8" s="636">
        <v>0</v>
      </c>
      <c r="T8" s="636">
        <v>0</v>
      </c>
      <c r="U8" s="636">
        <v>2632965.4347999999</v>
      </c>
      <c r="V8" s="547"/>
    </row>
    <row r="9" spans="1:22">
      <c r="A9" s="538">
        <v>1.1000000000000001</v>
      </c>
      <c r="B9" s="571" t="s">
        <v>638</v>
      </c>
      <c r="C9" s="640"/>
      <c r="D9" s="636"/>
      <c r="E9" s="636"/>
      <c r="F9" s="636"/>
      <c r="G9" s="636"/>
      <c r="H9" s="636"/>
      <c r="I9" s="636"/>
      <c r="J9" s="636"/>
      <c r="K9" s="636"/>
      <c r="L9" s="636"/>
      <c r="M9" s="636"/>
      <c r="N9" s="636"/>
      <c r="O9" s="636"/>
      <c r="P9" s="636"/>
      <c r="Q9" s="636"/>
      <c r="R9" s="636"/>
      <c r="S9" s="636"/>
      <c r="T9" s="636"/>
      <c r="U9" s="636"/>
      <c r="V9" s="547"/>
    </row>
    <row r="10" spans="1:22">
      <c r="A10" s="538">
        <v>1.2</v>
      </c>
      <c r="B10" s="571" t="s">
        <v>639</v>
      </c>
      <c r="C10" s="640"/>
      <c r="D10" s="636"/>
      <c r="E10" s="636"/>
      <c r="F10" s="636"/>
      <c r="G10" s="636"/>
      <c r="H10" s="636"/>
      <c r="I10" s="636"/>
      <c r="J10" s="636"/>
      <c r="K10" s="636"/>
      <c r="L10" s="636"/>
      <c r="M10" s="636"/>
      <c r="N10" s="636"/>
      <c r="O10" s="636"/>
      <c r="P10" s="636"/>
      <c r="Q10" s="636"/>
      <c r="R10" s="636"/>
      <c r="S10" s="636"/>
      <c r="T10" s="636"/>
      <c r="U10" s="636"/>
      <c r="V10" s="547"/>
    </row>
    <row r="11" spans="1:22">
      <c r="A11" s="538">
        <v>1.3</v>
      </c>
      <c r="B11" s="571" t="s">
        <v>640</v>
      </c>
      <c r="C11" s="640"/>
      <c r="D11" s="636"/>
      <c r="E11" s="636"/>
      <c r="F11" s="636"/>
      <c r="G11" s="636"/>
      <c r="H11" s="636"/>
      <c r="I11" s="636"/>
      <c r="J11" s="636"/>
      <c r="K11" s="636"/>
      <c r="L11" s="636"/>
      <c r="M11" s="636"/>
      <c r="N11" s="636"/>
      <c r="O11" s="636"/>
      <c r="P11" s="636"/>
      <c r="Q11" s="636"/>
      <c r="R11" s="636"/>
      <c r="S11" s="636"/>
      <c r="T11" s="636"/>
      <c r="U11" s="636"/>
      <c r="V11" s="547"/>
    </row>
    <row r="12" spans="1:22">
      <c r="A12" s="538">
        <v>1.4</v>
      </c>
      <c r="B12" s="571" t="s">
        <v>641</v>
      </c>
      <c r="C12" s="640">
        <v>58717939.693499997</v>
      </c>
      <c r="D12" s="636">
        <v>58717939.693499997</v>
      </c>
      <c r="E12" s="636"/>
      <c r="F12" s="636"/>
      <c r="G12" s="636"/>
      <c r="H12" s="636"/>
      <c r="I12" s="636"/>
      <c r="J12" s="636"/>
      <c r="K12" s="636"/>
      <c r="L12" s="636"/>
      <c r="M12" s="636"/>
      <c r="N12" s="636"/>
      <c r="O12" s="636"/>
      <c r="P12" s="636"/>
      <c r="Q12" s="636"/>
      <c r="R12" s="636"/>
      <c r="S12" s="636"/>
      <c r="T12" s="636"/>
      <c r="U12" s="636"/>
      <c r="V12" s="547"/>
    </row>
    <row r="13" spans="1:22">
      <c r="A13" s="538">
        <v>1.5</v>
      </c>
      <c r="B13" s="571" t="s">
        <v>642</v>
      </c>
      <c r="C13" s="640">
        <v>1002113458.661</v>
      </c>
      <c r="D13" s="636">
        <v>838092113.25829995</v>
      </c>
      <c r="E13" s="636">
        <v>8190079.9182000002</v>
      </c>
      <c r="F13" s="636"/>
      <c r="G13" s="636">
        <v>123005603.7538</v>
      </c>
      <c r="H13" s="636"/>
      <c r="I13" s="636"/>
      <c r="J13" s="636">
        <v>5317005.9965000004</v>
      </c>
      <c r="K13" s="636"/>
      <c r="L13" s="636">
        <v>41015741.648900002</v>
      </c>
      <c r="M13" s="636">
        <v>54595.360000000001</v>
      </c>
      <c r="N13" s="636"/>
      <c r="O13" s="636"/>
      <c r="P13" s="636">
        <v>3247936.5197999999</v>
      </c>
      <c r="Q13" s="636">
        <v>918093.88130000001</v>
      </c>
      <c r="R13" s="636">
        <v>3488193.2140000002</v>
      </c>
      <c r="S13" s="636"/>
      <c r="T13" s="636"/>
      <c r="U13" s="636">
        <v>33860.11</v>
      </c>
      <c r="V13" s="547"/>
    </row>
    <row r="14" spans="1:22">
      <c r="A14" s="538">
        <v>1.6</v>
      </c>
      <c r="B14" s="571" t="s">
        <v>643</v>
      </c>
      <c r="C14" s="640">
        <v>929191714.63900006</v>
      </c>
      <c r="D14" s="636">
        <v>808144695.59119999</v>
      </c>
      <c r="E14" s="636">
        <v>12379153.144400001</v>
      </c>
      <c r="F14" s="636">
        <v>139704.4</v>
      </c>
      <c r="G14" s="636">
        <v>69486305.540600002</v>
      </c>
      <c r="H14" s="636">
        <v>3878404.8539999998</v>
      </c>
      <c r="I14" s="636">
        <v>12282030.4508</v>
      </c>
      <c r="J14" s="636">
        <v>5511164.4018000001</v>
      </c>
      <c r="K14" s="636"/>
      <c r="L14" s="636">
        <v>51560713.507200003</v>
      </c>
      <c r="M14" s="636">
        <v>3125030.9495000001</v>
      </c>
      <c r="N14" s="636">
        <v>1593110.4434</v>
      </c>
      <c r="O14" s="636">
        <v>8517859.1700999998</v>
      </c>
      <c r="P14" s="636">
        <v>5291826.4085999997</v>
      </c>
      <c r="Q14" s="636">
        <v>4989468.8251999998</v>
      </c>
      <c r="R14" s="636">
        <v>1273119.8587</v>
      </c>
      <c r="S14" s="636"/>
      <c r="T14" s="636"/>
      <c r="U14" s="636">
        <v>2599105.3248000001</v>
      </c>
      <c r="V14" s="547"/>
    </row>
    <row r="15" spans="1:22">
      <c r="A15" s="570">
        <v>2</v>
      </c>
      <c r="B15" s="548" t="s">
        <v>644</v>
      </c>
      <c r="C15" s="637">
        <v>214606328.81</v>
      </c>
      <c r="D15" s="637">
        <v>214606328.81</v>
      </c>
      <c r="E15" s="637">
        <v>0</v>
      </c>
      <c r="F15" s="637">
        <v>0</v>
      </c>
      <c r="G15" s="637">
        <v>0</v>
      </c>
      <c r="H15" s="637">
        <v>0</v>
      </c>
      <c r="I15" s="637">
        <v>0</v>
      </c>
      <c r="J15" s="637">
        <v>0</v>
      </c>
      <c r="K15" s="637">
        <v>0</v>
      </c>
      <c r="L15" s="637">
        <v>0</v>
      </c>
      <c r="M15" s="637">
        <v>0</v>
      </c>
      <c r="N15" s="637">
        <v>0</v>
      </c>
      <c r="O15" s="637">
        <v>0</v>
      </c>
      <c r="P15" s="637">
        <v>0</v>
      </c>
      <c r="Q15" s="637">
        <v>0</v>
      </c>
      <c r="R15" s="637">
        <v>0</v>
      </c>
      <c r="S15" s="637">
        <v>0</v>
      </c>
      <c r="T15" s="637">
        <v>0</v>
      </c>
      <c r="U15" s="637">
        <v>0</v>
      </c>
      <c r="V15" s="547"/>
    </row>
    <row r="16" spans="1:22">
      <c r="A16" s="538">
        <v>2.1</v>
      </c>
      <c r="B16" s="571" t="s">
        <v>638</v>
      </c>
      <c r="C16" s="640"/>
      <c r="D16" s="636"/>
      <c r="E16" s="636"/>
      <c r="F16" s="636"/>
      <c r="G16" s="636"/>
      <c r="H16" s="636"/>
      <c r="I16" s="636"/>
      <c r="J16" s="636"/>
      <c r="K16" s="636"/>
      <c r="L16" s="636"/>
      <c r="M16" s="636"/>
      <c r="N16" s="636"/>
      <c r="O16" s="636"/>
      <c r="P16" s="636"/>
      <c r="Q16" s="636"/>
      <c r="R16" s="636"/>
      <c r="S16" s="636"/>
      <c r="T16" s="636"/>
      <c r="U16" s="636"/>
      <c r="V16" s="547"/>
    </row>
    <row r="17" spans="1:22">
      <c r="A17" s="538">
        <v>2.2000000000000002</v>
      </c>
      <c r="B17" s="571" t="s">
        <v>639</v>
      </c>
      <c r="C17" s="640">
        <v>203054378.81</v>
      </c>
      <c r="D17" s="636">
        <v>203054378.81</v>
      </c>
      <c r="E17" s="636"/>
      <c r="F17" s="636"/>
      <c r="G17" s="636"/>
      <c r="H17" s="636"/>
      <c r="I17" s="636"/>
      <c r="J17" s="636"/>
      <c r="K17" s="636"/>
      <c r="L17" s="636"/>
      <c r="M17" s="636"/>
      <c r="N17" s="636"/>
      <c r="O17" s="636"/>
      <c r="P17" s="636"/>
      <c r="Q17" s="636"/>
      <c r="R17" s="636"/>
      <c r="S17" s="636"/>
      <c r="T17" s="636"/>
      <c r="U17" s="636"/>
      <c r="V17" s="547"/>
    </row>
    <row r="18" spans="1:22">
      <c r="A18" s="538">
        <v>2.2999999999999998</v>
      </c>
      <c r="B18" s="571" t="s">
        <v>640</v>
      </c>
      <c r="C18" s="640"/>
      <c r="D18" s="636"/>
      <c r="E18" s="636"/>
      <c r="F18" s="636"/>
      <c r="G18" s="636"/>
      <c r="H18" s="636"/>
      <c r="I18" s="636"/>
      <c r="J18" s="636"/>
      <c r="K18" s="636"/>
      <c r="L18" s="636"/>
      <c r="M18" s="636"/>
      <c r="N18" s="636"/>
      <c r="O18" s="636"/>
      <c r="P18" s="636"/>
      <c r="Q18" s="636"/>
      <c r="R18" s="636"/>
      <c r="S18" s="636"/>
      <c r="T18" s="636"/>
      <c r="U18" s="636"/>
      <c r="V18" s="547"/>
    </row>
    <row r="19" spans="1:22">
      <c r="A19" s="538">
        <v>2.4</v>
      </c>
      <c r="B19" s="571" t="s">
        <v>641</v>
      </c>
      <c r="C19" s="640">
        <v>700000</v>
      </c>
      <c r="D19" s="636">
        <v>700000</v>
      </c>
      <c r="E19" s="636"/>
      <c r="F19" s="636"/>
      <c r="G19" s="636"/>
      <c r="H19" s="636"/>
      <c r="I19" s="636"/>
      <c r="J19" s="636"/>
      <c r="K19" s="636"/>
      <c r="L19" s="636"/>
      <c r="M19" s="636"/>
      <c r="N19" s="636"/>
      <c r="O19" s="636"/>
      <c r="P19" s="636"/>
      <c r="Q19" s="636"/>
      <c r="R19" s="636"/>
      <c r="S19" s="636"/>
      <c r="T19" s="636"/>
      <c r="U19" s="636"/>
      <c r="V19" s="547"/>
    </row>
    <row r="20" spans="1:22">
      <c r="A20" s="538">
        <v>2.5</v>
      </c>
      <c r="B20" s="571" t="s">
        <v>642</v>
      </c>
      <c r="C20" s="640">
        <v>10851950</v>
      </c>
      <c r="D20" s="636">
        <v>10851950</v>
      </c>
      <c r="E20" s="636"/>
      <c r="F20" s="636"/>
      <c r="G20" s="636"/>
      <c r="H20" s="636"/>
      <c r="I20" s="636"/>
      <c r="J20" s="636"/>
      <c r="K20" s="636"/>
      <c r="L20" s="636"/>
      <c r="M20" s="636"/>
      <c r="N20" s="636"/>
      <c r="O20" s="636"/>
      <c r="P20" s="636"/>
      <c r="Q20" s="636"/>
      <c r="R20" s="636"/>
      <c r="S20" s="636"/>
      <c r="T20" s="636"/>
      <c r="U20" s="636"/>
      <c r="V20" s="547"/>
    </row>
    <row r="21" spans="1:22">
      <c r="A21" s="538">
        <v>2.6</v>
      </c>
      <c r="B21" s="571" t="s">
        <v>643</v>
      </c>
      <c r="C21" s="640"/>
      <c r="D21" s="636"/>
      <c r="E21" s="636"/>
      <c r="F21" s="636"/>
      <c r="G21" s="636"/>
      <c r="H21" s="636"/>
      <c r="I21" s="636"/>
      <c r="J21" s="636"/>
      <c r="K21" s="636"/>
      <c r="L21" s="636"/>
      <c r="M21" s="636"/>
      <c r="N21" s="636"/>
      <c r="O21" s="636"/>
      <c r="P21" s="636"/>
      <c r="Q21" s="636"/>
      <c r="R21" s="636"/>
      <c r="S21" s="636"/>
      <c r="T21" s="636"/>
      <c r="U21" s="636"/>
      <c r="V21" s="547"/>
    </row>
    <row r="22" spans="1:22">
      <c r="A22" s="570">
        <v>3</v>
      </c>
      <c r="B22" s="530" t="s">
        <v>645</v>
      </c>
      <c r="C22" s="637">
        <v>291747068.82879996</v>
      </c>
      <c r="D22" s="637">
        <v>120527531.09469999</v>
      </c>
      <c r="E22" s="642"/>
      <c r="F22" s="642"/>
      <c r="G22" s="637">
        <v>1026576</v>
      </c>
      <c r="H22" s="642"/>
      <c r="I22" s="642"/>
      <c r="J22" s="642"/>
      <c r="K22" s="642"/>
      <c r="L22" s="637">
        <v>493170.86</v>
      </c>
      <c r="M22" s="642"/>
      <c r="N22" s="642"/>
      <c r="O22" s="642"/>
      <c r="P22" s="642"/>
      <c r="Q22" s="642"/>
      <c r="R22" s="642"/>
      <c r="S22" s="642"/>
      <c r="T22" s="642"/>
      <c r="U22" s="637">
        <v>493170.86</v>
      </c>
      <c r="V22" s="547"/>
    </row>
    <row r="23" spans="1:22">
      <c r="A23" s="538">
        <v>3.1</v>
      </c>
      <c r="B23" s="571" t="s">
        <v>638</v>
      </c>
      <c r="C23" s="640"/>
      <c r="D23" s="636"/>
      <c r="E23" s="641"/>
      <c r="F23" s="641"/>
      <c r="G23" s="636"/>
      <c r="H23" s="641"/>
      <c r="I23" s="641"/>
      <c r="J23" s="641"/>
      <c r="K23" s="641"/>
      <c r="L23" s="636"/>
      <c r="M23" s="641"/>
      <c r="N23" s="641"/>
      <c r="O23" s="641"/>
      <c r="P23" s="641"/>
      <c r="Q23" s="641"/>
      <c r="R23" s="641"/>
      <c r="S23" s="641"/>
      <c r="T23" s="641"/>
      <c r="U23" s="636"/>
      <c r="V23" s="547"/>
    </row>
    <row r="24" spans="1:22">
      <c r="A24" s="538">
        <v>3.2</v>
      </c>
      <c r="B24" s="571" t="s">
        <v>639</v>
      </c>
      <c r="C24" s="640"/>
      <c r="D24" s="636"/>
      <c r="E24" s="641"/>
      <c r="F24" s="641"/>
      <c r="G24" s="636"/>
      <c r="H24" s="641"/>
      <c r="I24" s="641"/>
      <c r="J24" s="641"/>
      <c r="K24" s="641"/>
      <c r="L24" s="636"/>
      <c r="M24" s="641"/>
      <c r="N24" s="641"/>
      <c r="O24" s="641"/>
      <c r="P24" s="641"/>
      <c r="Q24" s="641"/>
      <c r="R24" s="641"/>
      <c r="S24" s="641"/>
      <c r="T24" s="641"/>
      <c r="U24" s="636"/>
      <c r="V24" s="547"/>
    </row>
    <row r="25" spans="1:22">
      <c r="A25" s="538">
        <v>3.3</v>
      </c>
      <c r="B25" s="571" t="s">
        <v>640</v>
      </c>
      <c r="C25" s="640">
        <v>93969.1</v>
      </c>
      <c r="D25" s="636"/>
      <c r="E25" s="641"/>
      <c r="F25" s="641"/>
      <c r="G25" s="636"/>
      <c r="H25" s="641"/>
      <c r="I25" s="641"/>
      <c r="J25" s="641"/>
      <c r="K25" s="641"/>
      <c r="L25" s="636"/>
      <c r="M25" s="641"/>
      <c r="N25" s="641"/>
      <c r="O25" s="641"/>
      <c r="P25" s="641"/>
      <c r="Q25" s="641"/>
      <c r="R25" s="641"/>
      <c r="S25" s="641"/>
      <c r="T25" s="641"/>
      <c r="U25" s="636"/>
      <c r="V25" s="547"/>
    </row>
    <row r="26" spans="1:22">
      <c r="A26" s="538">
        <v>3.4</v>
      </c>
      <c r="B26" s="571" t="s">
        <v>641</v>
      </c>
      <c r="C26" s="640">
        <v>14778408.630000001</v>
      </c>
      <c r="D26" s="636">
        <v>11262700</v>
      </c>
      <c r="E26" s="641"/>
      <c r="F26" s="641"/>
      <c r="G26" s="636"/>
      <c r="H26" s="641"/>
      <c r="I26" s="641"/>
      <c r="J26" s="641"/>
      <c r="K26" s="641"/>
      <c r="L26" s="636"/>
      <c r="M26" s="641"/>
      <c r="N26" s="641"/>
      <c r="O26" s="641"/>
      <c r="P26" s="641"/>
      <c r="Q26" s="641"/>
      <c r="R26" s="641"/>
      <c r="S26" s="641"/>
      <c r="T26" s="641"/>
      <c r="U26" s="636"/>
      <c r="V26" s="547"/>
    </row>
    <row r="27" spans="1:22">
      <c r="A27" s="538">
        <v>3.5</v>
      </c>
      <c r="B27" s="571" t="s">
        <v>642</v>
      </c>
      <c r="C27" s="640">
        <v>243137785.18799999</v>
      </c>
      <c r="D27" s="636">
        <v>109251331.09469999</v>
      </c>
      <c r="E27" s="641"/>
      <c r="F27" s="641"/>
      <c r="G27" s="636">
        <v>1026576</v>
      </c>
      <c r="H27" s="641"/>
      <c r="I27" s="641"/>
      <c r="J27" s="641"/>
      <c r="K27" s="641"/>
      <c r="L27" s="636">
        <v>493170.86</v>
      </c>
      <c r="M27" s="641"/>
      <c r="N27" s="641"/>
      <c r="O27" s="641"/>
      <c r="P27" s="641"/>
      <c r="Q27" s="641"/>
      <c r="R27" s="641"/>
      <c r="S27" s="641"/>
      <c r="T27" s="641"/>
      <c r="U27" s="636">
        <v>493170.86</v>
      </c>
      <c r="V27" s="547"/>
    </row>
    <row r="28" spans="1:22">
      <c r="A28" s="538">
        <v>3.6</v>
      </c>
      <c r="B28" s="571" t="s">
        <v>643</v>
      </c>
      <c r="C28" s="640">
        <v>33736905.910800003</v>
      </c>
      <c r="D28" s="636">
        <v>13500</v>
      </c>
      <c r="E28" s="641"/>
      <c r="F28" s="641"/>
      <c r="G28" s="636"/>
      <c r="H28" s="641"/>
      <c r="I28" s="641"/>
      <c r="J28" s="641"/>
      <c r="K28" s="641"/>
      <c r="L28" s="636"/>
      <c r="M28" s="641"/>
      <c r="N28" s="641"/>
      <c r="O28" s="641"/>
      <c r="P28" s="641"/>
      <c r="Q28" s="641"/>
      <c r="R28" s="641"/>
      <c r="S28" s="641"/>
      <c r="T28" s="641"/>
      <c r="U28" s="636"/>
      <c r="V28" s="547"/>
    </row>
    <row r="31" spans="1:22" ht="15">
      <c r="C31"/>
      <c r="D31"/>
      <c r="E31"/>
      <c r="F31"/>
      <c r="G31"/>
      <c r="H31"/>
      <c r="I31"/>
      <c r="J31"/>
      <c r="K31"/>
      <c r="L31"/>
      <c r="M31"/>
      <c r="N31"/>
      <c r="O31"/>
      <c r="P31"/>
      <c r="Q31"/>
      <c r="R31"/>
      <c r="S31"/>
      <c r="T31"/>
      <c r="U31"/>
    </row>
    <row r="32" spans="1:22" ht="15">
      <c r="C32"/>
      <c r="D32"/>
      <c r="E32"/>
      <c r="F32"/>
      <c r="G32"/>
      <c r="H32"/>
      <c r="I32"/>
      <c r="J32"/>
      <c r="K32"/>
      <c r="L32"/>
      <c r="M32"/>
      <c r="N32"/>
      <c r="O32"/>
      <c r="P32"/>
      <c r="Q32"/>
      <c r="R32"/>
      <c r="S32"/>
      <c r="T32"/>
      <c r="U32"/>
    </row>
    <row r="33" spans="3:21" ht="15">
      <c r="C33"/>
      <c r="D33"/>
      <c r="E33"/>
      <c r="F33"/>
      <c r="G33"/>
      <c r="H33"/>
      <c r="I33"/>
      <c r="J33"/>
      <c r="K33"/>
      <c r="L33"/>
      <c r="M33"/>
      <c r="N33"/>
      <c r="O33"/>
      <c r="P33"/>
      <c r="Q33"/>
      <c r="R33"/>
      <c r="S33"/>
      <c r="T33"/>
      <c r="U33"/>
    </row>
    <row r="34" spans="3:21" ht="15">
      <c r="C34"/>
      <c r="D34"/>
      <c r="E34"/>
      <c r="F34"/>
      <c r="G34"/>
      <c r="H34"/>
      <c r="I34"/>
      <c r="J34"/>
      <c r="K34"/>
      <c r="L34"/>
      <c r="M34"/>
      <c r="N34"/>
      <c r="O34"/>
      <c r="P34"/>
      <c r="Q34"/>
      <c r="R34"/>
      <c r="S34"/>
      <c r="T34"/>
      <c r="U34"/>
    </row>
    <row r="35" spans="3:21" ht="15">
      <c r="C35"/>
      <c r="D35"/>
      <c r="E35"/>
      <c r="F35"/>
      <c r="G35"/>
      <c r="H35"/>
      <c r="I35"/>
      <c r="J35"/>
      <c r="K35"/>
      <c r="L35"/>
      <c r="M35"/>
      <c r="N35"/>
      <c r="O35"/>
      <c r="P35"/>
      <c r="Q35"/>
      <c r="R35"/>
      <c r="S35"/>
      <c r="T35"/>
      <c r="U35"/>
    </row>
    <row r="36" spans="3:21" ht="15">
      <c r="C36"/>
      <c r="D36"/>
      <c r="E36"/>
      <c r="F36"/>
      <c r="G36"/>
      <c r="H36"/>
      <c r="I36"/>
      <c r="J36"/>
      <c r="K36"/>
      <c r="L36"/>
      <c r="M36"/>
      <c r="N36"/>
      <c r="O36"/>
      <c r="P36"/>
      <c r="Q36"/>
      <c r="R36"/>
      <c r="S36"/>
      <c r="T36"/>
      <c r="U36"/>
    </row>
    <row r="37" spans="3:21" ht="15">
      <c r="C37"/>
      <c r="D37"/>
      <c r="E37"/>
      <c r="F37"/>
      <c r="G37"/>
      <c r="H37"/>
      <c r="I37"/>
      <c r="J37"/>
      <c r="K37"/>
      <c r="L37"/>
      <c r="M37"/>
      <c r="N37"/>
      <c r="O37"/>
      <c r="P37"/>
      <c r="Q37"/>
      <c r="R37"/>
      <c r="S37"/>
      <c r="T37"/>
      <c r="U37"/>
    </row>
    <row r="38" spans="3:21" ht="15">
      <c r="C38"/>
      <c r="D38"/>
      <c r="E38"/>
      <c r="F38"/>
      <c r="G38"/>
      <c r="H38"/>
      <c r="I38"/>
      <c r="J38"/>
      <c r="K38"/>
      <c r="L38"/>
      <c r="M38"/>
      <c r="N38"/>
      <c r="O38"/>
      <c r="P38"/>
      <c r="Q38"/>
      <c r="R38"/>
      <c r="S38"/>
      <c r="T38"/>
      <c r="U38"/>
    </row>
    <row r="39" spans="3:21" ht="15">
      <c r="C39"/>
      <c r="D39"/>
      <c r="E39"/>
      <c r="F39"/>
      <c r="G39"/>
      <c r="H39"/>
      <c r="I39"/>
      <c r="J39"/>
      <c r="K39"/>
      <c r="L39"/>
      <c r="M39"/>
      <c r="N39"/>
      <c r="O39"/>
      <c r="P39"/>
      <c r="Q39"/>
      <c r="R39"/>
      <c r="S39"/>
      <c r="T39"/>
      <c r="U39"/>
    </row>
    <row r="40" spans="3:21" ht="15">
      <c r="C40"/>
      <c r="D40"/>
      <c r="E40"/>
      <c r="F40"/>
      <c r="G40"/>
      <c r="H40"/>
      <c r="I40"/>
      <c r="J40"/>
      <c r="K40"/>
      <c r="L40"/>
      <c r="M40"/>
      <c r="N40"/>
      <c r="O40"/>
      <c r="P40"/>
      <c r="Q40"/>
      <c r="R40"/>
      <c r="S40"/>
      <c r="T40"/>
      <c r="U40"/>
    </row>
    <row r="41" spans="3:21" ht="15">
      <c r="C41"/>
      <c r="D41"/>
      <c r="E41"/>
      <c r="F41"/>
      <c r="G41"/>
      <c r="H41"/>
      <c r="I41"/>
      <c r="J41"/>
      <c r="K41"/>
      <c r="L41"/>
      <c r="M41"/>
      <c r="N41"/>
      <c r="O41"/>
      <c r="P41"/>
      <c r="Q41"/>
      <c r="R41"/>
      <c r="S41"/>
      <c r="T41"/>
      <c r="U41"/>
    </row>
    <row r="42" spans="3:21" ht="15">
      <c r="C42"/>
      <c r="D42"/>
      <c r="E42"/>
      <c r="F42"/>
      <c r="G42"/>
      <c r="H42"/>
      <c r="I42"/>
      <c r="J42"/>
      <c r="K42"/>
      <c r="L42"/>
      <c r="M42"/>
      <c r="N42"/>
      <c r="O42"/>
      <c r="P42"/>
      <c r="Q42"/>
      <c r="R42"/>
      <c r="S42"/>
      <c r="T42"/>
      <c r="U42"/>
    </row>
    <row r="43" spans="3:21" ht="15">
      <c r="C43"/>
      <c r="D43"/>
      <c r="E43"/>
      <c r="F43"/>
      <c r="G43"/>
      <c r="H43"/>
      <c r="I43"/>
      <c r="J43"/>
      <c r="K43"/>
      <c r="L43"/>
      <c r="M43"/>
      <c r="N43"/>
      <c r="O43"/>
      <c r="P43"/>
      <c r="Q43"/>
      <c r="R43"/>
      <c r="S43"/>
      <c r="T43"/>
      <c r="U43"/>
    </row>
    <row r="44" spans="3:21" ht="15">
      <c r="C44"/>
      <c r="D44"/>
      <c r="E44"/>
      <c r="F44"/>
      <c r="G44"/>
      <c r="H44"/>
      <c r="I44"/>
      <c r="J44"/>
      <c r="K44"/>
      <c r="L44"/>
      <c r="M44"/>
      <c r="N44"/>
      <c r="O44"/>
      <c r="P44"/>
      <c r="Q44"/>
      <c r="R44"/>
      <c r="S44"/>
      <c r="T44"/>
      <c r="U44"/>
    </row>
    <row r="45" spans="3:21" ht="15">
      <c r="C45"/>
      <c r="D45"/>
      <c r="E45"/>
      <c r="F45"/>
      <c r="G45"/>
      <c r="H45"/>
      <c r="I45"/>
      <c r="J45"/>
      <c r="K45"/>
      <c r="L45"/>
      <c r="M45"/>
      <c r="N45"/>
      <c r="O45"/>
      <c r="P45"/>
      <c r="Q45"/>
      <c r="R45"/>
      <c r="S45"/>
      <c r="T45"/>
      <c r="U45"/>
    </row>
    <row r="46" spans="3:21" ht="15">
      <c r="C46"/>
      <c r="D46"/>
      <c r="E46"/>
      <c r="F46"/>
      <c r="G46"/>
      <c r="H46"/>
      <c r="I46"/>
      <c r="J46"/>
      <c r="K46"/>
      <c r="L46"/>
      <c r="M46"/>
      <c r="N46"/>
      <c r="O46"/>
      <c r="P46"/>
      <c r="Q46"/>
      <c r="R46"/>
      <c r="S46"/>
      <c r="T46"/>
      <c r="U46"/>
    </row>
    <row r="47" spans="3:21" ht="15">
      <c r="C47"/>
      <c r="D47"/>
      <c r="E47"/>
      <c r="F47"/>
      <c r="G47"/>
      <c r="H47"/>
      <c r="I47"/>
      <c r="J47"/>
      <c r="K47"/>
      <c r="L47"/>
      <c r="M47"/>
      <c r="N47"/>
      <c r="O47"/>
      <c r="P47"/>
      <c r="Q47"/>
      <c r="R47"/>
      <c r="S47"/>
      <c r="T47"/>
      <c r="U47"/>
    </row>
    <row r="48" spans="3:21" ht="15">
      <c r="C48"/>
      <c r="D48"/>
      <c r="E48"/>
      <c r="F48"/>
      <c r="G48"/>
      <c r="H48"/>
      <c r="I48"/>
      <c r="J48"/>
      <c r="K48"/>
      <c r="L48"/>
      <c r="M48"/>
      <c r="N48"/>
      <c r="O48"/>
      <c r="P48"/>
      <c r="Q48"/>
      <c r="R48"/>
      <c r="S48"/>
      <c r="T48"/>
      <c r="U48"/>
    </row>
    <row r="49" spans="3:21" ht="15">
      <c r="C49"/>
      <c r="D49"/>
      <c r="E49"/>
      <c r="F49"/>
      <c r="G49"/>
      <c r="H49"/>
      <c r="I49"/>
      <c r="J49"/>
      <c r="K49"/>
      <c r="L49"/>
      <c r="M49"/>
      <c r="N49"/>
      <c r="O49"/>
      <c r="P49"/>
      <c r="Q49"/>
      <c r="R49"/>
      <c r="S49"/>
      <c r="T49"/>
      <c r="U49"/>
    </row>
    <row r="50" spans="3:21" ht="15">
      <c r="C50"/>
      <c r="D50"/>
      <c r="E50"/>
      <c r="F50"/>
      <c r="G50"/>
      <c r="H50"/>
      <c r="I50"/>
      <c r="J50"/>
      <c r="K50"/>
      <c r="L50"/>
      <c r="M50"/>
      <c r="N50"/>
      <c r="O50"/>
      <c r="P50"/>
      <c r="Q50"/>
      <c r="R50"/>
      <c r="S50"/>
      <c r="T50"/>
      <c r="U50"/>
    </row>
    <row r="51" spans="3:21" ht="15">
      <c r="C51"/>
      <c r="D51"/>
      <c r="E51"/>
      <c r="F51"/>
      <c r="G51"/>
      <c r="H51"/>
      <c r="I51"/>
      <c r="J51"/>
      <c r="K51"/>
      <c r="L51"/>
      <c r="M51"/>
      <c r="N51"/>
      <c r="O51"/>
      <c r="P51"/>
      <c r="Q51"/>
      <c r="R51"/>
      <c r="S51"/>
      <c r="T51"/>
      <c r="U51"/>
    </row>
    <row r="52" spans="3:21" ht="15">
      <c r="C52"/>
      <c r="D52"/>
      <c r="E52"/>
      <c r="F52"/>
      <c r="G52"/>
      <c r="H52"/>
      <c r="I52"/>
      <c r="J52"/>
      <c r="K52"/>
      <c r="L52"/>
      <c r="M52"/>
      <c r="N52"/>
      <c r="O52"/>
      <c r="P52"/>
      <c r="Q52"/>
      <c r="R52"/>
      <c r="S52"/>
      <c r="T52"/>
      <c r="U52"/>
    </row>
    <row r="53" spans="3:21" ht="15">
      <c r="C53"/>
      <c r="D53"/>
      <c r="E53"/>
      <c r="F53"/>
      <c r="G53"/>
      <c r="H53"/>
      <c r="I53"/>
      <c r="J53"/>
      <c r="K53"/>
      <c r="L53"/>
      <c r="M53"/>
      <c r="N53"/>
      <c r="O53"/>
      <c r="P53"/>
      <c r="Q53"/>
      <c r="R53"/>
      <c r="S53"/>
      <c r="T53"/>
      <c r="U53"/>
    </row>
    <row r="54" spans="3:21" ht="15">
      <c r="C54"/>
      <c r="D54"/>
      <c r="E54"/>
      <c r="F54"/>
      <c r="G54"/>
      <c r="H54"/>
      <c r="I54"/>
      <c r="J54"/>
      <c r="K54"/>
      <c r="L54"/>
      <c r="M54"/>
      <c r="N54"/>
      <c r="O54"/>
      <c r="P54"/>
      <c r="Q54"/>
      <c r="R54"/>
      <c r="S54"/>
      <c r="T54"/>
      <c r="U54"/>
    </row>
    <row r="55" spans="3:21" ht="15">
      <c r="C55"/>
      <c r="D55"/>
      <c r="E55"/>
      <c r="F55"/>
      <c r="G55"/>
      <c r="H55"/>
      <c r="I55"/>
      <c r="J55"/>
      <c r="K55"/>
      <c r="L55"/>
      <c r="M55"/>
      <c r="N55"/>
      <c r="O55"/>
      <c r="P55"/>
      <c r="Q55"/>
      <c r="R55"/>
      <c r="S55"/>
      <c r="T55"/>
      <c r="U55"/>
    </row>
    <row r="56" spans="3:21" ht="15">
      <c r="C56"/>
      <c r="D56"/>
      <c r="E56"/>
      <c r="F56"/>
      <c r="G56"/>
      <c r="H56"/>
      <c r="I56"/>
      <c r="J56"/>
      <c r="K56"/>
      <c r="L56"/>
      <c r="M56"/>
      <c r="N56"/>
      <c r="O56"/>
      <c r="P56"/>
      <c r="Q56"/>
      <c r="R56"/>
      <c r="S56"/>
      <c r="T56"/>
      <c r="U56"/>
    </row>
    <row r="57" spans="3:21" ht="15">
      <c r="C57"/>
      <c r="D57"/>
      <c r="E57"/>
      <c r="F57"/>
      <c r="G57"/>
      <c r="H57"/>
      <c r="I57"/>
      <c r="J57"/>
      <c r="K57"/>
      <c r="L57"/>
      <c r="M57"/>
      <c r="N57"/>
      <c r="O57"/>
      <c r="P57"/>
      <c r="Q57"/>
      <c r="R57"/>
      <c r="S57"/>
      <c r="T57"/>
      <c r="U57"/>
    </row>
    <row r="58" spans="3:21" ht="15">
      <c r="C58"/>
      <c r="D58"/>
      <c r="E58"/>
      <c r="F58"/>
      <c r="G58"/>
      <c r="H58"/>
      <c r="I58"/>
      <c r="J58"/>
      <c r="K58"/>
      <c r="L58"/>
      <c r="M58"/>
      <c r="N58"/>
      <c r="O58"/>
      <c r="P58"/>
      <c r="Q58"/>
      <c r="R58"/>
      <c r="S58"/>
      <c r="T58"/>
      <c r="U58"/>
    </row>
    <row r="59" spans="3:21" ht="15">
      <c r="C59"/>
      <c r="D59"/>
      <c r="E59"/>
      <c r="F59"/>
      <c r="G59"/>
      <c r="H59"/>
      <c r="I59"/>
      <c r="J59"/>
      <c r="K59"/>
      <c r="L59"/>
      <c r="M59"/>
      <c r="N59"/>
      <c r="O59"/>
      <c r="P59"/>
      <c r="Q59"/>
      <c r="R59"/>
      <c r="S59"/>
      <c r="T59"/>
      <c r="U59"/>
    </row>
    <row r="60" spans="3:21" ht="15">
      <c r="C60"/>
      <c r="D60"/>
      <c r="E60"/>
      <c r="F60"/>
      <c r="G60"/>
      <c r="H60"/>
      <c r="I60"/>
      <c r="J60"/>
      <c r="K60"/>
      <c r="L60"/>
      <c r="M60"/>
      <c r="N60"/>
      <c r="O60"/>
      <c r="P60"/>
      <c r="Q60"/>
      <c r="R60"/>
      <c r="S60"/>
      <c r="T60"/>
      <c r="U60"/>
    </row>
    <row r="61" spans="3:21" ht="15">
      <c r="C61"/>
      <c r="D61"/>
      <c r="E61"/>
      <c r="F61"/>
      <c r="G61"/>
      <c r="H61"/>
      <c r="I61"/>
      <c r="J61"/>
      <c r="K61"/>
      <c r="L61"/>
      <c r="M61"/>
      <c r="N61"/>
      <c r="O61"/>
      <c r="P61"/>
      <c r="Q61"/>
      <c r="R61"/>
      <c r="S61"/>
      <c r="T61"/>
      <c r="U61"/>
    </row>
    <row r="62" spans="3:21" ht="15">
      <c r="C62"/>
      <c r="D62"/>
      <c r="E62"/>
      <c r="F62"/>
      <c r="G62"/>
      <c r="H62"/>
      <c r="I62"/>
      <c r="J62"/>
      <c r="K62"/>
      <c r="L62"/>
      <c r="M62"/>
      <c r="N62"/>
      <c r="O62"/>
      <c r="P62"/>
      <c r="Q62"/>
      <c r="R62"/>
      <c r="S62"/>
      <c r="T62"/>
      <c r="U62"/>
    </row>
    <row r="63" spans="3:21" ht="15">
      <c r="C63"/>
      <c r="D63"/>
      <c r="E63"/>
      <c r="F63"/>
      <c r="G63"/>
      <c r="H63"/>
      <c r="I63"/>
      <c r="J63"/>
      <c r="K63"/>
      <c r="L63"/>
      <c r="M63"/>
      <c r="N63"/>
      <c r="O63"/>
      <c r="P63"/>
      <c r="Q63"/>
      <c r="R63"/>
      <c r="S63"/>
      <c r="T63"/>
      <c r="U63"/>
    </row>
    <row r="64" spans="3:21" ht="15">
      <c r="C64"/>
      <c r="D64"/>
      <c r="E64"/>
      <c r="F64"/>
      <c r="G64"/>
      <c r="H64"/>
      <c r="I64"/>
      <c r="J64"/>
      <c r="K64"/>
      <c r="L64"/>
      <c r="M64"/>
      <c r="N64"/>
      <c r="O64"/>
      <c r="P64"/>
      <c r="Q64"/>
      <c r="R64"/>
      <c r="S64"/>
      <c r="T64"/>
      <c r="U64"/>
    </row>
    <row r="65" spans="3:21" ht="15">
      <c r="C65" s="629"/>
      <c r="D65" s="629"/>
      <c r="E65" s="629"/>
      <c r="F65" s="629"/>
      <c r="G65" s="629"/>
      <c r="H65" s="629"/>
      <c r="I65" s="629"/>
      <c r="J65" s="629"/>
      <c r="K65" s="629"/>
      <c r="L65" s="629"/>
      <c r="M65" s="629"/>
      <c r="N65" s="629"/>
      <c r="O65" s="629"/>
      <c r="P65" s="629"/>
      <c r="Q65" s="629"/>
      <c r="R65" s="629"/>
      <c r="S65" s="629"/>
      <c r="T65" s="629"/>
      <c r="U65" s="629"/>
    </row>
    <row r="66" spans="3:21" ht="15">
      <c r="C66" s="629"/>
      <c r="D66" s="629"/>
      <c r="E66" s="629"/>
      <c r="F66" s="629"/>
      <c r="G66" s="629"/>
      <c r="H66" s="629"/>
      <c r="I66" s="629"/>
      <c r="J66" s="629"/>
      <c r="K66" s="629"/>
      <c r="L66" s="629"/>
      <c r="M66" s="629"/>
      <c r="N66" s="629"/>
      <c r="O66" s="629"/>
      <c r="P66" s="629"/>
      <c r="Q66" s="629"/>
      <c r="R66" s="629"/>
      <c r="S66" s="629"/>
      <c r="T66" s="629"/>
      <c r="U66" s="629"/>
    </row>
    <row r="67" spans="3:21" ht="15">
      <c r="C67" s="629"/>
      <c r="D67" s="629"/>
      <c r="E67" s="629"/>
      <c r="F67" s="629"/>
      <c r="G67" s="629"/>
      <c r="H67" s="629"/>
      <c r="I67" s="629"/>
      <c r="J67" s="629"/>
      <c r="K67" s="629"/>
      <c r="L67" s="629"/>
      <c r="M67" s="629"/>
      <c r="N67" s="629"/>
      <c r="O67" s="629"/>
      <c r="P67" s="629"/>
      <c r="Q67" s="629"/>
      <c r="R67" s="629"/>
      <c r="S67" s="629"/>
      <c r="T67" s="629"/>
      <c r="U67" s="629"/>
    </row>
    <row r="68" spans="3:21" ht="15">
      <c r="C68" s="629"/>
      <c r="D68" s="629"/>
      <c r="E68" s="629"/>
      <c r="F68" s="629"/>
      <c r="G68" s="629"/>
      <c r="H68" s="629"/>
      <c r="I68" s="629"/>
      <c r="J68" s="629"/>
      <c r="K68" s="629"/>
      <c r="L68" s="629"/>
      <c r="M68" s="629"/>
      <c r="N68" s="629"/>
      <c r="O68" s="629"/>
      <c r="P68" s="629"/>
      <c r="Q68" s="629"/>
      <c r="R68" s="629"/>
      <c r="S68" s="629"/>
      <c r="T68" s="629"/>
      <c r="U68" s="629"/>
    </row>
    <row r="69" spans="3:21" ht="15">
      <c r="C69" s="629"/>
      <c r="D69" s="629"/>
      <c r="E69" s="629"/>
      <c r="F69" s="629"/>
      <c r="G69" s="629"/>
      <c r="H69" s="629"/>
      <c r="I69" s="629"/>
      <c r="J69" s="629"/>
      <c r="K69" s="629"/>
      <c r="L69" s="629"/>
      <c r="M69" s="629"/>
      <c r="N69" s="629"/>
      <c r="O69" s="629"/>
      <c r="P69" s="629"/>
      <c r="Q69" s="629"/>
      <c r="R69" s="629"/>
      <c r="S69" s="629"/>
      <c r="T69" s="629"/>
      <c r="U69" s="629"/>
    </row>
    <row r="70" spans="3:21" ht="15">
      <c r="C70" s="629"/>
      <c r="D70" s="629"/>
      <c r="E70" s="629"/>
      <c r="F70" s="629"/>
      <c r="G70" s="629"/>
      <c r="H70" s="629"/>
      <c r="I70" s="629"/>
      <c r="J70" s="629"/>
      <c r="K70" s="629"/>
      <c r="L70" s="629"/>
      <c r="M70" s="629"/>
      <c r="N70" s="629"/>
      <c r="O70" s="629"/>
      <c r="P70" s="629"/>
      <c r="Q70" s="629"/>
      <c r="R70" s="629"/>
      <c r="S70" s="629"/>
      <c r="T70" s="629"/>
      <c r="U70" s="629"/>
    </row>
    <row r="71" spans="3:21" ht="15">
      <c r="C71" s="629"/>
      <c r="D71" s="629"/>
      <c r="E71" s="629"/>
      <c r="F71" s="629"/>
      <c r="G71" s="629"/>
      <c r="H71" s="629"/>
      <c r="I71" s="629"/>
      <c r="J71" s="629"/>
      <c r="K71" s="629"/>
      <c r="L71" s="629"/>
      <c r="M71" s="629"/>
      <c r="N71" s="629"/>
      <c r="O71" s="629"/>
      <c r="P71" s="629"/>
      <c r="Q71" s="629"/>
      <c r="R71" s="629"/>
      <c r="S71" s="629"/>
      <c r="T71" s="629"/>
      <c r="U71" s="629"/>
    </row>
    <row r="72" spans="3:21" ht="15">
      <c r="C72" s="629"/>
      <c r="D72" s="629"/>
      <c r="E72" s="629"/>
      <c r="F72" s="629"/>
      <c r="G72" s="629"/>
      <c r="H72" s="629"/>
      <c r="I72" s="629"/>
      <c r="J72" s="629"/>
      <c r="K72" s="629"/>
      <c r="L72" s="629"/>
      <c r="M72" s="629"/>
      <c r="N72" s="629"/>
      <c r="O72" s="629"/>
      <c r="P72" s="629"/>
      <c r="Q72" s="629"/>
      <c r="R72" s="629"/>
      <c r="S72" s="629"/>
      <c r="T72" s="629"/>
      <c r="U72" s="629"/>
    </row>
    <row r="73" spans="3:21" ht="15">
      <c r="C73" s="629"/>
      <c r="D73" s="629"/>
      <c r="E73" s="629"/>
      <c r="F73" s="629"/>
      <c r="G73" s="629"/>
      <c r="H73" s="629"/>
      <c r="I73" s="629"/>
      <c r="J73" s="629"/>
      <c r="K73" s="629"/>
      <c r="L73" s="629"/>
      <c r="M73" s="629"/>
      <c r="N73" s="629"/>
      <c r="O73" s="629"/>
      <c r="P73" s="629"/>
      <c r="Q73" s="629"/>
      <c r="R73" s="629"/>
      <c r="S73" s="629"/>
      <c r="T73" s="629"/>
      <c r="U73" s="629"/>
    </row>
    <row r="74" spans="3:21" ht="15">
      <c r="C74" s="629"/>
      <c r="D74" s="629"/>
      <c r="E74" s="629"/>
      <c r="F74" s="629"/>
      <c r="G74" s="629"/>
      <c r="H74" s="629"/>
      <c r="I74" s="629"/>
      <c r="J74" s="629"/>
      <c r="K74" s="629"/>
      <c r="L74" s="629"/>
      <c r="M74" s="629"/>
      <c r="N74" s="629"/>
      <c r="O74" s="629"/>
      <c r="P74" s="629"/>
      <c r="Q74" s="629"/>
      <c r="R74" s="629"/>
      <c r="S74" s="629"/>
      <c r="T74" s="629"/>
      <c r="U74" s="629"/>
    </row>
    <row r="75" spans="3:21" ht="15">
      <c r="C75" s="629"/>
      <c r="D75" s="629"/>
      <c r="E75" s="629"/>
      <c r="F75" s="629"/>
      <c r="G75" s="629"/>
      <c r="H75" s="629"/>
      <c r="I75" s="629"/>
      <c r="J75" s="629"/>
      <c r="K75" s="629"/>
      <c r="L75" s="629"/>
      <c r="M75" s="629"/>
      <c r="N75" s="629"/>
      <c r="O75" s="629"/>
      <c r="P75" s="629"/>
      <c r="Q75" s="629"/>
      <c r="R75" s="629"/>
      <c r="S75" s="629"/>
      <c r="T75" s="629"/>
      <c r="U75" s="629"/>
    </row>
    <row r="76" spans="3:21" ht="15">
      <c r="C76" s="629"/>
      <c r="D76" s="629"/>
      <c r="E76" s="629"/>
      <c r="F76" s="629"/>
      <c r="G76" s="629"/>
      <c r="H76" s="629"/>
      <c r="I76" s="629"/>
      <c r="J76" s="629"/>
      <c r="K76" s="629"/>
      <c r="L76" s="629"/>
      <c r="M76" s="629"/>
      <c r="N76" s="629"/>
      <c r="O76" s="629"/>
      <c r="P76" s="629"/>
      <c r="Q76" s="629"/>
      <c r="R76" s="629"/>
      <c r="S76" s="629"/>
      <c r="T76" s="629"/>
      <c r="U76" s="629"/>
    </row>
    <row r="77" spans="3:21" ht="15">
      <c r="C77" s="629"/>
      <c r="D77" s="629"/>
      <c r="E77" s="629"/>
      <c r="F77" s="629"/>
      <c r="G77" s="629"/>
      <c r="H77" s="629"/>
      <c r="I77" s="629"/>
      <c r="J77" s="629"/>
      <c r="K77" s="629"/>
      <c r="L77" s="629"/>
      <c r="M77" s="629"/>
      <c r="N77" s="629"/>
      <c r="O77" s="629"/>
      <c r="P77" s="629"/>
      <c r="Q77" s="629"/>
      <c r="R77" s="629"/>
      <c r="S77" s="629"/>
      <c r="T77" s="629"/>
      <c r="U77" s="629"/>
    </row>
    <row r="78" spans="3:21" ht="15">
      <c r="C78" s="629"/>
      <c r="D78" s="629"/>
      <c r="E78" s="629"/>
      <c r="F78" s="629"/>
      <c r="G78" s="629"/>
      <c r="H78" s="629"/>
      <c r="I78" s="629"/>
      <c r="J78" s="629"/>
      <c r="K78" s="629"/>
      <c r="L78" s="629"/>
      <c r="M78" s="629"/>
      <c r="N78" s="629"/>
      <c r="O78" s="629"/>
      <c r="P78" s="629"/>
      <c r="Q78" s="629"/>
      <c r="R78" s="629"/>
      <c r="S78" s="629"/>
      <c r="T78" s="629"/>
      <c r="U78" s="629"/>
    </row>
    <row r="79" spans="3:21" ht="15">
      <c r="C79" s="629"/>
      <c r="D79" s="629"/>
      <c r="E79" s="629"/>
      <c r="F79" s="629"/>
      <c r="G79" s="629"/>
      <c r="H79" s="629"/>
      <c r="I79" s="629"/>
      <c r="J79" s="629"/>
      <c r="K79" s="629"/>
      <c r="L79" s="629"/>
      <c r="M79" s="629"/>
      <c r="N79" s="629"/>
      <c r="O79" s="629"/>
      <c r="P79" s="629"/>
      <c r="Q79" s="629"/>
      <c r="R79" s="629"/>
      <c r="S79" s="629"/>
      <c r="T79" s="629"/>
      <c r="U79" s="629"/>
    </row>
    <row r="80" spans="3:21" ht="15">
      <c r="C80" s="629"/>
      <c r="D80" s="629"/>
      <c r="E80" s="629"/>
      <c r="F80" s="629"/>
      <c r="G80" s="629"/>
      <c r="H80" s="629"/>
      <c r="I80" s="629"/>
      <c r="J80" s="629"/>
      <c r="K80" s="629"/>
      <c r="L80" s="629"/>
      <c r="M80" s="629"/>
      <c r="N80" s="629"/>
      <c r="O80" s="629"/>
      <c r="P80" s="629"/>
      <c r="Q80" s="629"/>
      <c r="R80" s="629"/>
      <c r="S80" s="629"/>
      <c r="T80" s="629"/>
      <c r="U80" s="629"/>
    </row>
    <row r="81" spans="3:21" ht="15">
      <c r="C81" s="629"/>
      <c r="D81" s="629"/>
      <c r="E81" s="629"/>
      <c r="F81" s="629"/>
      <c r="G81" s="629"/>
      <c r="H81" s="629"/>
      <c r="I81" s="629"/>
      <c r="J81" s="629"/>
      <c r="K81" s="629"/>
      <c r="L81" s="629"/>
      <c r="M81" s="629"/>
      <c r="N81" s="629"/>
      <c r="O81" s="629"/>
      <c r="P81" s="629"/>
      <c r="Q81" s="629"/>
      <c r="R81" s="629"/>
      <c r="S81" s="629"/>
      <c r="T81" s="629"/>
      <c r="U81" s="629"/>
    </row>
    <row r="82" spans="3:21" ht="15">
      <c r="C82" s="629"/>
      <c r="D82" s="629"/>
      <c r="E82" s="629"/>
      <c r="F82" s="629"/>
      <c r="G82" s="629"/>
      <c r="H82" s="629"/>
      <c r="I82" s="629"/>
      <c r="J82" s="629"/>
      <c r="K82" s="629"/>
      <c r="L82" s="629"/>
      <c r="M82" s="629"/>
      <c r="N82" s="629"/>
      <c r="O82" s="629"/>
      <c r="P82" s="629"/>
      <c r="Q82" s="629"/>
      <c r="R82" s="629"/>
      <c r="S82" s="629"/>
      <c r="T82" s="629"/>
      <c r="U82" s="629"/>
    </row>
    <row r="83" spans="3:21" ht="15">
      <c r="C83" s="629"/>
      <c r="D83" s="629"/>
      <c r="E83" s="629"/>
      <c r="F83" s="629"/>
      <c r="G83" s="629"/>
      <c r="H83" s="629"/>
      <c r="I83" s="629"/>
      <c r="J83" s="629"/>
      <c r="K83" s="629"/>
      <c r="L83" s="629"/>
      <c r="M83" s="629"/>
      <c r="N83" s="629"/>
      <c r="O83" s="629"/>
      <c r="P83" s="629"/>
      <c r="Q83" s="629"/>
      <c r="R83" s="629"/>
      <c r="S83" s="629"/>
      <c r="T83" s="629"/>
      <c r="U83" s="629"/>
    </row>
    <row r="84" spans="3:21" ht="15">
      <c r="C84" s="629"/>
      <c r="D84" s="629"/>
      <c r="E84" s="629"/>
      <c r="F84" s="629"/>
      <c r="G84" s="629"/>
      <c r="H84" s="629"/>
      <c r="I84" s="629"/>
      <c r="J84" s="629"/>
      <c r="K84" s="629"/>
      <c r="L84" s="629"/>
      <c r="M84" s="629"/>
      <c r="N84" s="629"/>
      <c r="O84" s="629"/>
      <c r="P84" s="629"/>
      <c r="Q84" s="629"/>
      <c r="R84" s="629"/>
      <c r="S84" s="629"/>
      <c r="T84" s="629"/>
      <c r="U84" s="629"/>
    </row>
    <row r="85" spans="3:21" ht="15">
      <c r="C85" s="629"/>
      <c r="D85" s="629"/>
      <c r="E85" s="629"/>
      <c r="F85" s="629"/>
      <c r="G85" s="629"/>
      <c r="H85" s="629"/>
      <c r="I85" s="629"/>
      <c r="J85" s="629"/>
      <c r="K85" s="629"/>
      <c r="L85" s="629"/>
      <c r="M85" s="629"/>
      <c r="N85" s="629"/>
      <c r="O85" s="629"/>
      <c r="P85" s="629"/>
      <c r="Q85" s="629"/>
      <c r="R85" s="629"/>
      <c r="S85" s="629"/>
      <c r="T85" s="629"/>
      <c r="U85" s="629"/>
    </row>
    <row r="86" spans="3:21" ht="15">
      <c r="C86" s="629"/>
      <c r="D86" s="629"/>
      <c r="E86" s="629"/>
      <c r="F86" s="629"/>
      <c r="G86" s="629"/>
      <c r="H86" s="629"/>
      <c r="I86" s="629"/>
      <c r="J86" s="629"/>
      <c r="K86" s="629"/>
      <c r="L86" s="629"/>
      <c r="M86" s="629"/>
      <c r="N86" s="629"/>
      <c r="O86" s="629"/>
      <c r="P86" s="629"/>
      <c r="Q86" s="629"/>
      <c r="R86" s="629"/>
      <c r="S86" s="629"/>
      <c r="T86" s="629"/>
      <c r="U86" s="629"/>
    </row>
    <row r="87" spans="3:21" ht="15">
      <c r="C87" s="629"/>
      <c r="D87" s="629"/>
      <c r="E87" s="629"/>
      <c r="F87" s="629"/>
      <c r="G87" s="629"/>
      <c r="H87" s="629"/>
      <c r="I87" s="629"/>
      <c r="J87" s="629"/>
      <c r="K87" s="629"/>
      <c r="L87" s="629"/>
      <c r="M87" s="629"/>
      <c r="N87" s="629"/>
      <c r="O87" s="629"/>
      <c r="P87" s="629"/>
      <c r="Q87" s="629"/>
      <c r="R87" s="629"/>
      <c r="S87" s="629"/>
      <c r="T87" s="629"/>
      <c r="U87" s="629"/>
    </row>
  </sheetData>
  <mergeCells count="6">
    <mergeCell ref="A5:B7"/>
    <mergeCell ref="C5:U5"/>
    <mergeCell ref="C6:C7"/>
    <mergeCell ref="D6:F6"/>
    <mergeCell ref="G6:K6"/>
    <mergeCell ref="M6:U6"/>
  </mergeCells>
  <pageMargins left="0.7" right="0.7" top="0.75" bottom="0.75" header="0.3" footer="0.3"/>
  <pageSetup scale="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zoomScale="70" zoomScaleNormal="70" workbookViewId="0">
      <selection activeCell="E34" sqref="E34"/>
    </sheetView>
  </sheetViews>
  <sheetFormatPr defaultColWidth="9.140625" defaultRowHeight="12.75"/>
  <cols>
    <col min="1" max="1" width="11.85546875" style="523" bestFit="1" customWidth="1"/>
    <col min="2" max="2" width="90.28515625" style="523" bestFit="1" customWidth="1"/>
    <col min="3" max="3" width="20.140625" style="523" customWidth="1"/>
    <col min="4" max="4" width="22.28515625" style="523" customWidth="1"/>
    <col min="5" max="5" width="17.140625" style="523" customWidth="1"/>
    <col min="6" max="6" width="22.28515625" style="523" customWidth="1"/>
    <col min="7" max="7" width="14.85546875" style="523" bestFit="1" customWidth="1"/>
    <col min="8" max="8" width="17.140625" style="523" customWidth="1"/>
    <col min="9" max="11" width="22.28515625" style="523" customWidth="1"/>
    <col min="12" max="12" width="16.5703125" style="523" customWidth="1"/>
    <col min="13" max="14" width="22.28515625" style="523" customWidth="1"/>
    <col min="15" max="15" width="23.28515625" style="523" bestFit="1" customWidth="1"/>
    <col min="16" max="16" width="21.7109375" style="523" bestFit="1" customWidth="1"/>
    <col min="17" max="19" width="19" style="523" bestFit="1" customWidth="1"/>
    <col min="20" max="20" width="15.42578125" style="523" customWidth="1"/>
    <col min="21" max="21" width="20" style="523" customWidth="1"/>
    <col min="22" max="16384" width="9.140625" style="523"/>
  </cols>
  <sheetData>
    <row r="1" spans="1:21" ht="13.5">
      <c r="A1" s="522" t="s">
        <v>188</v>
      </c>
      <c r="B1" s="440" t="str">
        <f>Info!C2</f>
        <v>სს "ბაზისბანკი"</v>
      </c>
    </row>
    <row r="2" spans="1:21">
      <c r="A2" s="524" t="s">
        <v>189</v>
      </c>
      <c r="B2" s="526">
        <f>'1. key ratios'!B2</f>
        <v>44651</v>
      </c>
    </row>
    <row r="3" spans="1:21">
      <c r="A3" s="525" t="s">
        <v>646</v>
      </c>
      <c r="C3" s="526"/>
    </row>
    <row r="4" spans="1:21">
      <c r="A4" s="525"/>
      <c r="B4" s="526"/>
      <c r="C4" s="526"/>
    </row>
    <row r="5" spans="1:21" s="545" customFormat="1" ht="13.5" customHeight="1">
      <c r="A5" s="778" t="s">
        <v>647</v>
      </c>
      <c r="B5" s="779"/>
      <c r="C5" s="784" t="s">
        <v>648</v>
      </c>
      <c r="D5" s="785"/>
      <c r="E5" s="785"/>
      <c r="F5" s="785"/>
      <c r="G5" s="785"/>
      <c r="H5" s="785"/>
      <c r="I5" s="785"/>
      <c r="J5" s="785"/>
      <c r="K5" s="785"/>
      <c r="L5" s="785"/>
      <c r="M5" s="785"/>
      <c r="N5" s="785"/>
      <c r="O5" s="785"/>
      <c r="P5" s="785"/>
      <c r="Q5" s="785"/>
      <c r="R5" s="785"/>
      <c r="S5" s="785"/>
      <c r="T5" s="786"/>
      <c r="U5" s="599"/>
    </row>
    <row r="6" spans="1:21" s="545" customFormat="1">
      <c r="A6" s="780"/>
      <c r="B6" s="781"/>
      <c r="C6" s="764" t="s">
        <v>68</v>
      </c>
      <c r="D6" s="784" t="s">
        <v>649</v>
      </c>
      <c r="E6" s="785"/>
      <c r="F6" s="786"/>
      <c r="G6" s="784" t="s">
        <v>650</v>
      </c>
      <c r="H6" s="785"/>
      <c r="I6" s="785"/>
      <c r="J6" s="785"/>
      <c r="K6" s="786"/>
      <c r="L6" s="787" t="s">
        <v>651</v>
      </c>
      <c r="M6" s="788"/>
      <c r="N6" s="788"/>
      <c r="O6" s="788"/>
      <c r="P6" s="788"/>
      <c r="Q6" s="788"/>
      <c r="R6" s="788"/>
      <c r="S6" s="788"/>
      <c r="T6" s="789"/>
      <c r="U6" s="595"/>
    </row>
    <row r="7" spans="1:21" s="545" customFormat="1" ht="25.5">
      <c r="A7" s="782"/>
      <c r="B7" s="783"/>
      <c r="C7" s="764"/>
      <c r="E7" s="585" t="s">
        <v>625</v>
      </c>
      <c r="F7" s="598" t="s">
        <v>626</v>
      </c>
      <c r="H7" s="585" t="s">
        <v>625</v>
      </c>
      <c r="I7" s="598" t="s">
        <v>652</v>
      </c>
      <c r="J7" s="598" t="s">
        <v>627</v>
      </c>
      <c r="K7" s="598" t="s">
        <v>628</v>
      </c>
      <c r="L7" s="600"/>
      <c r="M7" s="585" t="s">
        <v>629</v>
      </c>
      <c r="N7" s="598" t="s">
        <v>627</v>
      </c>
      <c r="O7" s="598" t="s">
        <v>630</v>
      </c>
      <c r="P7" s="598" t="s">
        <v>631</v>
      </c>
      <c r="Q7" s="598" t="s">
        <v>632</v>
      </c>
      <c r="R7" s="598" t="s">
        <v>633</v>
      </c>
      <c r="S7" s="598" t="s">
        <v>634</v>
      </c>
      <c r="T7" s="601" t="s">
        <v>635</v>
      </c>
      <c r="U7" s="599"/>
    </row>
    <row r="8" spans="1:21">
      <c r="A8" s="572">
        <v>1</v>
      </c>
      <c r="B8" s="562" t="s">
        <v>637</v>
      </c>
      <c r="C8" s="643">
        <v>1990023112.9935</v>
      </c>
      <c r="D8" s="637">
        <v>1704954748.543</v>
      </c>
      <c r="E8" s="637">
        <v>20569233.062600002</v>
      </c>
      <c r="F8" s="637">
        <v>139704.4</v>
      </c>
      <c r="G8" s="637">
        <v>192491909.29440001</v>
      </c>
      <c r="H8" s="637">
        <v>3878404.8539999998</v>
      </c>
      <c r="I8" s="637">
        <v>12282030.4508</v>
      </c>
      <c r="J8" s="637">
        <v>10828170.3983</v>
      </c>
      <c r="K8" s="637"/>
      <c r="L8" s="637">
        <v>92576455.156100005</v>
      </c>
      <c r="M8" s="637">
        <v>3179626.3095</v>
      </c>
      <c r="N8" s="637">
        <v>1593110.4434</v>
      </c>
      <c r="O8" s="637">
        <v>8517859.1700999998</v>
      </c>
      <c r="P8" s="637">
        <v>8539762.9284000006</v>
      </c>
      <c r="Q8" s="637">
        <v>5907562.7065000003</v>
      </c>
      <c r="R8" s="637">
        <v>4761313.0727000004</v>
      </c>
      <c r="S8" s="637"/>
      <c r="T8" s="637"/>
      <c r="U8" s="547"/>
    </row>
    <row r="9" spans="1:21">
      <c r="A9" s="571">
        <v>1.1000000000000001</v>
      </c>
      <c r="B9" s="571" t="s">
        <v>653</v>
      </c>
      <c r="C9" s="640">
        <v>1599705975.6308</v>
      </c>
      <c r="D9" s="636">
        <v>1338741761.0276</v>
      </c>
      <c r="E9" s="636">
        <v>12065143.802300001</v>
      </c>
      <c r="F9" s="636">
        <v>139704.4</v>
      </c>
      <c r="G9" s="636">
        <v>177887352.48640001</v>
      </c>
      <c r="H9" s="636">
        <v>1100458.6140000001</v>
      </c>
      <c r="I9" s="636">
        <v>8895786.8907999992</v>
      </c>
      <c r="J9" s="636">
        <v>9212210.9682999998</v>
      </c>
      <c r="K9" s="636"/>
      <c r="L9" s="636">
        <v>83076862.116799995</v>
      </c>
      <c r="M9" s="636">
        <v>2496954.2094999999</v>
      </c>
      <c r="N9" s="636">
        <v>1284721.1333999999</v>
      </c>
      <c r="O9" s="636">
        <v>5418310.8092999998</v>
      </c>
      <c r="P9" s="636">
        <v>7251357.9384000003</v>
      </c>
      <c r="Q9" s="636">
        <v>5483964.2648999998</v>
      </c>
      <c r="R9" s="636">
        <v>4761313.0727000004</v>
      </c>
      <c r="S9" s="636"/>
      <c r="T9" s="636"/>
      <c r="U9" s="547"/>
    </row>
    <row r="10" spans="1:21">
      <c r="A10" s="573" t="s">
        <v>248</v>
      </c>
      <c r="B10" s="573" t="s">
        <v>654</v>
      </c>
      <c r="C10" s="644">
        <v>1569118612.1428001</v>
      </c>
      <c r="D10" s="636">
        <v>1312196411.5221</v>
      </c>
      <c r="E10" s="636">
        <v>12065143.802300001</v>
      </c>
      <c r="F10" s="636">
        <v>139704.4</v>
      </c>
      <c r="G10" s="636">
        <v>175273985.17390001</v>
      </c>
      <c r="H10" s="636">
        <v>1082067.1240000001</v>
      </c>
      <c r="I10" s="636">
        <v>7668911.8508000001</v>
      </c>
      <c r="J10" s="636">
        <v>8858382.6682999991</v>
      </c>
      <c r="K10" s="636"/>
      <c r="L10" s="636">
        <v>81648215.446799994</v>
      </c>
      <c r="M10" s="636">
        <v>2419547.1195</v>
      </c>
      <c r="N10" s="636">
        <v>1263080.9834</v>
      </c>
      <c r="O10" s="636">
        <v>4844315.0192999998</v>
      </c>
      <c r="P10" s="636">
        <v>6794020.8383999998</v>
      </c>
      <c r="Q10" s="636">
        <v>5483964.2648999998</v>
      </c>
      <c r="R10" s="636">
        <v>4761313.0727000004</v>
      </c>
      <c r="S10" s="636"/>
      <c r="T10" s="636"/>
      <c r="U10" s="547"/>
    </row>
    <row r="11" spans="1:21">
      <c r="A11" s="574" t="s">
        <v>655</v>
      </c>
      <c r="B11" s="575" t="s">
        <v>656</v>
      </c>
      <c r="C11" s="645">
        <v>1146756520.1077001</v>
      </c>
      <c r="D11" s="636">
        <v>952938608.26110005</v>
      </c>
      <c r="E11" s="636">
        <v>11669774.8342</v>
      </c>
      <c r="F11" s="636">
        <v>139704.4</v>
      </c>
      <c r="G11" s="636">
        <v>141117948.53040001</v>
      </c>
      <c r="H11" s="636">
        <v>473055.21919999999</v>
      </c>
      <c r="I11" s="636">
        <v>5030649.9208000004</v>
      </c>
      <c r="J11" s="636">
        <v>7783969.1083000004</v>
      </c>
      <c r="K11" s="636"/>
      <c r="L11" s="636">
        <v>52699963.316200003</v>
      </c>
      <c r="M11" s="636">
        <v>2004018.5995</v>
      </c>
      <c r="N11" s="636">
        <v>1196317.1534</v>
      </c>
      <c r="O11" s="636">
        <v>3747801.1767000002</v>
      </c>
      <c r="P11" s="636">
        <v>6302683.1350999996</v>
      </c>
      <c r="Q11" s="636">
        <v>5278731.7890999997</v>
      </c>
      <c r="R11" s="636">
        <v>3869748.5466999998</v>
      </c>
      <c r="S11" s="636"/>
      <c r="T11" s="636"/>
      <c r="U11" s="547"/>
    </row>
    <row r="12" spans="1:21">
      <c r="A12" s="574" t="s">
        <v>657</v>
      </c>
      <c r="B12" s="575" t="s">
        <v>658</v>
      </c>
      <c r="C12" s="645">
        <v>163315820.44279999</v>
      </c>
      <c r="D12" s="636">
        <v>144901076.48140001</v>
      </c>
      <c r="E12" s="636">
        <v>170698.67</v>
      </c>
      <c r="F12" s="636"/>
      <c r="G12" s="636">
        <v>13800484.382999999</v>
      </c>
      <c r="H12" s="636">
        <v>329706.34580000001</v>
      </c>
      <c r="I12" s="636">
        <v>1303031.32</v>
      </c>
      <c r="J12" s="636">
        <v>367306.3</v>
      </c>
      <c r="K12" s="636"/>
      <c r="L12" s="636">
        <v>4614259.5784</v>
      </c>
      <c r="M12" s="636">
        <v>415528.52</v>
      </c>
      <c r="N12" s="636"/>
      <c r="O12" s="636">
        <v>650266.32259999996</v>
      </c>
      <c r="P12" s="636">
        <v>306265.25329999998</v>
      </c>
      <c r="Q12" s="636">
        <v>76937.06</v>
      </c>
      <c r="R12" s="636">
        <v>429161.13020000001</v>
      </c>
      <c r="S12" s="636"/>
      <c r="T12" s="636"/>
      <c r="U12" s="547"/>
    </row>
    <row r="13" spans="1:21">
      <c r="A13" s="574" t="s">
        <v>659</v>
      </c>
      <c r="B13" s="575" t="s">
        <v>660</v>
      </c>
      <c r="C13" s="645">
        <v>65888528.102600001</v>
      </c>
      <c r="D13" s="636">
        <v>56418054.723099999</v>
      </c>
      <c r="E13" s="636">
        <v>224670.29810000001</v>
      </c>
      <c r="F13" s="636"/>
      <c r="G13" s="636">
        <v>1816316.9983000001</v>
      </c>
      <c r="H13" s="636"/>
      <c r="I13" s="636">
        <v>868586.25</v>
      </c>
      <c r="J13" s="636">
        <v>325057.26</v>
      </c>
      <c r="K13" s="636"/>
      <c r="L13" s="636">
        <v>7654156.3811999997</v>
      </c>
      <c r="M13" s="636"/>
      <c r="N13" s="636">
        <v>66763.83</v>
      </c>
      <c r="O13" s="636">
        <v>257234.69</v>
      </c>
      <c r="P13" s="636">
        <v>185072.45</v>
      </c>
      <c r="Q13" s="636">
        <v>128295.4158</v>
      </c>
      <c r="R13" s="636">
        <v>462403.3958</v>
      </c>
      <c r="S13" s="636"/>
      <c r="T13" s="636"/>
      <c r="U13" s="547"/>
    </row>
    <row r="14" spans="1:21">
      <c r="A14" s="574" t="s">
        <v>661</v>
      </c>
      <c r="B14" s="575" t="s">
        <v>662</v>
      </c>
      <c r="C14" s="645">
        <v>193157743.48969999</v>
      </c>
      <c r="D14" s="636">
        <v>157938672.05649999</v>
      </c>
      <c r="E14" s="636"/>
      <c r="F14" s="636"/>
      <c r="G14" s="636">
        <v>18539235.262200002</v>
      </c>
      <c r="H14" s="636">
        <v>279305.55900000001</v>
      </c>
      <c r="I14" s="636">
        <v>466644.36</v>
      </c>
      <c r="J14" s="636">
        <v>382050</v>
      </c>
      <c r="K14" s="636"/>
      <c r="L14" s="636">
        <v>16679836.171</v>
      </c>
      <c r="M14" s="636"/>
      <c r="N14" s="636"/>
      <c r="O14" s="636">
        <v>189012.83</v>
      </c>
      <c r="P14" s="636"/>
      <c r="Q14" s="636"/>
      <c r="R14" s="636"/>
      <c r="S14" s="636"/>
      <c r="T14" s="636"/>
      <c r="U14" s="547"/>
    </row>
    <row r="15" spans="1:21">
      <c r="A15" s="576">
        <v>1.2</v>
      </c>
      <c r="B15" s="577" t="s">
        <v>663</v>
      </c>
      <c r="C15" s="646">
        <v>70912386.045699999</v>
      </c>
      <c r="D15" s="636">
        <v>26643718.934</v>
      </c>
      <c r="E15" s="636">
        <v>241302.7494</v>
      </c>
      <c r="F15" s="636">
        <v>2794.09</v>
      </c>
      <c r="G15" s="636">
        <v>17716568.4976</v>
      </c>
      <c r="H15" s="636">
        <v>110045.8158</v>
      </c>
      <c r="I15" s="636">
        <v>889578.69850000006</v>
      </c>
      <c r="J15" s="636">
        <v>921220.98190000001</v>
      </c>
      <c r="K15" s="636"/>
      <c r="L15" s="636">
        <v>26552098.614100002</v>
      </c>
      <c r="M15" s="636">
        <v>840924.57429999998</v>
      </c>
      <c r="N15" s="636">
        <v>392889.09090000001</v>
      </c>
      <c r="O15" s="636">
        <v>2038059.6965000001</v>
      </c>
      <c r="P15" s="636">
        <v>2608173.1678999998</v>
      </c>
      <c r="Q15" s="636">
        <v>1699989.7227</v>
      </c>
      <c r="R15" s="636">
        <v>1913083.6158</v>
      </c>
      <c r="S15" s="636"/>
      <c r="T15" s="636"/>
      <c r="U15" s="547"/>
    </row>
    <row r="16" spans="1:21">
      <c r="A16" s="578">
        <v>1.3</v>
      </c>
      <c r="B16" s="577" t="s">
        <v>664</v>
      </c>
      <c r="C16" s="647"/>
      <c r="D16" s="647"/>
      <c r="E16" s="647"/>
      <c r="F16" s="647"/>
      <c r="G16" s="647"/>
      <c r="H16" s="647"/>
      <c r="I16" s="647"/>
      <c r="J16" s="647"/>
      <c r="K16" s="647"/>
      <c r="L16" s="647"/>
      <c r="M16" s="647"/>
      <c r="N16" s="647"/>
      <c r="O16" s="647"/>
      <c r="P16" s="647"/>
      <c r="Q16" s="647"/>
      <c r="R16" s="647"/>
      <c r="S16" s="647"/>
      <c r="T16" s="647"/>
      <c r="U16" s="547"/>
    </row>
    <row r="17" spans="1:21" s="545" customFormat="1" ht="25.5">
      <c r="A17" s="579" t="s">
        <v>665</v>
      </c>
      <c r="B17" s="580" t="s">
        <v>666</v>
      </c>
      <c r="C17" s="652">
        <v>1518976870.6498001</v>
      </c>
      <c r="D17" s="653">
        <v>1273225802.0743001</v>
      </c>
      <c r="E17" s="653">
        <v>12065143.802300001</v>
      </c>
      <c r="F17" s="653">
        <v>139704.4</v>
      </c>
      <c r="G17" s="653">
        <v>168569300.75549999</v>
      </c>
      <c r="H17" s="653">
        <v>921357.00300000003</v>
      </c>
      <c r="I17" s="653">
        <v>8731125.1470999997</v>
      </c>
      <c r="J17" s="653">
        <v>9132464.8789000008</v>
      </c>
      <c r="K17" s="653"/>
      <c r="L17" s="653">
        <v>77181767.819999993</v>
      </c>
      <c r="M17" s="653">
        <v>2496954.2094999999</v>
      </c>
      <c r="N17" s="653">
        <v>1284721.1333999999</v>
      </c>
      <c r="O17" s="653">
        <v>5414085.8384999996</v>
      </c>
      <c r="P17" s="653">
        <v>7251357.9384000003</v>
      </c>
      <c r="Q17" s="653">
        <v>5483964.2648999998</v>
      </c>
      <c r="R17" s="653">
        <v>4761313.0727000004</v>
      </c>
      <c r="S17" s="653"/>
      <c r="T17" s="653"/>
      <c r="U17" s="551"/>
    </row>
    <row r="18" spans="1:21" s="545" customFormat="1" ht="25.5">
      <c r="A18" s="581" t="s">
        <v>667</v>
      </c>
      <c r="B18" s="581" t="s">
        <v>668</v>
      </c>
      <c r="C18" s="648">
        <v>1491958147.7960999</v>
      </c>
      <c r="D18" s="638">
        <v>1250329763.9131</v>
      </c>
      <c r="E18" s="638">
        <v>12065143.802300001</v>
      </c>
      <c r="F18" s="638">
        <v>139704.4</v>
      </c>
      <c r="G18" s="638">
        <v>165961669.903</v>
      </c>
      <c r="H18" s="638">
        <v>908701.973</v>
      </c>
      <c r="I18" s="638">
        <v>7504250.1070999997</v>
      </c>
      <c r="J18" s="638">
        <v>8778636.5789000001</v>
      </c>
      <c r="K18" s="638"/>
      <c r="L18" s="638">
        <v>75666713.980000004</v>
      </c>
      <c r="M18" s="638">
        <v>2419547.1195</v>
      </c>
      <c r="N18" s="638">
        <v>1263080.9834</v>
      </c>
      <c r="O18" s="638">
        <v>4840090.0484999996</v>
      </c>
      <c r="P18" s="638">
        <v>6794020.8383999998</v>
      </c>
      <c r="Q18" s="638">
        <v>5483964.2648999998</v>
      </c>
      <c r="R18" s="638">
        <v>4761313.0727000004</v>
      </c>
      <c r="S18" s="638"/>
      <c r="T18" s="638"/>
      <c r="U18" s="551"/>
    </row>
    <row r="19" spans="1:21" s="545" customFormat="1">
      <c r="A19" s="579" t="s">
        <v>669</v>
      </c>
      <c r="B19" s="582" t="s">
        <v>670</v>
      </c>
      <c r="C19" s="649">
        <v>2971029844.8736</v>
      </c>
      <c r="D19" s="638">
        <v>2619136811.1115999</v>
      </c>
      <c r="E19" s="638">
        <v>46762743.733599998</v>
      </c>
      <c r="F19" s="638">
        <v>234634.7629</v>
      </c>
      <c r="G19" s="638">
        <v>256587165.95410001</v>
      </c>
      <c r="H19" s="638">
        <v>2092230.3592000001</v>
      </c>
      <c r="I19" s="638">
        <v>9659368.3968000002</v>
      </c>
      <c r="J19" s="638">
        <v>10883844.603499999</v>
      </c>
      <c r="K19" s="638"/>
      <c r="L19" s="638">
        <v>95305867.807899997</v>
      </c>
      <c r="M19" s="638">
        <v>4935050.7896999996</v>
      </c>
      <c r="N19" s="638">
        <v>5261170.1081999997</v>
      </c>
      <c r="O19" s="638">
        <v>7460893.2050000001</v>
      </c>
      <c r="P19" s="638">
        <v>10330640.6927</v>
      </c>
      <c r="Q19" s="638">
        <v>7675237.9686000003</v>
      </c>
      <c r="R19" s="638">
        <v>7223481.8991</v>
      </c>
      <c r="S19" s="638"/>
      <c r="T19" s="638"/>
      <c r="U19" s="551"/>
    </row>
    <row r="20" spans="1:21" s="545" customFormat="1">
      <c r="A20" s="581" t="s">
        <v>671</v>
      </c>
      <c r="B20" s="581" t="s">
        <v>672</v>
      </c>
      <c r="C20" s="648">
        <v>2925436369.1998</v>
      </c>
      <c r="D20" s="638">
        <v>2580328156.3951998</v>
      </c>
      <c r="E20" s="638">
        <v>46762743.733599998</v>
      </c>
      <c r="F20" s="638">
        <v>234634.7629</v>
      </c>
      <c r="G20" s="638">
        <v>251733489.9341</v>
      </c>
      <c r="H20" s="638">
        <v>2077026.9391999999</v>
      </c>
      <c r="I20" s="638">
        <v>8057872.2416000003</v>
      </c>
      <c r="J20" s="638">
        <v>10475924.4035</v>
      </c>
      <c r="K20" s="638"/>
      <c r="L20" s="638">
        <v>93374722.870499998</v>
      </c>
      <c r="M20" s="638">
        <v>4861668.3797000004</v>
      </c>
      <c r="N20" s="638">
        <v>5249748.2582</v>
      </c>
      <c r="O20" s="638">
        <v>6795999.9950000001</v>
      </c>
      <c r="P20" s="638">
        <v>9955776.7927000001</v>
      </c>
      <c r="Q20" s="638">
        <v>7500478.4730000002</v>
      </c>
      <c r="R20" s="638">
        <v>7210905.8923000004</v>
      </c>
      <c r="S20" s="638"/>
      <c r="T20" s="638"/>
      <c r="U20" s="551"/>
    </row>
    <row r="21" spans="1:21" s="545" customFormat="1">
      <c r="A21" s="583">
        <v>1.4</v>
      </c>
      <c r="B21" s="593" t="s">
        <v>705</v>
      </c>
      <c r="C21" s="650">
        <v>7256244.1162</v>
      </c>
      <c r="D21" s="638">
        <v>5407385.2290000003</v>
      </c>
      <c r="E21" s="638">
        <v>25240.912</v>
      </c>
      <c r="F21" s="638"/>
      <c r="G21" s="638">
        <v>1571794.0622</v>
      </c>
      <c r="H21" s="638"/>
      <c r="I21" s="638"/>
      <c r="J21" s="638">
        <v>23780.241999999998</v>
      </c>
      <c r="K21" s="638"/>
      <c r="L21" s="638">
        <v>277064.82500000001</v>
      </c>
      <c r="M21" s="638">
        <v>15593.138000000001</v>
      </c>
      <c r="N21" s="638"/>
      <c r="O21" s="638">
        <v>25961.563999999998</v>
      </c>
      <c r="P21" s="638"/>
      <c r="Q21" s="638">
        <v>122395.10549999999</v>
      </c>
      <c r="R21" s="638">
        <v>113115.0175</v>
      </c>
      <c r="S21" s="638"/>
      <c r="T21" s="638"/>
      <c r="U21" s="551"/>
    </row>
    <row r="22" spans="1:21" s="545" customFormat="1">
      <c r="A22" s="583">
        <v>1.5</v>
      </c>
      <c r="B22" s="593" t="s">
        <v>706</v>
      </c>
      <c r="C22" s="650">
        <v>922420.40330000001</v>
      </c>
      <c r="D22" s="638">
        <v>922420.40330000001</v>
      </c>
      <c r="E22" s="638"/>
      <c r="F22" s="638"/>
      <c r="G22" s="638"/>
      <c r="H22" s="638"/>
      <c r="I22" s="638"/>
      <c r="J22" s="638"/>
      <c r="K22" s="638"/>
      <c r="L22" s="638"/>
      <c r="M22" s="638"/>
      <c r="N22" s="638"/>
      <c r="O22" s="638"/>
      <c r="P22" s="638"/>
      <c r="Q22" s="638"/>
      <c r="R22" s="638"/>
      <c r="S22" s="638"/>
      <c r="T22" s="638"/>
      <c r="U22" s="551"/>
    </row>
    <row r="25" spans="1:21" ht="15">
      <c r="C25"/>
      <c r="D25"/>
      <c r="E25"/>
      <c r="F25"/>
      <c r="G25"/>
      <c r="H25"/>
      <c r="I25"/>
      <c r="J25"/>
      <c r="K25"/>
      <c r="L25"/>
      <c r="M25"/>
      <c r="N25"/>
      <c r="O25"/>
      <c r="P25"/>
      <c r="Q25"/>
      <c r="R25"/>
      <c r="S25"/>
      <c r="T25"/>
      <c r="U25"/>
    </row>
    <row r="26" spans="1:21" ht="15">
      <c r="C26"/>
      <c r="D26"/>
      <c r="E26"/>
      <c r="F26"/>
      <c r="G26"/>
      <c r="H26"/>
      <c r="I26"/>
      <c r="J26"/>
      <c r="K26"/>
      <c r="L26"/>
      <c r="M26"/>
      <c r="N26"/>
      <c r="O26"/>
      <c r="P26"/>
      <c r="Q26"/>
      <c r="R26"/>
      <c r="S26"/>
      <c r="T26"/>
      <c r="U26"/>
    </row>
    <row r="27" spans="1:21" ht="15">
      <c r="C27"/>
      <c r="D27"/>
      <c r="E27"/>
      <c r="F27"/>
      <c r="G27"/>
      <c r="H27"/>
      <c r="I27"/>
      <c r="J27"/>
      <c r="K27"/>
      <c r="L27"/>
      <c r="M27"/>
      <c r="N27"/>
      <c r="O27"/>
      <c r="P27"/>
      <c r="Q27"/>
      <c r="R27"/>
      <c r="S27"/>
      <c r="T27"/>
      <c r="U27"/>
    </row>
    <row r="28" spans="1:21" ht="15">
      <c r="C28"/>
      <c r="D28"/>
      <c r="E28"/>
      <c r="F28"/>
      <c r="G28"/>
      <c r="H28"/>
      <c r="I28"/>
      <c r="J28"/>
      <c r="K28"/>
      <c r="L28"/>
      <c r="M28"/>
      <c r="N28"/>
      <c r="O28"/>
      <c r="P28"/>
      <c r="Q28"/>
      <c r="R28"/>
      <c r="S28"/>
      <c r="T28"/>
      <c r="U28"/>
    </row>
    <row r="29" spans="1:21" ht="15">
      <c r="C29"/>
      <c r="D29"/>
      <c r="E29"/>
      <c r="F29"/>
      <c r="G29"/>
      <c r="H29"/>
      <c r="I29"/>
      <c r="J29"/>
      <c r="K29"/>
      <c r="L29"/>
      <c r="M29"/>
      <c r="N29"/>
      <c r="O29"/>
      <c r="P29"/>
      <c r="Q29"/>
      <c r="R29"/>
      <c r="S29"/>
      <c r="T29"/>
      <c r="U29"/>
    </row>
    <row r="30" spans="1:21" ht="15">
      <c r="C30"/>
      <c r="D30"/>
      <c r="E30"/>
      <c r="F30"/>
      <c r="G30"/>
      <c r="H30"/>
      <c r="I30"/>
      <c r="J30"/>
      <c r="K30"/>
      <c r="L30"/>
      <c r="M30"/>
      <c r="N30"/>
      <c r="O30"/>
      <c r="P30"/>
      <c r="Q30"/>
      <c r="R30"/>
    </row>
    <row r="31" spans="1:21" ht="15">
      <c r="C31"/>
      <c r="D31"/>
      <c r="E31"/>
      <c r="F31"/>
      <c r="G31"/>
      <c r="H31"/>
      <c r="I31"/>
      <c r="J31"/>
      <c r="K31"/>
      <c r="L31"/>
      <c r="M31"/>
      <c r="N31"/>
      <c r="O31"/>
      <c r="P31"/>
      <c r="Q31"/>
      <c r="R31"/>
    </row>
    <row r="32" spans="1:21" ht="15">
      <c r="C32"/>
      <c r="D32"/>
      <c r="E32"/>
      <c r="F32"/>
      <c r="G32"/>
      <c r="H32"/>
      <c r="I32"/>
      <c r="J32"/>
      <c r="K32"/>
      <c r="L32"/>
      <c r="M32"/>
      <c r="N32"/>
      <c r="O32"/>
      <c r="P32"/>
      <c r="Q32"/>
      <c r="R32"/>
    </row>
    <row r="33" spans="3:18" ht="15">
      <c r="C33"/>
      <c r="D33"/>
      <c r="E33"/>
      <c r="F33"/>
      <c r="G33"/>
      <c r="H33"/>
      <c r="I33"/>
      <c r="J33"/>
      <c r="K33"/>
      <c r="L33"/>
      <c r="M33"/>
      <c r="N33"/>
      <c r="O33"/>
      <c r="P33"/>
      <c r="Q33"/>
      <c r="R33"/>
    </row>
    <row r="34" spans="3:18" ht="15">
      <c r="C34"/>
      <c r="D34"/>
      <c r="E34"/>
      <c r="F34"/>
      <c r="G34"/>
      <c r="H34"/>
      <c r="I34"/>
      <c r="J34"/>
      <c r="K34"/>
      <c r="L34"/>
      <c r="M34"/>
      <c r="N34"/>
      <c r="O34"/>
      <c r="P34"/>
      <c r="Q34"/>
      <c r="R34"/>
    </row>
    <row r="35" spans="3:18" ht="15">
      <c r="C35"/>
      <c r="D35"/>
      <c r="E35"/>
      <c r="F35"/>
      <c r="G35"/>
      <c r="H35"/>
      <c r="I35"/>
      <c r="J35"/>
      <c r="K35"/>
      <c r="L35"/>
      <c r="M35"/>
      <c r="N35"/>
      <c r="O35"/>
      <c r="P35"/>
      <c r="Q35"/>
      <c r="R35"/>
    </row>
    <row r="36" spans="3:18" ht="15">
      <c r="C36"/>
      <c r="D36"/>
      <c r="E36"/>
      <c r="F36"/>
      <c r="G36"/>
      <c r="H36"/>
      <c r="I36"/>
      <c r="J36"/>
      <c r="K36"/>
      <c r="L36"/>
      <c r="M36"/>
      <c r="N36"/>
      <c r="O36"/>
      <c r="P36"/>
      <c r="Q36"/>
      <c r="R36"/>
    </row>
    <row r="37" spans="3:18" ht="15">
      <c r="C37"/>
      <c r="D37"/>
      <c r="E37"/>
      <c r="F37"/>
      <c r="G37"/>
      <c r="H37"/>
      <c r="I37"/>
      <c r="J37"/>
      <c r="K37"/>
      <c r="L37"/>
      <c r="M37"/>
      <c r="N37"/>
      <c r="O37"/>
      <c r="P37"/>
      <c r="Q37"/>
      <c r="R37"/>
    </row>
    <row r="38" spans="3:18" ht="15">
      <c r="C38"/>
      <c r="D38"/>
      <c r="E38"/>
      <c r="F38"/>
      <c r="G38"/>
      <c r="H38"/>
      <c r="I38"/>
      <c r="J38"/>
      <c r="K38"/>
      <c r="L38"/>
      <c r="M38"/>
      <c r="N38"/>
      <c r="O38"/>
      <c r="P38"/>
      <c r="Q38"/>
      <c r="R38"/>
    </row>
    <row r="39" spans="3:18" ht="15">
      <c r="C39"/>
      <c r="D39"/>
      <c r="E39"/>
      <c r="F39"/>
      <c r="G39"/>
      <c r="H39"/>
      <c r="I39"/>
      <c r="J39"/>
      <c r="K39"/>
      <c r="L39"/>
      <c r="M39"/>
      <c r="N39"/>
      <c r="O39"/>
      <c r="P39"/>
      <c r="Q39"/>
      <c r="R39"/>
    </row>
    <row r="40" spans="3:18" ht="15">
      <c r="C40"/>
      <c r="D40"/>
      <c r="E40"/>
      <c r="F40"/>
      <c r="G40"/>
      <c r="H40"/>
      <c r="I40"/>
      <c r="J40"/>
      <c r="K40"/>
      <c r="L40"/>
      <c r="M40"/>
      <c r="N40"/>
      <c r="O40"/>
      <c r="P40"/>
      <c r="Q40"/>
      <c r="R40"/>
    </row>
    <row r="41" spans="3:18" ht="15">
      <c r="C41"/>
      <c r="D41"/>
      <c r="E41"/>
      <c r="F41"/>
      <c r="G41"/>
      <c r="H41"/>
      <c r="I41"/>
      <c r="J41"/>
      <c r="K41"/>
      <c r="L41"/>
      <c r="M41"/>
      <c r="N41"/>
      <c r="O41"/>
      <c r="P41"/>
      <c r="Q41"/>
      <c r="R41"/>
    </row>
    <row r="42" spans="3:18" ht="15">
      <c r="C42"/>
      <c r="D42"/>
      <c r="E42"/>
      <c r="F42"/>
      <c r="G42"/>
      <c r="H42"/>
      <c r="I42"/>
      <c r="J42"/>
      <c r="K42"/>
      <c r="L42"/>
      <c r="M42"/>
      <c r="N42"/>
      <c r="O42"/>
      <c r="P42"/>
      <c r="Q42"/>
      <c r="R42"/>
    </row>
    <row r="43" spans="3:18" ht="15">
      <c r="C43"/>
      <c r="D43"/>
      <c r="E43"/>
      <c r="F43"/>
      <c r="G43"/>
      <c r="H43"/>
      <c r="I43"/>
      <c r="J43"/>
      <c r="K43"/>
      <c r="L43"/>
      <c r="M43"/>
      <c r="N43"/>
      <c r="O43"/>
      <c r="P43"/>
      <c r="Q43"/>
      <c r="R43"/>
    </row>
    <row r="44" spans="3:18" ht="15">
      <c r="C44"/>
      <c r="D44"/>
      <c r="E44"/>
      <c r="F44"/>
      <c r="G44"/>
      <c r="H44"/>
      <c r="I44"/>
      <c r="J44"/>
      <c r="K44"/>
      <c r="L44"/>
      <c r="M44"/>
      <c r="N44"/>
      <c r="O44"/>
      <c r="P44"/>
      <c r="Q44"/>
      <c r="R44"/>
    </row>
    <row r="45" spans="3:18" ht="15">
      <c r="C45"/>
      <c r="D45"/>
      <c r="E45"/>
      <c r="F45"/>
      <c r="G45"/>
      <c r="H45"/>
      <c r="I45"/>
      <c r="J45"/>
      <c r="K45"/>
      <c r="L45"/>
      <c r="M45"/>
      <c r="N45"/>
      <c r="O45"/>
      <c r="P45"/>
      <c r="Q45"/>
      <c r="R45"/>
    </row>
    <row r="46" spans="3:18" ht="15">
      <c r="C46"/>
      <c r="D46"/>
      <c r="E46"/>
      <c r="F46"/>
      <c r="G46"/>
      <c r="H46"/>
      <c r="I46"/>
      <c r="J46"/>
      <c r="K46"/>
      <c r="L46"/>
      <c r="M46"/>
      <c r="N46"/>
      <c r="O46"/>
      <c r="P46"/>
      <c r="Q46"/>
      <c r="R46"/>
    </row>
    <row r="47" spans="3:18" ht="15">
      <c r="C47"/>
      <c r="D47"/>
      <c r="E47"/>
      <c r="F47"/>
      <c r="G47"/>
      <c r="H47"/>
      <c r="I47"/>
      <c r="J47"/>
      <c r="K47"/>
      <c r="L47"/>
      <c r="M47"/>
      <c r="N47"/>
      <c r="O47"/>
      <c r="P47"/>
      <c r="Q47"/>
      <c r="R47"/>
    </row>
    <row r="48" spans="3:18" ht="15">
      <c r="C48"/>
      <c r="D48"/>
      <c r="E48"/>
      <c r="F48"/>
      <c r="G48"/>
      <c r="H48"/>
      <c r="I48"/>
      <c r="J48"/>
      <c r="K48"/>
      <c r="L48"/>
      <c r="M48"/>
      <c r="N48"/>
      <c r="O48"/>
      <c r="P48"/>
      <c r="Q48"/>
      <c r="R48"/>
    </row>
    <row r="49" spans="3:18" ht="15">
      <c r="C49"/>
      <c r="D49"/>
      <c r="E49"/>
      <c r="F49"/>
      <c r="G49"/>
      <c r="H49"/>
      <c r="I49"/>
      <c r="J49"/>
      <c r="K49"/>
      <c r="L49"/>
      <c r="M49"/>
      <c r="N49"/>
      <c r="O49"/>
      <c r="P49"/>
      <c r="Q49"/>
      <c r="R49"/>
    </row>
    <row r="50" spans="3:18" ht="15">
      <c r="C50"/>
      <c r="D50"/>
      <c r="E50"/>
      <c r="F50"/>
      <c r="G50"/>
      <c r="H50"/>
      <c r="I50"/>
      <c r="J50"/>
      <c r="K50"/>
      <c r="L50"/>
      <c r="M50"/>
      <c r="N50"/>
      <c r="O50"/>
      <c r="P50"/>
      <c r="Q50"/>
      <c r="R50"/>
    </row>
    <row r="51" spans="3:18" ht="15">
      <c r="C51"/>
      <c r="D51"/>
      <c r="E51"/>
      <c r="F51"/>
      <c r="G51"/>
      <c r="H51"/>
      <c r="I51"/>
      <c r="J51"/>
      <c r="K51"/>
      <c r="L51"/>
      <c r="M51"/>
      <c r="N51"/>
      <c r="O51"/>
      <c r="P51"/>
      <c r="Q51"/>
      <c r="R51"/>
    </row>
    <row r="52" spans="3:18" ht="15">
      <c r="C52"/>
      <c r="D52"/>
      <c r="E52"/>
      <c r="F52"/>
      <c r="G52"/>
      <c r="H52"/>
      <c r="I52"/>
      <c r="J52"/>
      <c r="K52"/>
      <c r="L52"/>
      <c r="M52"/>
      <c r="N52"/>
      <c r="O52"/>
      <c r="P52"/>
      <c r="Q52"/>
      <c r="R52"/>
    </row>
    <row r="53" spans="3:18" ht="15">
      <c r="C53"/>
      <c r="D53"/>
      <c r="E53"/>
      <c r="F53"/>
      <c r="G53"/>
      <c r="H53"/>
      <c r="I53"/>
      <c r="J53"/>
      <c r="K53"/>
      <c r="L53"/>
      <c r="M53"/>
      <c r="N53"/>
      <c r="O53"/>
      <c r="P53"/>
      <c r="Q53"/>
      <c r="R53"/>
    </row>
    <row r="54" spans="3:18" ht="15">
      <c r="C54"/>
      <c r="D54"/>
      <c r="E54"/>
      <c r="F54"/>
      <c r="G54"/>
      <c r="H54"/>
      <c r="I54"/>
      <c r="J54"/>
      <c r="K54"/>
      <c r="L54"/>
      <c r="M54"/>
      <c r="N54"/>
      <c r="O54"/>
      <c r="P54"/>
      <c r="Q54"/>
      <c r="R54"/>
    </row>
    <row r="55" spans="3:18" ht="15">
      <c r="C55"/>
      <c r="D55"/>
      <c r="E55"/>
      <c r="F55"/>
      <c r="G55"/>
      <c r="H55"/>
      <c r="I55"/>
      <c r="J55"/>
      <c r="K55"/>
      <c r="L55"/>
      <c r="M55"/>
      <c r="N55"/>
      <c r="O55"/>
      <c r="P55"/>
      <c r="Q55"/>
      <c r="R55"/>
    </row>
    <row r="56" spans="3:18" ht="15">
      <c r="C56"/>
      <c r="D56"/>
      <c r="E56"/>
      <c r="F56"/>
      <c r="G56"/>
      <c r="H56"/>
      <c r="I56"/>
      <c r="J56"/>
      <c r="K56"/>
      <c r="L56"/>
      <c r="M56"/>
      <c r="N56"/>
      <c r="O56"/>
      <c r="P56"/>
      <c r="Q56"/>
      <c r="R56"/>
    </row>
    <row r="57" spans="3:18" ht="15">
      <c r="C57"/>
      <c r="D57"/>
      <c r="E57"/>
      <c r="F57"/>
      <c r="G57"/>
      <c r="H57"/>
      <c r="I57"/>
      <c r="J57"/>
      <c r="K57"/>
      <c r="L57"/>
      <c r="M57"/>
      <c r="N57"/>
      <c r="O57"/>
      <c r="P57"/>
      <c r="Q57"/>
      <c r="R57"/>
    </row>
    <row r="58" spans="3:18" ht="15">
      <c r="C58"/>
      <c r="D58"/>
      <c r="E58"/>
      <c r="F58"/>
      <c r="G58"/>
      <c r="H58"/>
      <c r="I58"/>
      <c r="J58"/>
      <c r="K58"/>
      <c r="L58"/>
      <c r="M58"/>
      <c r="N58"/>
      <c r="O58"/>
      <c r="P58"/>
      <c r="Q58"/>
      <c r="R58"/>
    </row>
    <row r="59" spans="3:18" ht="15">
      <c r="C59"/>
      <c r="D59"/>
      <c r="E59"/>
      <c r="F59"/>
      <c r="G59"/>
      <c r="H59"/>
      <c r="I59"/>
      <c r="J59"/>
      <c r="K59"/>
      <c r="L59"/>
      <c r="M59"/>
      <c r="N59"/>
      <c r="O59"/>
      <c r="P59"/>
      <c r="Q59"/>
      <c r="R59"/>
    </row>
    <row r="60" spans="3:18" ht="15">
      <c r="C60"/>
      <c r="D60"/>
      <c r="E60"/>
      <c r="F60"/>
      <c r="G60"/>
      <c r="H60"/>
      <c r="I60"/>
      <c r="J60"/>
      <c r="K60"/>
      <c r="L60"/>
      <c r="M60"/>
      <c r="N60"/>
      <c r="O60"/>
      <c r="P60"/>
      <c r="Q60"/>
      <c r="R60"/>
    </row>
    <row r="61" spans="3:18" ht="15">
      <c r="C61"/>
      <c r="D61"/>
      <c r="E61"/>
      <c r="F61"/>
      <c r="G61"/>
      <c r="H61"/>
      <c r="I61"/>
      <c r="J61"/>
      <c r="K61"/>
      <c r="L61"/>
      <c r="M61"/>
      <c r="N61"/>
      <c r="O61"/>
      <c r="P61"/>
      <c r="Q61"/>
      <c r="R61"/>
    </row>
    <row r="62" spans="3:18" ht="15">
      <c r="C62"/>
      <c r="D62"/>
      <c r="E62"/>
      <c r="F62"/>
      <c r="G62"/>
      <c r="H62"/>
      <c r="I62"/>
      <c r="J62"/>
      <c r="K62"/>
      <c r="L62"/>
      <c r="M62"/>
      <c r="N62"/>
      <c r="O62"/>
      <c r="P62"/>
      <c r="Q62"/>
      <c r="R62"/>
    </row>
    <row r="63" spans="3:18" ht="15">
      <c r="C63"/>
      <c r="D63"/>
      <c r="E63"/>
      <c r="F63"/>
      <c r="G63"/>
      <c r="H63"/>
      <c r="I63"/>
      <c r="J63"/>
      <c r="K63"/>
      <c r="L63"/>
      <c r="M63"/>
      <c r="N63"/>
      <c r="O63"/>
      <c r="P63"/>
      <c r="Q63"/>
      <c r="R63"/>
    </row>
    <row r="64" spans="3:18" ht="15">
      <c r="C64"/>
      <c r="D64"/>
      <c r="E64"/>
      <c r="F64"/>
      <c r="G64"/>
      <c r="H64"/>
      <c r="I64"/>
      <c r="J64"/>
      <c r="K64"/>
      <c r="L64"/>
      <c r="M64"/>
      <c r="N64"/>
      <c r="O64"/>
      <c r="P64"/>
      <c r="Q64"/>
      <c r="R64"/>
    </row>
    <row r="65" spans="3:18" ht="15">
      <c r="C65"/>
      <c r="D65"/>
      <c r="E65"/>
      <c r="F65"/>
      <c r="G65"/>
      <c r="H65"/>
      <c r="I65"/>
      <c r="J65"/>
      <c r="K65"/>
      <c r="L65"/>
      <c r="M65"/>
      <c r="N65"/>
      <c r="O65"/>
      <c r="P65"/>
      <c r="Q65"/>
      <c r="R65"/>
    </row>
    <row r="66" spans="3:18" ht="15">
      <c r="C66"/>
      <c r="D66"/>
      <c r="E66"/>
      <c r="F66"/>
      <c r="G66"/>
      <c r="H66"/>
      <c r="I66"/>
      <c r="J66"/>
      <c r="K66"/>
      <c r="L66"/>
      <c r="M66"/>
      <c r="N66"/>
      <c r="O66"/>
      <c r="P66"/>
      <c r="Q66"/>
      <c r="R66"/>
    </row>
    <row r="67" spans="3:18" ht="15">
      <c r="C67"/>
      <c r="D67"/>
      <c r="E67"/>
      <c r="F67"/>
      <c r="G67"/>
      <c r="H67"/>
      <c r="I67"/>
      <c r="J67"/>
      <c r="K67"/>
      <c r="L67"/>
      <c r="M67"/>
      <c r="N67"/>
      <c r="O67"/>
      <c r="P67"/>
      <c r="Q67"/>
      <c r="R67"/>
    </row>
    <row r="68" spans="3:18" ht="15">
      <c r="C68"/>
      <c r="D68"/>
      <c r="E68"/>
      <c r="F68"/>
      <c r="G68"/>
      <c r="H68"/>
      <c r="I68"/>
      <c r="J68"/>
      <c r="K68"/>
      <c r="L68"/>
      <c r="M68"/>
      <c r="N68"/>
      <c r="O68"/>
      <c r="P68"/>
      <c r="Q68"/>
      <c r="R68"/>
    </row>
    <row r="69" spans="3:18" ht="15">
      <c r="C69"/>
      <c r="D69"/>
      <c r="E69"/>
      <c r="F69"/>
      <c r="G69"/>
      <c r="H69"/>
      <c r="I69"/>
      <c r="J69"/>
      <c r="K69"/>
      <c r="L69"/>
      <c r="M69"/>
      <c r="N69"/>
      <c r="O69"/>
      <c r="P69"/>
      <c r="Q69"/>
      <c r="R69"/>
    </row>
    <row r="70" spans="3:18" ht="15">
      <c r="C70"/>
      <c r="D70"/>
      <c r="E70"/>
      <c r="F70"/>
      <c r="G70"/>
      <c r="H70"/>
      <c r="I70"/>
      <c r="J70"/>
      <c r="K70"/>
      <c r="L70"/>
      <c r="M70"/>
      <c r="N70"/>
      <c r="O70"/>
      <c r="P70"/>
      <c r="Q70"/>
      <c r="R70"/>
    </row>
    <row r="71" spans="3:18" ht="15">
      <c r="C71"/>
      <c r="D71"/>
      <c r="E71"/>
      <c r="F71"/>
      <c r="G71"/>
      <c r="H71"/>
      <c r="I71"/>
      <c r="J71"/>
      <c r="K71"/>
      <c r="L71"/>
      <c r="M71"/>
      <c r="N71"/>
      <c r="O71"/>
      <c r="P71"/>
      <c r="Q71"/>
      <c r="R71"/>
    </row>
    <row r="72" spans="3:18" ht="15">
      <c r="C72"/>
      <c r="D72"/>
      <c r="E72"/>
      <c r="F72"/>
      <c r="G72"/>
      <c r="H72"/>
      <c r="I72"/>
      <c r="J72"/>
      <c r="K72"/>
      <c r="L72"/>
      <c r="M72"/>
      <c r="N72"/>
      <c r="O72"/>
      <c r="P72"/>
      <c r="Q72"/>
      <c r="R72"/>
    </row>
    <row r="73" spans="3:18" ht="15">
      <c r="C73"/>
      <c r="D73"/>
      <c r="E73"/>
      <c r="F73"/>
      <c r="G73"/>
      <c r="H73"/>
      <c r="I73"/>
      <c r="J73"/>
      <c r="K73"/>
      <c r="L73"/>
      <c r="M73"/>
      <c r="N73"/>
      <c r="O73"/>
      <c r="P73"/>
      <c r="Q73"/>
      <c r="R73"/>
    </row>
    <row r="74" spans="3:18" ht="15">
      <c r="C74"/>
      <c r="D74"/>
      <c r="E74"/>
      <c r="F74"/>
      <c r="G74"/>
      <c r="H74"/>
      <c r="I74"/>
      <c r="J74"/>
      <c r="K74"/>
      <c r="L74"/>
      <c r="M74"/>
      <c r="N74"/>
      <c r="O74"/>
      <c r="P74"/>
      <c r="Q74"/>
      <c r="R74"/>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showGridLines="0" topLeftCell="A16" zoomScaleNormal="100" workbookViewId="0">
      <selection activeCell="F45" sqref="F45"/>
    </sheetView>
  </sheetViews>
  <sheetFormatPr defaultColWidth="9.140625" defaultRowHeight="12.75"/>
  <cols>
    <col min="1" max="1" width="11.85546875" style="523" bestFit="1" customWidth="1"/>
    <col min="2" max="2" width="71.5703125" style="523" customWidth="1"/>
    <col min="3" max="3" width="14.5703125" style="523" customWidth="1"/>
    <col min="4" max="4" width="14.85546875" style="523" bestFit="1" customWidth="1"/>
    <col min="5" max="5" width="13.85546875" style="523" bestFit="1" customWidth="1"/>
    <col min="6" max="6" width="18" style="588" bestFit="1" customWidth="1"/>
    <col min="7" max="7" width="11.140625" style="588" bestFit="1" customWidth="1"/>
    <col min="8" max="8" width="11.140625" style="523" bestFit="1" customWidth="1"/>
    <col min="9" max="9" width="11.5703125" style="523" customWidth="1"/>
    <col min="10" max="10" width="14.85546875" style="588" bestFit="1" customWidth="1"/>
    <col min="11" max="11" width="13.85546875" style="588" bestFit="1" customWidth="1"/>
    <col min="12" max="12" width="18" style="588" bestFit="1" customWidth="1"/>
    <col min="13" max="14" width="11.140625" style="588" bestFit="1" customWidth="1"/>
    <col min="15" max="15" width="18.85546875" style="523" bestFit="1" customWidth="1"/>
    <col min="16" max="16384" width="9.140625" style="523"/>
  </cols>
  <sheetData>
    <row r="1" spans="1:15" ht="13.5">
      <c r="A1" s="522" t="s">
        <v>188</v>
      </c>
      <c r="B1" s="440" t="str">
        <f>Info!C2</f>
        <v>სს "ბაზისბანკი"</v>
      </c>
      <c r="F1" s="523"/>
      <c r="G1" s="523"/>
      <c r="J1" s="523"/>
      <c r="K1" s="523"/>
      <c r="L1" s="523"/>
      <c r="M1" s="523"/>
      <c r="N1" s="523"/>
    </row>
    <row r="2" spans="1:15">
      <c r="A2" s="524" t="s">
        <v>189</v>
      </c>
      <c r="B2" s="526">
        <f>'1. key ratios'!B2</f>
        <v>44651</v>
      </c>
      <c r="F2" s="523"/>
      <c r="G2" s="523"/>
      <c r="J2" s="523"/>
      <c r="K2" s="523"/>
      <c r="L2" s="523"/>
      <c r="M2" s="523"/>
      <c r="N2" s="523"/>
    </row>
    <row r="3" spans="1:15">
      <c r="A3" s="525" t="s">
        <v>675</v>
      </c>
      <c r="F3" s="523"/>
      <c r="G3" s="523"/>
      <c r="J3" s="523"/>
      <c r="K3" s="523"/>
      <c r="L3" s="523"/>
      <c r="M3" s="523"/>
      <c r="N3" s="523"/>
    </row>
    <row r="4" spans="1:15">
      <c r="F4" s="523"/>
      <c r="G4" s="523"/>
      <c r="J4" s="523"/>
      <c r="K4" s="523"/>
      <c r="L4" s="523"/>
      <c r="M4" s="523"/>
      <c r="N4" s="523"/>
    </row>
    <row r="5" spans="1:15" ht="37.5" customHeight="1">
      <c r="A5" s="744" t="s">
        <v>676</v>
      </c>
      <c r="B5" s="745"/>
      <c r="C5" s="790" t="s">
        <v>677</v>
      </c>
      <c r="D5" s="791"/>
      <c r="E5" s="791"/>
      <c r="F5" s="791"/>
      <c r="G5" s="791"/>
      <c r="H5" s="792"/>
      <c r="I5" s="793" t="s">
        <v>678</v>
      </c>
      <c r="J5" s="794"/>
      <c r="K5" s="794"/>
      <c r="L5" s="794"/>
      <c r="M5" s="794"/>
      <c r="N5" s="795"/>
      <c r="O5" s="796" t="s">
        <v>548</v>
      </c>
    </row>
    <row r="6" spans="1:15" ht="39.6" customHeight="1">
      <c r="A6" s="748"/>
      <c r="B6" s="749"/>
      <c r="C6" s="584"/>
      <c r="D6" s="585" t="s">
        <v>679</v>
      </c>
      <c r="E6" s="585" t="s">
        <v>680</v>
      </c>
      <c r="F6" s="585" t="s">
        <v>681</v>
      </c>
      <c r="G6" s="585" t="s">
        <v>682</v>
      </c>
      <c r="H6" s="585" t="s">
        <v>683</v>
      </c>
      <c r="I6" s="586"/>
      <c r="J6" s="585" t="s">
        <v>679</v>
      </c>
      <c r="K6" s="585" t="s">
        <v>680</v>
      </c>
      <c r="L6" s="585" t="s">
        <v>681</v>
      </c>
      <c r="M6" s="585" t="s">
        <v>682</v>
      </c>
      <c r="N6" s="585" t="s">
        <v>683</v>
      </c>
      <c r="O6" s="797"/>
    </row>
    <row r="7" spans="1:15">
      <c r="A7" s="538">
        <v>1</v>
      </c>
      <c r="B7" s="546" t="s">
        <v>558</v>
      </c>
      <c r="C7" s="654">
        <v>52228761.3653</v>
      </c>
      <c r="D7" s="636">
        <v>49425551.233400002</v>
      </c>
      <c r="E7" s="636">
        <v>1689210.9519</v>
      </c>
      <c r="F7" s="655">
        <v>921574.01450000005</v>
      </c>
      <c r="G7" s="655">
        <v>153032.25</v>
      </c>
      <c r="H7" s="636">
        <v>39392.915500000003</v>
      </c>
      <c r="I7" s="636">
        <v>1542236.9224</v>
      </c>
      <c r="J7" s="655">
        <v>980934.57129999995</v>
      </c>
      <c r="K7" s="655">
        <v>168921.05559999999</v>
      </c>
      <c r="L7" s="655">
        <v>276472.21000000002</v>
      </c>
      <c r="M7" s="655">
        <v>76516.17</v>
      </c>
      <c r="N7" s="655">
        <v>39392.915500000003</v>
      </c>
      <c r="O7" s="538"/>
    </row>
    <row r="8" spans="1:15">
      <c r="A8" s="538">
        <v>2</v>
      </c>
      <c r="B8" s="546" t="s">
        <v>559</v>
      </c>
      <c r="C8" s="654">
        <v>96728871.236000001</v>
      </c>
      <c r="D8" s="636">
        <v>93822554.613100007</v>
      </c>
      <c r="E8" s="636">
        <v>1500815.1606999999</v>
      </c>
      <c r="F8" s="655">
        <v>1369722.0935</v>
      </c>
      <c r="G8" s="655">
        <v>26043.02</v>
      </c>
      <c r="H8" s="636">
        <v>9736.3487000000005</v>
      </c>
      <c r="I8" s="636">
        <v>2032593.6562000001</v>
      </c>
      <c r="J8" s="655">
        <v>1448837.6771</v>
      </c>
      <c r="K8" s="655">
        <v>150081.5091</v>
      </c>
      <c r="L8" s="655">
        <v>410916.60129999998</v>
      </c>
      <c r="M8" s="655">
        <v>13021.52</v>
      </c>
      <c r="N8" s="655">
        <v>9736.3487000000005</v>
      </c>
      <c r="O8" s="538"/>
    </row>
    <row r="9" spans="1:15">
      <c r="A9" s="538">
        <v>3</v>
      </c>
      <c r="B9" s="546" t="s">
        <v>560</v>
      </c>
      <c r="C9" s="654">
        <v>388442.60249999998</v>
      </c>
      <c r="D9" s="636">
        <v>236897.64</v>
      </c>
      <c r="E9" s="636"/>
      <c r="F9" s="656">
        <v>151544.96249999999</v>
      </c>
      <c r="G9" s="656"/>
      <c r="H9" s="636"/>
      <c r="I9" s="636">
        <v>50201.426299999999</v>
      </c>
      <c r="J9" s="656">
        <v>4737.95</v>
      </c>
      <c r="K9" s="656"/>
      <c r="L9" s="656">
        <v>45463.476300000002</v>
      </c>
      <c r="M9" s="656"/>
      <c r="N9" s="656"/>
      <c r="O9" s="538"/>
    </row>
    <row r="10" spans="1:15">
      <c r="A10" s="538">
        <v>4</v>
      </c>
      <c r="B10" s="546" t="s">
        <v>561</v>
      </c>
      <c r="C10" s="654">
        <v>99983447.419699997</v>
      </c>
      <c r="D10" s="636">
        <v>86177657.098399997</v>
      </c>
      <c r="E10" s="636">
        <v>5630952.5883999998</v>
      </c>
      <c r="F10" s="656">
        <v>5761538.2355000004</v>
      </c>
      <c r="G10" s="656">
        <v>2408887.1674000002</v>
      </c>
      <c r="H10" s="636">
        <v>4412.33</v>
      </c>
      <c r="I10" s="636">
        <v>5198137.8365000002</v>
      </c>
      <c r="J10" s="656">
        <v>1697725.2429</v>
      </c>
      <c r="K10" s="656">
        <v>563095.25419999997</v>
      </c>
      <c r="L10" s="656">
        <v>1728461.4312</v>
      </c>
      <c r="M10" s="656">
        <v>1204443.5782000001</v>
      </c>
      <c r="N10" s="656">
        <v>4412.33</v>
      </c>
      <c r="O10" s="538"/>
    </row>
    <row r="11" spans="1:15">
      <c r="A11" s="538">
        <v>5</v>
      </c>
      <c r="B11" s="546" t="s">
        <v>562</v>
      </c>
      <c r="C11" s="654">
        <v>208416439.09009999</v>
      </c>
      <c r="D11" s="636">
        <v>179276540.99059999</v>
      </c>
      <c r="E11" s="636">
        <v>27207941.098299999</v>
      </c>
      <c r="F11" s="656">
        <v>1929944.4312</v>
      </c>
      <c r="G11" s="656">
        <v>2000</v>
      </c>
      <c r="H11" s="636">
        <v>12.57</v>
      </c>
      <c r="I11" s="636">
        <v>6863886.5253999997</v>
      </c>
      <c r="J11" s="656">
        <v>3583588.6877000001</v>
      </c>
      <c r="K11" s="656">
        <v>2700302.0236999998</v>
      </c>
      <c r="L11" s="656">
        <v>578983.24399999995</v>
      </c>
      <c r="M11" s="656">
        <v>1000</v>
      </c>
      <c r="N11" s="656">
        <v>12.57</v>
      </c>
      <c r="O11" s="538"/>
    </row>
    <row r="12" spans="1:15">
      <c r="A12" s="538">
        <v>6</v>
      </c>
      <c r="B12" s="546" t="s">
        <v>563</v>
      </c>
      <c r="C12" s="654">
        <v>98220348.173099995</v>
      </c>
      <c r="D12" s="636">
        <v>77631979.993100002</v>
      </c>
      <c r="E12" s="636">
        <v>18717931.390000001</v>
      </c>
      <c r="F12" s="656">
        <v>1827836.97</v>
      </c>
      <c r="G12" s="656">
        <v>18637.71</v>
      </c>
      <c r="H12" s="636">
        <v>23962.11</v>
      </c>
      <c r="I12" s="636">
        <v>3950911.1989000002</v>
      </c>
      <c r="J12" s="656">
        <v>1497486.0179000001</v>
      </c>
      <c r="K12" s="656">
        <v>1871793.111</v>
      </c>
      <c r="L12" s="656">
        <v>548351.1</v>
      </c>
      <c r="M12" s="656">
        <v>9318.86</v>
      </c>
      <c r="N12" s="656">
        <v>23962.11</v>
      </c>
      <c r="O12" s="538"/>
    </row>
    <row r="13" spans="1:15">
      <c r="A13" s="538">
        <v>7</v>
      </c>
      <c r="B13" s="546" t="s">
        <v>564</v>
      </c>
      <c r="C13" s="654">
        <v>47563410.567699999</v>
      </c>
      <c r="D13" s="636">
        <v>42461677.370300002</v>
      </c>
      <c r="E13" s="636">
        <v>4484561.0618000003</v>
      </c>
      <c r="F13" s="656">
        <v>614547.19559999998</v>
      </c>
      <c r="G13" s="656">
        <v>2600.48</v>
      </c>
      <c r="H13" s="636">
        <v>24.46</v>
      </c>
      <c r="I13" s="636">
        <v>1483378.3197999999</v>
      </c>
      <c r="J13" s="656">
        <v>849233.39040000003</v>
      </c>
      <c r="K13" s="656">
        <v>448456.09129999997</v>
      </c>
      <c r="L13" s="656">
        <v>184364.13810000001</v>
      </c>
      <c r="M13" s="656">
        <v>1300.24</v>
      </c>
      <c r="N13" s="656">
        <v>24.46</v>
      </c>
      <c r="O13" s="538"/>
    </row>
    <row r="14" spans="1:15">
      <c r="A14" s="538">
        <v>8</v>
      </c>
      <c r="B14" s="546" t="s">
        <v>565</v>
      </c>
      <c r="C14" s="654">
        <v>97059419.888600007</v>
      </c>
      <c r="D14" s="636">
        <v>86177377.099700004</v>
      </c>
      <c r="E14" s="636">
        <v>9840588.9601000007</v>
      </c>
      <c r="F14" s="656">
        <v>962325.45880000002</v>
      </c>
      <c r="G14" s="656">
        <v>66968.649999999994</v>
      </c>
      <c r="H14" s="636">
        <v>12159.72</v>
      </c>
      <c r="I14" s="636">
        <v>3031015.9010999999</v>
      </c>
      <c r="J14" s="656">
        <v>1712615.3737999999</v>
      </c>
      <c r="K14" s="656">
        <v>984058.83779999998</v>
      </c>
      <c r="L14" s="656">
        <v>288697.62949999998</v>
      </c>
      <c r="M14" s="656">
        <v>33484.339999999997</v>
      </c>
      <c r="N14" s="656">
        <v>12159.72</v>
      </c>
      <c r="O14" s="538"/>
    </row>
    <row r="15" spans="1:15">
      <c r="A15" s="538">
        <v>9</v>
      </c>
      <c r="B15" s="546" t="s">
        <v>566</v>
      </c>
      <c r="C15" s="654">
        <v>57997158.773900002</v>
      </c>
      <c r="D15" s="636">
        <v>26697418.448899999</v>
      </c>
      <c r="E15" s="636">
        <v>24570274.055399999</v>
      </c>
      <c r="F15" s="656">
        <v>6717075.5296</v>
      </c>
      <c r="G15" s="656"/>
      <c r="H15" s="636">
        <v>12390.74</v>
      </c>
      <c r="I15" s="636">
        <v>5017196.7428000001</v>
      </c>
      <c r="J15" s="656">
        <v>532655.9669</v>
      </c>
      <c r="K15" s="656">
        <v>2457027.3785000001</v>
      </c>
      <c r="L15" s="656">
        <v>2015122.6573999999</v>
      </c>
      <c r="M15" s="656"/>
      <c r="N15" s="656">
        <v>12390.74</v>
      </c>
      <c r="O15" s="538"/>
    </row>
    <row r="16" spans="1:15">
      <c r="A16" s="538">
        <v>10</v>
      </c>
      <c r="B16" s="546" t="s">
        <v>567</v>
      </c>
      <c r="C16" s="654">
        <v>5760017.2823999999</v>
      </c>
      <c r="D16" s="636">
        <v>4968538.9145</v>
      </c>
      <c r="E16" s="636"/>
      <c r="F16" s="656">
        <v>791478.36789999995</v>
      </c>
      <c r="G16" s="656"/>
      <c r="H16" s="636"/>
      <c r="I16" s="636">
        <v>336814.16200000001</v>
      </c>
      <c r="J16" s="656">
        <v>99370.700400000002</v>
      </c>
      <c r="K16" s="656"/>
      <c r="L16" s="656">
        <v>237443.46160000001</v>
      </c>
      <c r="M16" s="656"/>
      <c r="N16" s="656"/>
      <c r="O16" s="538"/>
    </row>
    <row r="17" spans="1:15">
      <c r="A17" s="538">
        <v>11</v>
      </c>
      <c r="B17" s="546" t="s">
        <v>568</v>
      </c>
      <c r="C17" s="654">
        <v>1788716.6632000001</v>
      </c>
      <c r="D17" s="636">
        <v>1740670.5632</v>
      </c>
      <c r="E17" s="636">
        <v>18226.87</v>
      </c>
      <c r="F17" s="656">
        <v>29819.23</v>
      </c>
      <c r="G17" s="656"/>
      <c r="H17" s="636"/>
      <c r="I17" s="636">
        <v>45581.817300000002</v>
      </c>
      <c r="J17" s="656">
        <v>34813.357300000003</v>
      </c>
      <c r="K17" s="656">
        <v>1822.69</v>
      </c>
      <c r="L17" s="656">
        <v>8945.77</v>
      </c>
      <c r="M17" s="656"/>
      <c r="N17" s="656"/>
      <c r="O17" s="538"/>
    </row>
    <row r="18" spans="1:15">
      <c r="A18" s="538">
        <v>12</v>
      </c>
      <c r="B18" s="546" t="s">
        <v>569</v>
      </c>
      <c r="C18" s="654">
        <v>94378784.106700003</v>
      </c>
      <c r="D18" s="636">
        <v>93822249.491899997</v>
      </c>
      <c r="E18" s="636">
        <v>326783.82520000002</v>
      </c>
      <c r="F18" s="656">
        <v>214788.71960000001</v>
      </c>
      <c r="G18" s="656">
        <v>10446.959999999999</v>
      </c>
      <c r="H18" s="636">
        <v>4515.1099999999997</v>
      </c>
      <c r="I18" s="636">
        <v>1872450.8277</v>
      </c>
      <c r="J18" s="656">
        <v>1765597.2588</v>
      </c>
      <c r="K18" s="656">
        <v>32678.370699999999</v>
      </c>
      <c r="L18" s="656">
        <v>64436.608200000002</v>
      </c>
      <c r="M18" s="656">
        <v>5223.4799999999996</v>
      </c>
      <c r="N18" s="656">
        <v>4515.1099999999997</v>
      </c>
      <c r="O18" s="538"/>
    </row>
    <row r="19" spans="1:15">
      <c r="A19" s="538">
        <v>13</v>
      </c>
      <c r="B19" s="546" t="s">
        <v>570</v>
      </c>
      <c r="C19" s="654">
        <v>12695864.025900001</v>
      </c>
      <c r="D19" s="636">
        <v>12067607.503799999</v>
      </c>
      <c r="E19" s="636">
        <v>550623.0196</v>
      </c>
      <c r="F19" s="656">
        <v>72909.84</v>
      </c>
      <c r="G19" s="656">
        <v>4618.97</v>
      </c>
      <c r="H19" s="636">
        <v>104.6925</v>
      </c>
      <c r="I19" s="636">
        <v>312717.4926</v>
      </c>
      <c r="J19" s="656">
        <v>233368.06419999999</v>
      </c>
      <c r="K19" s="656">
        <v>55062.275900000001</v>
      </c>
      <c r="L19" s="656">
        <v>21872.97</v>
      </c>
      <c r="M19" s="656">
        <v>2309.4899999999998</v>
      </c>
      <c r="N19" s="656">
        <v>104.6925</v>
      </c>
      <c r="O19" s="538"/>
    </row>
    <row r="20" spans="1:15">
      <c r="A20" s="538">
        <v>14</v>
      </c>
      <c r="B20" s="546" t="s">
        <v>571</v>
      </c>
      <c r="C20" s="654">
        <v>113545155.6662</v>
      </c>
      <c r="D20" s="636">
        <v>72851844.047800004</v>
      </c>
      <c r="E20" s="636">
        <v>24783788.693999998</v>
      </c>
      <c r="F20" s="656">
        <v>15900368.634400001</v>
      </c>
      <c r="G20" s="656">
        <v>4047</v>
      </c>
      <c r="H20" s="636">
        <v>5107.29</v>
      </c>
      <c r="I20" s="636">
        <v>8703488.6704999991</v>
      </c>
      <c r="J20" s="656">
        <v>1450522.9901000001</v>
      </c>
      <c r="K20" s="656">
        <v>2475724.6505999998</v>
      </c>
      <c r="L20" s="656">
        <v>4770110.2397999996</v>
      </c>
      <c r="M20" s="656">
        <v>2023.5</v>
      </c>
      <c r="N20" s="656">
        <v>5107.29</v>
      </c>
      <c r="O20" s="538"/>
    </row>
    <row r="21" spans="1:15">
      <c r="A21" s="538">
        <v>15</v>
      </c>
      <c r="B21" s="546" t="s">
        <v>572</v>
      </c>
      <c r="C21" s="654">
        <v>36092696.980899997</v>
      </c>
      <c r="D21" s="636">
        <v>11994284.414799999</v>
      </c>
      <c r="E21" s="636">
        <v>4214717.7905000001</v>
      </c>
      <c r="F21" s="656">
        <v>19847955.518399999</v>
      </c>
      <c r="G21" s="656">
        <v>35739.2572</v>
      </c>
      <c r="H21" s="636"/>
      <c r="I21" s="636">
        <v>6602065.3287000004</v>
      </c>
      <c r="J21" s="656">
        <v>208337.47039999999</v>
      </c>
      <c r="K21" s="656">
        <v>421471.6961</v>
      </c>
      <c r="L21" s="656">
        <v>5954386.5647</v>
      </c>
      <c r="M21" s="656">
        <v>17869.5975</v>
      </c>
      <c r="N21" s="656"/>
      <c r="O21" s="538"/>
    </row>
    <row r="22" spans="1:15">
      <c r="A22" s="538">
        <v>16</v>
      </c>
      <c r="B22" s="546" t="s">
        <v>573</v>
      </c>
      <c r="C22" s="654">
        <v>22884594.951200001</v>
      </c>
      <c r="D22" s="636">
        <v>13801580.2859</v>
      </c>
      <c r="E22" s="636">
        <v>8790008.0307</v>
      </c>
      <c r="F22" s="656">
        <v>218848.1446</v>
      </c>
      <c r="G22" s="656">
        <v>74142.259999999995</v>
      </c>
      <c r="H22" s="636">
        <v>16.23</v>
      </c>
      <c r="I22" s="636">
        <v>1257374.2079</v>
      </c>
      <c r="J22" s="656">
        <v>275631.59539999999</v>
      </c>
      <c r="K22" s="656">
        <v>879000.79779999994</v>
      </c>
      <c r="L22" s="656">
        <v>65654.434699999998</v>
      </c>
      <c r="M22" s="656">
        <v>37071.15</v>
      </c>
      <c r="N22" s="656">
        <v>16.23</v>
      </c>
      <c r="O22" s="538"/>
    </row>
    <row r="23" spans="1:15">
      <c r="A23" s="538">
        <v>17</v>
      </c>
      <c r="B23" s="546" t="s">
        <v>574</v>
      </c>
      <c r="C23" s="654">
        <v>13163456.721799999</v>
      </c>
      <c r="D23" s="636">
        <v>3692270.5721</v>
      </c>
      <c r="E23" s="636">
        <v>9137706.0588000007</v>
      </c>
      <c r="F23" s="656"/>
      <c r="G23" s="656">
        <v>333480.09090000001</v>
      </c>
      <c r="H23" s="636"/>
      <c r="I23" s="636">
        <v>1115687.8370000001</v>
      </c>
      <c r="J23" s="656">
        <v>73845.372300000003</v>
      </c>
      <c r="K23" s="656">
        <v>875102.43480000005</v>
      </c>
      <c r="L23" s="656"/>
      <c r="M23" s="656">
        <v>166740.02989999999</v>
      </c>
      <c r="N23" s="656"/>
      <c r="O23" s="538"/>
    </row>
    <row r="24" spans="1:15">
      <c r="A24" s="538">
        <v>18</v>
      </c>
      <c r="B24" s="546" t="s">
        <v>575</v>
      </c>
      <c r="C24" s="654">
        <v>80489698.470500007</v>
      </c>
      <c r="D24" s="636">
        <v>79661304.787200004</v>
      </c>
      <c r="E24" s="636">
        <v>661071.20250000001</v>
      </c>
      <c r="F24" s="656">
        <v>140569.51079999999</v>
      </c>
      <c r="G24" s="656">
        <v>26670.85</v>
      </c>
      <c r="H24" s="636">
        <v>82.12</v>
      </c>
      <c r="I24" s="636">
        <v>1714921.6528</v>
      </c>
      <c r="J24" s="656">
        <v>1593226.0093</v>
      </c>
      <c r="K24" s="656">
        <v>66107.2353</v>
      </c>
      <c r="L24" s="656">
        <v>42170.858200000002</v>
      </c>
      <c r="M24" s="656">
        <v>13335.43</v>
      </c>
      <c r="N24" s="656">
        <v>82.12</v>
      </c>
      <c r="O24" s="538"/>
    </row>
    <row r="25" spans="1:15">
      <c r="A25" s="538">
        <v>19</v>
      </c>
      <c r="B25" s="546" t="s">
        <v>576</v>
      </c>
      <c r="C25" s="654">
        <v>9087400.2048000004</v>
      </c>
      <c r="D25" s="636">
        <v>9087400.2048000004</v>
      </c>
      <c r="E25" s="636"/>
      <c r="F25" s="656"/>
      <c r="G25" s="656"/>
      <c r="H25" s="636"/>
      <c r="I25" s="636">
        <v>181747.61079999999</v>
      </c>
      <c r="J25" s="656">
        <v>181747.61079999999</v>
      </c>
      <c r="K25" s="656"/>
      <c r="L25" s="656"/>
      <c r="M25" s="656"/>
      <c r="N25" s="656"/>
      <c r="O25" s="538"/>
    </row>
    <row r="26" spans="1:15">
      <c r="A26" s="538">
        <v>20</v>
      </c>
      <c r="B26" s="546" t="s">
        <v>577</v>
      </c>
      <c r="C26" s="654">
        <v>95096502.044799998</v>
      </c>
      <c r="D26" s="636">
        <v>93241618.635900006</v>
      </c>
      <c r="E26" s="636">
        <v>1343710.6388999999</v>
      </c>
      <c r="F26" s="656">
        <v>312575.95</v>
      </c>
      <c r="G26" s="656">
        <v>184016.68</v>
      </c>
      <c r="H26" s="636">
        <v>14580.14</v>
      </c>
      <c r="I26" s="636">
        <v>2145411.8152000001</v>
      </c>
      <c r="J26" s="656">
        <v>1810679.4146</v>
      </c>
      <c r="K26" s="656">
        <v>134371.11060000001</v>
      </c>
      <c r="L26" s="656">
        <v>93772.79</v>
      </c>
      <c r="M26" s="656">
        <v>92008.36</v>
      </c>
      <c r="N26" s="656">
        <v>14580.14</v>
      </c>
      <c r="O26" s="538"/>
    </row>
    <row r="27" spans="1:15">
      <c r="A27" s="538">
        <v>21</v>
      </c>
      <c r="B27" s="546" t="s">
        <v>578</v>
      </c>
      <c r="C27" s="654">
        <v>23530108.127</v>
      </c>
      <c r="D27" s="636">
        <v>23524984.557</v>
      </c>
      <c r="E27" s="636">
        <v>939.31</v>
      </c>
      <c r="F27" s="656">
        <v>4119.2700000000004</v>
      </c>
      <c r="G27" s="656"/>
      <c r="H27" s="636">
        <v>64.989999999999995</v>
      </c>
      <c r="I27" s="636">
        <v>471894.29859999998</v>
      </c>
      <c r="J27" s="656">
        <v>470499.59860000003</v>
      </c>
      <c r="K27" s="656">
        <v>93.93</v>
      </c>
      <c r="L27" s="656">
        <v>1235.78</v>
      </c>
      <c r="M27" s="656"/>
      <c r="N27" s="656">
        <v>64.989999999999995</v>
      </c>
      <c r="O27" s="538"/>
    </row>
    <row r="28" spans="1:15">
      <c r="A28" s="538">
        <v>22</v>
      </c>
      <c r="B28" s="546" t="s">
        <v>579</v>
      </c>
      <c r="C28" s="654">
        <v>5304537.9154000003</v>
      </c>
      <c r="D28" s="636">
        <v>4871748.7363999998</v>
      </c>
      <c r="E28" s="636">
        <v>157777.22320000001</v>
      </c>
      <c r="F28" s="656">
        <v>213164.5858</v>
      </c>
      <c r="G28" s="656">
        <v>47857.1</v>
      </c>
      <c r="H28" s="636">
        <v>13990.27</v>
      </c>
      <c r="I28" s="636">
        <v>215080.8872</v>
      </c>
      <c r="J28" s="656">
        <v>97435.0141</v>
      </c>
      <c r="K28" s="656">
        <v>15777.7125</v>
      </c>
      <c r="L28" s="656">
        <v>63949.340600000003</v>
      </c>
      <c r="M28" s="656">
        <v>23928.55</v>
      </c>
      <c r="N28" s="656">
        <v>13990.27</v>
      </c>
      <c r="O28" s="538"/>
    </row>
    <row r="29" spans="1:15">
      <c r="A29" s="538">
        <v>23</v>
      </c>
      <c r="B29" s="546" t="s">
        <v>580</v>
      </c>
      <c r="C29" s="654">
        <v>199070908.27869999</v>
      </c>
      <c r="D29" s="636">
        <v>187966056.7096</v>
      </c>
      <c r="E29" s="636">
        <v>5115457.7648</v>
      </c>
      <c r="F29" s="656">
        <v>5688534.0519000003</v>
      </c>
      <c r="G29" s="656">
        <v>214352.98</v>
      </c>
      <c r="H29" s="636">
        <v>86506.772400000002</v>
      </c>
      <c r="I29" s="636">
        <v>6156504.5774999997</v>
      </c>
      <c r="J29" s="656">
        <v>3744715.2513000001</v>
      </c>
      <c r="K29" s="656">
        <v>511545.80959999998</v>
      </c>
      <c r="L29" s="656">
        <v>1706560.1142</v>
      </c>
      <c r="M29" s="656">
        <v>107176.63</v>
      </c>
      <c r="N29" s="656">
        <v>86506.772400000002</v>
      </c>
      <c r="O29" s="538"/>
    </row>
    <row r="30" spans="1:15">
      <c r="A30" s="538">
        <v>24</v>
      </c>
      <c r="B30" s="546" t="s">
        <v>581</v>
      </c>
      <c r="C30" s="654">
        <v>70412376.009299994</v>
      </c>
      <c r="D30" s="636">
        <v>65017767.886600003</v>
      </c>
      <c r="E30" s="636">
        <v>2477049.77</v>
      </c>
      <c r="F30" s="656">
        <v>2551506.3821</v>
      </c>
      <c r="G30" s="656">
        <v>363826.93060000002</v>
      </c>
      <c r="H30" s="636">
        <v>2225.04</v>
      </c>
      <c r="I30" s="636">
        <v>2411556.8541999999</v>
      </c>
      <c r="J30" s="656">
        <v>1224611.5782000001</v>
      </c>
      <c r="K30" s="656">
        <v>237354.98</v>
      </c>
      <c r="L30" s="656">
        <v>765451.81669999997</v>
      </c>
      <c r="M30" s="656">
        <v>181913.4393</v>
      </c>
      <c r="N30" s="656">
        <v>2225.04</v>
      </c>
      <c r="O30" s="538"/>
    </row>
    <row r="31" spans="1:15">
      <c r="A31" s="538">
        <v>25</v>
      </c>
      <c r="B31" s="546" t="s">
        <v>582</v>
      </c>
      <c r="C31" s="654">
        <v>57020719.642499998</v>
      </c>
      <c r="D31" s="636">
        <v>52045666.964900002</v>
      </c>
      <c r="E31" s="636">
        <v>2523356.6628</v>
      </c>
      <c r="F31" s="656">
        <v>2357551.5833999999</v>
      </c>
      <c r="G31" s="656">
        <v>52970.62</v>
      </c>
      <c r="H31" s="636">
        <v>41173.811399999999</v>
      </c>
      <c r="I31" s="636">
        <v>2035885.7024000001</v>
      </c>
      <c r="J31" s="656">
        <v>1010386.792</v>
      </c>
      <c r="K31" s="656">
        <v>250574.42480000001</v>
      </c>
      <c r="L31" s="656">
        <v>707265.34420000005</v>
      </c>
      <c r="M31" s="656">
        <v>26485.33</v>
      </c>
      <c r="N31" s="656">
        <v>41173.811399999999</v>
      </c>
      <c r="O31" s="538"/>
    </row>
    <row r="32" spans="1:15">
      <c r="A32" s="538">
        <v>26</v>
      </c>
      <c r="B32" s="546" t="s">
        <v>684</v>
      </c>
      <c r="C32" s="654">
        <v>391115276.78530002</v>
      </c>
      <c r="D32" s="636">
        <v>332691499.7791</v>
      </c>
      <c r="E32" s="636">
        <v>38748417.1668</v>
      </c>
      <c r="F32" s="656">
        <v>13969400.7434</v>
      </c>
      <c r="G32" s="656">
        <v>3343451.3217000002</v>
      </c>
      <c r="H32" s="636">
        <v>2362507.7743000002</v>
      </c>
      <c r="I32" s="636">
        <v>18749531.717700001</v>
      </c>
      <c r="J32" s="656">
        <v>6649637.4186000004</v>
      </c>
      <c r="K32" s="656">
        <v>3874841.6038000002</v>
      </c>
      <c r="L32" s="656">
        <v>4190819.9855</v>
      </c>
      <c r="M32" s="656">
        <v>1671726.7172999999</v>
      </c>
      <c r="N32" s="656">
        <v>2362505.9925000002</v>
      </c>
      <c r="O32" s="538"/>
    </row>
    <row r="33" spans="1:15">
      <c r="A33" s="538">
        <v>27</v>
      </c>
      <c r="B33" s="587" t="s">
        <v>68</v>
      </c>
      <c r="C33" s="657">
        <v>1990023112.9935</v>
      </c>
      <c r="D33" s="637">
        <v>1704954748.5429997</v>
      </c>
      <c r="E33" s="637">
        <v>192491909.29440001</v>
      </c>
      <c r="F33" s="658">
        <v>82569699.423500001</v>
      </c>
      <c r="G33" s="658">
        <v>7373790.2978000008</v>
      </c>
      <c r="H33" s="637">
        <v>2632965.4347999999</v>
      </c>
      <c r="I33" s="659">
        <v>83498273.989500001</v>
      </c>
      <c r="J33" s="658">
        <v>33232240.374400008</v>
      </c>
      <c r="K33" s="658">
        <v>19175264.983700003</v>
      </c>
      <c r="L33" s="658">
        <v>24770908.566199999</v>
      </c>
      <c r="M33" s="658">
        <v>3686896.4122000001</v>
      </c>
      <c r="N33" s="658">
        <v>2632963.6529999999</v>
      </c>
      <c r="O33" s="538"/>
    </row>
    <row r="34" spans="1:15">
      <c r="A34" s="547"/>
      <c r="B34" s="547"/>
      <c r="C34" s="547"/>
      <c r="D34" s="547"/>
      <c r="E34" s="547"/>
      <c r="H34" s="547"/>
      <c r="I34" s="547"/>
      <c r="O34" s="547"/>
    </row>
    <row r="35" spans="1:15">
      <c r="A35" s="547"/>
      <c r="B35" s="549"/>
      <c r="C35" s="549"/>
      <c r="D35" s="547"/>
      <c r="E35" s="547"/>
      <c r="H35" s="547"/>
      <c r="I35" s="547"/>
      <c r="O35" s="547"/>
    </row>
    <row r="36" spans="1:15">
      <c r="A36" s="547"/>
      <c r="B36" s="547"/>
      <c r="C36" s="681"/>
      <c r="D36" s="681"/>
      <c r="E36" s="681"/>
      <c r="F36" s="681"/>
      <c r="G36" s="681"/>
      <c r="H36" s="681"/>
      <c r="I36" s="681"/>
      <c r="J36" s="681"/>
      <c r="K36" s="681"/>
      <c r="L36" s="681"/>
      <c r="M36" s="681"/>
      <c r="N36" s="681"/>
      <c r="O36" s="547"/>
    </row>
    <row r="37" spans="1:15">
      <c r="A37" s="547"/>
      <c r="B37" s="547"/>
      <c r="C37" s="547"/>
      <c r="D37" s="547"/>
      <c r="E37" s="547"/>
      <c r="H37" s="547"/>
      <c r="I37" s="547"/>
      <c r="O37" s="547"/>
    </row>
    <row r="38" spans="1:15">
      <c r="A38" s="547"/>
      <c r="B38" s="547"/>
      <c r="C38" s="547"/>
      <c r="D38" s="547"/>
      <c r="E38" s="547"/>
      <c r="H38" s="547"/>
      <c r="I38" s="547"/>
      <c r="O38" s="547"/>
    </row>
    <row r="39" spans="1:15">
      <c r="A39" s="547"/>
      <c r="B39" s="547"/>
      <c r="C39" s="547"/>
      <c r="D39" s="547"/>
      <c r="E39" s="547"/>
      <c r="H39" s="547"/>
      <c r="I39" s="547"/>
      <c r="O39" s="547"/>
    </row>
    <row r="40" spans="1:15">
      <c r="A40" s="547"/>
      <c r="B40" s="547"/>
      <c r="C40" s="547"/>
      <c r="D40" s="547"/>
      <c r="E40" s="547"/>
      <c r="H40" s="547"/>
      <c r="I40" s="547"/>
      <c r="O40" s="547"/>
    </row>
    <row r="41" spans="1:15">
      <c r="A41" s="550"/>
      <c r="B41" s="550"/>
      <c r="C41" s="550"/>
      <c r="D41" s="547"/>
      <c r="E41" s="547"/>
      <c r="H41" s="547"/>
      <c r="I41" s="547"/>
      <c r="O41" s="547"/>
    </row>
    <row r="42" spans="1:15">
      <c r="A42" s="550"/>
      <c r="B42" s="550"/>
      <c r="C42" s="550"/>
      <c r="D42" s="547"/>
      <c r="E42" s="547"/>
      <c r="H42" s="547"/>
      <c r="I42" s="547"/>
      <c r="O42" s="547"/>
    </row>
    <row r="43" spans="1:15">
      <c r="A43" s="547"/>
      <c r="B43" s="551"/>
      <c r="C43" s="551"/>
      <c r="D43" s="547"/>
      <c r="E43" s="547"/>
      <c r="H43" s="547"/>
      <c r="I43" s="547"/>
      <c r="O43" s="547"/>
    </row>
    <row r="44" spans="1:15">
      <c r="A44" s="547"/>
      <c r="B44" s="551"/>
      <c r="C44" s="551"/>
      <c r="D44" s="547"/>
      <c r="E44" s="547"/>
      <c r="H44" s="547"/>
      <c r="I44" s="547"/>
      <c r="O44" s="547"/>
    </row>
    <row r="45" spans="1:15">
      <c r="A45" s="547"/>
      <c r="B45" s="551"/>
      <c r="C45" s="551"/>
      <c r="D45" s="547"/>
      <c r="E45" s="547"/>
      <c r="H45" s="547"/>
      <c r="I45" s="547"/>
      <c r="O45" s="547"/>
    </row>
    <row r="46" spans="1:15">
      <c r="A46" s="547"/>
      <c r="B46" s="547"/>
      <c r="C46" s="547"/>
      <c r="D46" s="547"/>
      <c r="E46" s="547"/>
      <c r="H46" s="547"/>
      <c r="I46" s="547"/>
      <c r="O46" s="547"/>
    </row>
    <row r="67" spans="3:14">
      <c r="C67" s="651"/>
      <c r="D67" s="651"/>
      <c r="E67" s="651"/>
      <c r="F67" s="651"/>
      <c r="G67" s="651"/>
      <c r="H67" s="651"/>
      <c r="I67" s="651"/>
      <c r="J67" s="651"/>
      <c r="K67" s="651"/>
      <c r="L67" s="651"/>
      <c r="M67" s="651"/>
      <c r="N67" s="651"/>
    </row>
    <row r="68" spans="3:14">
      <c r="C68" s="651"/>
      <c r="D68" s="651"/>
      <c r="E68" s="651"/>
      <c r="F68" s="651"/>
      <c r="G68" s="651"/>
      <c r="H68" s="651"/>
      <c r="I68" s="651"/>
      <c r="J68" s="651"/>
      <c r="K68" s="651"/>
      <c r="L68" s="651"/>
      <c r="M68" s="651"/>
      <c r="N68" s="651"/>
    </row>
    <row r="69" spans="3:14">
      <c r="C69" s="651"/>
      <c r="D69" s="651"/>
      <c r="E69" s="651"/>
      <c r="F69" s="651"/>
      <c r="G69" s="651"/>
      <c r="H69" s="651"/>
      <c r="I69" s="651"/>
      <c r="J69" s="651"/>
      <c r="K69" s="651"/>
      <c r="L69" s="651"/>
      <c r="M69" s="651"/>
      <c r="N69" s="651"/>
    </row>
    <row r="70" spans="3:14">
      <c r="C70" s="651"/>
      <c r="D70" s="651"/>
      <c r="E70" s="651"/>
      <c r="F70" s="651"/>
      <c r="G70" s="651"/>
      <c r="H70" s="651"/>
      <c r="I70" s="651"/>
      <c r="J70" s="651"/>
      <c r="K70" s="651"/>
      <c r="L70" s="651"/>
      <c r="M70" s="651"/>
      <c r="N70" s="651"/>
    </row>
    <row r="71" spans="3:14">
      <c r="C71" s="651"/>
      <c r="D71" s="651"/>
      <c r="E71" s="651"/>
      <c r="F71" s="651"/>
      <c r="G71" s="651"/>
      <c r="H71" s="651"/>
      <c r="I71" s="651"/>
      <c r="J71" s="651"/>
      <c r="K71" s="651"/>
      <c r="L71" s="651"/>
      <c r="M71" s="651"/>
      <c r="N71" s="651"/>
    </row>
    <row r="72" spans="3:14">
      <c r="C72" s="651"/>
      <c r="D72" s="651"/>
      <c r="E72" s="651"/>
      <c r="F72" s="651"/>
      <c r="G72" s="651"/>
      <c r="H72" s="651"/>
      <c r="I72" s="651"/>
      <c r="J72" s="651"/>
      <c r="K72" s="651"/>
      <c r="L72" s="651"/>
      <c r="M72" s="651"/>
      <c r="N72" s="651"/>
    </row>
    <row r="73" spans="3:14">
      <c r="C73" s="651"/>
      <c r="D73" s="651"/>
      <c r="E73" s="651"/>
      <c r="F73" s="651"/>
      <c r="G73" s="651"/>
      <c r="H73" s="651"/>
      <c r="I73" s="651"/>
      <c r="J73" s="651"/>
      <c r="K73" s="651"/>
      <c r="L73" s="651"/>
      <c r="M73" s="651"/>
      <c r="N73" s="651"/>
    </row>
    <row r="74" spans="3:14">
      <c r="C74" s="651"/>
      <c r="D74" s="651"/>
      <c r="E74" s="651"/>
      <c r="F74" s="651"/>
      <c r="G74" s="651"/>
      <c r="H74" s="651"/>
      <c r="I74" s="651"/>
      <c r="J74" s="651"/>
      <c r="K74" s="651"/>
      <c r="L74" s="651"/>
      <c r="M74" s="651"/>
      <c r="N74" s="651"/>
    </row>
    <row r="75" spans="3:14">
      <c r="C75" s="651"/>
      <c r="D75" s="651"/>
      <c r="E75" s="651"/>
      <c r="F75" s="651"/>
      <c r="G75" s="651"/>
      <c r="H75" s="651"/>
      <c r="I75" s="651"/>
      <c r="J75" s="651"/>
      <c r="K75" s="651"/>
      <c r="L75" s="651"/>
      <c r="M75" s="651"/>
      <c r="N75" s="651"/>
    </row>
    <row r="76" spans="3:14">
      <c r="C76" s="651"/>
      <c r="D76" s="651"/>
      <c r="E76" s="651"/>
      <c r="F76" s="651"/>
      <c r="G76" s="651"/>
      <c r="H76" s="651"/>
      <c r="I76" s="651"/>
      <c r="J76" s="651"/>
      <c r="K76" s="651"/>
      <c r="L76" s="651"/>
      <c r="M76" s="651"/>
      <c r="N76" s="651"/>
    </row>
    <row r="77" spans="3:14">
      <c r="C77" s="651"/>
      <c r="D77" s="651"/>
      <c r="E77" s="651"/>
      <c r="F77" s="651"/>
      <c r="G77" s="651"/>
      <c r="H77" s="651"/>
      <c r="I77" s="651"/>
      <c r="J77" s="651"/>
      <c r="K77" s="651"/>
      <c r="L77" s="651"/>
      <c r="M77" s="651"/>
      <c r="N77" s="651"/>
    </row>
    <row r="78" spans="3:14">
      <c r="C78" s="651"/>
      <c r="D78" s="651"/>
      <c r="E78" s="651"/>
      <c r="F78" s="651"/>
      <c r="G78" s="651"/>
      <c r="H78" s="651"/>
      <c r="I78" s="651"/>
      <c r="J78" s="651"/>
      <c r="K78" s="651"/>
      <c r="L78" s="651"/>
      <c r="M78" s="651"/>
      <c r="N78" s="651"/>
    </row>
    <row r="79" spans="3:14">
      <c r="C79" s="651"/>
      <c r="D79" s="651"/>
      <c r="E79" s="651"/>
      <c r="F79" s="651"/>
      <c r="G79" s="651"/>
      <c r="H79" s="651"/>
      <c r="I79" s="651"/>
      <c r="J79" s="651"/>
      <c r="K79" s="651"/>
      <c r="L79" s="651"/>
      <c r="M79" s="651"/>
      <c r="N79" s="651"/>
    </row>
    <row r="80" spans="3:14">
      <c r="C80" s="651"/>
      <c r="D80" s="651"/>
      <c r="E80" s="651"/>
      <c r="F80" s="651"/>
      <c r="G80" s="651"/>
      <c r="H80" s="651"/>
      <c r="I80" s="651"/>
      <c r="J80" s="651"/>
      <c r="K80" s="651"/>
      <c r="L80" s="651"/>
      <c r="M80" s="651"/>
      <c r="N80" s="651"/>
    </row>
    <row r="81" spans="3:14">
      <c r="C81" s="651"/>
      <c r="D81" s="651"/>
      <c r="E81" s="651"/>
      <c r="F81" s="651"/>
      <c r="G81" s="651"/>
      <c r="H81" s="651"/>
      <c r="I81" s="651"/>
      <c r="J81" s="651"/>
      <c r="K81" s="651"/>
      <c r="L81" s="651"/>
      <c r="M81" s="651"/>
      <c r="N81" s="651"/>
    </row>
    <row r="82" spans="3:14">
      <c r="C82" s="651"/>
      <c r="D82" s="651"/>
      <c r="E82" s="651"/>
      <c r="F82" s="651"/>
      <c r="G82" s="651"/>
      <c r="H82" s="651"/>
      <c r="I82" s="651"/>
      <c r="J82" s="651"/>
      <c r="K82" s="651"/>
      <c r="L82" s="651"/>
      <c r="M82" s="651"/>
      <c r="N82" s="651"/>
    </row>
    <row r="83" spans="3:14">
      <c r="C83" s="651"/>
      <c r="D83" s="651"/>
      <c r="E83" s="651"/>
      <c r="F83" s="651"/>
      <c r="G83" s="651"/>
      <c r="H83" s="651"/>
      <c r="I83" s="651"/>
      <c r="J83" s="651"/>
      <c r="K83" s="651"/>
      <c r="L83" s="651"/>
      <c r="M83" s="651"/>
      <c r="N83" s="651"/>
    </row>
    <row r="84" spans="3:14">
      <c r="C84" s="651"/>
      <c r="D84" s="651"/>
      <c r="E84" s="651"/>
      <c r="F84" s="651"/>
      <c r="G84" s="651"/>
      <c r="H84" s="651"/>
      <c r="I84" s="651"/>
      <c r="J84" s="651"/>
      <c r="K84" s="651"/>
      <c r="L84" s="651"/>
      <c r="M84" s="651"/>
      <c r="N84" s="651"/>
    </row>
    <row r="85" spans="3:14">
      <c r="C85" s="651"/>
      <c r="D85" s="651"/>
      <c r="E85" s="651"/>
      <c r="F85" s="651"/>
      <c r="G85" s="651"/>
      <c r="H85" s="651"/>
      <c r="I85" s="651"/>
      <c r="J85" s="651"/>
      <c r="K85" s="651"/>
      <c r="L85" s="651"/>
      <c r="M85" s="651"/>
      <c r="N85" s="651"/>
    </row>
    <row r="86" spans="3:14">
      <c r="C86" s="651"/>
      <c r="D86" s="651"/>
      <c r="E86" s="651"/>
      <c r="F86" s="651"/>
      <c r="G86" s="651"/>
      <c r="H86" s="651"/>
      <c r="I86" s="651"/>
      <c r="J86" s="651"/>
      <c r="K86" s="651"/>
      <c r="L86" s="651"/>
      <c r="M86" s="651"/>
      <c r="N86" s="651"/>
    </row>
    <row r="87" spans="3:14">
      <c r="C87" s="651"/>
      <c r="D87" s="651"/>
      <c r="E87" s="651"/>
      <c r="F87" s="651"/>
      <c r="G87" s="651"/>
      <c r="H87" s="651"/>
      <c r="I87" s="651"/>
      <c r="J87" s="651"/>
      <c r="K87" s="651"/>
      <c r="L87" s="651"/>
      <c r="M87" s="651"/>
      <c r="N87" s="651"/>
    </row>
    <row r="88" spans="3:14">
      <c r="C88" s="651"/>
      <c r="D88" s="651"/>
      <c r="E88" s="651"/>
      <c r="F88" s="651"/>
      <c r="G88" s="651"/>
      <c r="H88" s="651"/>
      <c r="I88" s="651"/>
      <c r="J88" s="651"/>
      <c r="K88" s="651"/>
      <c r="L88" s="651"/>
      <c r="M88" s="651"/>
      <c r="N88" s="651"/>
    </row>
    <row r="89" spans="3:14">
      <c r="C89" s="651"/>
      <c r="D89" s="651"/>
      <c r="E89" s="651"/>
      <c r="F89" s="651"/>
      <c r="G89" s="651"/>
      <c r="H89" s="651"/>
      <c r="I89" s="651"/>
      <c r="J89" s="651"/>
      <c r="K89" s="651"/>
      <c r="L89" s="651"/>
      <c r="M89" s="651"/>
      <c r="N89" s="651"/>
    </row>
    <row r="90" spans="3:14">
      <c r="C90" s="651"/>
      <c r="D90" s="651"/>
      <c r="E90" s="651"/>
      <c r="F90" s="651"/>
      <c r="G90" s="651"/>
      <c r="H90" s="651"/>
      <c r="I90" s="651"/>
      <c r="J90" s="651"/>
      <c r="K90" s="651"/>
      <c r="L90" s="651"/>
      <c r="M90" s="651"/>
      <c r="N90" s="651"/>
    </row>
    <row r="91" spans="3:14">
      <c r="C91" s="651"/>
      <c r="D91" s="651"/>
      <c r="E91" s="651"/>
      <c r="F91" s="651"/>
      <c r="G91" s="651"/>
      <c r="H91" s="651"/>
      <c r="I91" s="651"/>
      <c r="J91" s="651"/>
      <c r="K91" s="651"/>
      <c r="L91" s="651"/>
      <c r="M91" s="651"/>
      <c r="N91" s="651"/>
    </row>
    <row r="92" spans="3:14">
      <c r="C92" s="651"/>
      <c r="D92" s="651"/>
      <c r="E92" s="651"/>
      <c r="F92" s="651"/>
      <c r="G92" s="651"/>
      <c r="H92" s="651"/>
      <c r="I92" s="651"/>
      <c r="J92" s="651"/>
      <c r="K92" s="651"/>
      <c r="L92" s="651"/>
      <c r="M92" s="651"/>
      <c r="N92" s="651"/>
    </row>
    <row r="93" spans="3:14">
      <c r="C93" s="651"/>
      <c r="D93" s="651"/>
      <c r="E93" s="651"/>
      <c r="F93" s="651"/>
      <c r="G93" s="651"/>
      <c r="H93" s="651"/>
      <c r="I93" s="651"/>
      <c r="J93" s="651"/>
      <c r="K93" s="651"/>
      <c r="L93" s="651"/>
      <c r="M93" s="651"/>
      <c r="N93" s="651"/>
    </row>
    <row r="94" spans="3:14">
      <c r="C94" s="651"/>
      <c r="D94" s="651"/>
      <c r="E94" s="651"/>
      <c r="F94" s="651"/>
      <c r="G94" s="651"/>
      <c r="H94" s="651"/>
      <c r="I94" s="651"/>
      <c r="J94" s="651"/>
      <c r="K94" s="651"/>
      <c r="L94" s="651"/>
      <c r="M94" s="651"/>
      <c r="N94" s="651"/>
    </row>
    <row r="95" spans="3:14">
      <c r="C95" s="651"/>
      <c r="D95" s="651"/>
      <c r="E95" s="651"/>
      <c r="F95" s="651"/>
      <c r="G95" s="651"/>
      <c r="H95" s="651"/>
      <c r="I95" s="651"/>
      <c r="J95" s="651"/>
      <c r="K95" s="651"/>
      <c r="L95" s="651"/>
      <c r="M95" s="651"/>
      <c r="N95" s="651"/>
    </row>
    <row r="96" spans="3:14">
      <c r="C96" s="651"/>
      <c r="D96" s="651"/>
      <c r="E96" s="651"/>
      <c r="F96" s="651"/>
      <c r="G96" s="651"/>
      <c r="H96" s="651"/>
      <c r="I96" s="651"/>
      <c r="J96" s="651"/>
      <c r="K96" s="651"/>
      <c r="L96" s="651"/>
      <c r="M96" s="651"/>
      <c r="N96" s="651"/>
    </row>
    <row r="97" spans="3:14">
      <c r="C97" s="651"/>
      <c r="D97" s="651"/>
      <c r="E97" s="651"/>
      <c r="F97" s="651"/>
      <c r="G97" s="651"/>
      <c r="H97" s="651"/>
      <c r="I97" s="651"/>
      <c r="J97" s="651"/>
      <c r="K97" s="651"/>
      <c r="L97" s="651"/>
      <c r="M97" s="651"/>
      <c r="N97" s="651"/>
    </row>
    <row r="98" spans="3:14">
      <c r="C98" s="651"/>
      <c r="D98" s="651"/>
      <c r="E98" s="651"/>
      <c r="F98" s="651"/>
      <c r="G98" s="651"/>
      <c r="H98" s="651"/>
      <c r="I98" s="651"/>
      <c r="J98" s="651"/>
      <c r="K98" s="651"/>
      <c r="L98" s="651"/>
      <c r="M98" s="651"/>
      <c r="N98" s="651"/>
    </row>
    <row r="99" spans="3:14">
      <c r="C99" s="651"/>
      <c r="D99" s="651"/>
      <c r="E99" s="651"/>
      <c r="F99" s="651"/>
      <c r="G99" s="651"/>
      <c r="H99" s="651"/>
      <c r="I99" s="651"/>
      <c r="J99" s="651"/>
      <c r="K99" s="651"/>
      <c r="L99" s="651"/>
      <c r="M99" s="651"/>
      <c r="N99" s="651"/>
    </row>
    <row r="100" spans="3:14">
      <c r="C100" s="651"/>
      <c r="D100" s="651"/>
      <c r="E100" s="651"/>
      <c r="F100" s="651"/>
      <c r="G100" s="651"/>
      <c r="H100" s="651"/>
      <c r="I100" s="651"/>
      <c r="J100" s="651"/>
      <c r="K100" s="651"/>
      <c r="L100" s="651"/>
      <c r="M100" s="651"/>
      <c r="N100" s="651"/>
    </row>
    <row r="101" spans="3:14">
      <c r="C101" s="651"/>
      <c r="D101" s="651"/>
      <c r="E101" s="651"/>
      <c r="F101" s="651"/>
      <c r="G101" s="651"/>
      <c r="H101" s="651"/>
      <c r="I101" s="651"/>
      <c r="J101" s="651"/>
      <c r="K101" s="651"/>
      <c r="L101" s="651"/>
      <c r="M101" s="651"/>
      <c r="N101" s="651"/>
    </row>
    <row r="102" spans="3:14">
      <c r="C102" s="651"/>
      <c r="D102" s="651"/>
      <c r="E102" s="651"/>
      <c r="F102" s="651"/>
      <c r="G102" s="651"/>
      <c r="H102" s="651"/>
      <c r="I102" s="651"/>
      <c r="J102" s="651"/>
      <c r="K102" s="651"/>
      <c r="L102" s="651"/>
      <c r="M102" s="651"/>
      <c r="N102" s="65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tabSelected="1" topLeftCell="C1" zoomScale="85" zoomScaleNormal="85" workbookViewId="0">
      <selection activeCell="L7" sqref="L7"/>
    </sheetView>
  </sheetViews>
  <sheetFormatPr defaultColWidth="8.7109375" defaultRowHeight="12"/>
  <cols>
    <col min="1" max="1" width="11.85546875" style="589" bestFit="1" customWidth="1"/>
    <col min="2" max="2" width="80.140625" style="589" customWidth="1"/>
    <col min="3" max="6" width="24.7109375" style="589" customWidth="1"/>
    <col min="7" max="7" width="22.5703125" style="589" customWidth="1"/>
    <col min="8" max="11" width="28.28515625" style="589" customWidth="1"/>
    <col min="12" max="16384" width="8.7109375" style="589"/>
  </cols>
  <sheetData>
    <row r="1" spans="1:15" s="523" customFormat="1" ht="13.5">
      <c r="A1" s="522" t="s">
        <v>188</v>
      </c>
      <c r="B1" s="440" t="str">
        <f>Info!C2</f>
        <v>სს "ბაზისბანკი"</v>
      </c>
    </row>
    <row r="2" spans="1:15" s="523" customFormat="1" ht="12.75">
      <c r="A2" s="524" t="s">
        <v>189</v>
      </c>
      <c r="B2" s="526">
        <f>'1. key ratios'!B2</f>
        <v>44651</v>
      </c>
    </row>
    <row r="3" spans="1:15" s="523" customFormat="1" ht="12.75">
      <c r="A3" s="525" t="s">
        <v>685</v>
      </c>
    </row>
    <row r="4" spans="1:15">
      <c r="C4" s="590" t="s">
        <v>535</v>
      </c>
      <c r="D4" s="590" t="s">
        <v>536</v>
      </c>
      <c r="E4" s="590" t="s">
        <v>537</v>
      </c>
      <c r="F4" s="590" t="s">
        <v>538</v>
      </c>
      <c r="G4" s="590" t="s">
        <v>539</v>
      </c>
      <c r="H4" s="590" t="s">
        <v>540</v>
      </c>
      <c r="I4" s="590" t="s">
        <v>541</v>
      </c>
      <c r="J4" s="590" t="s">
        <v>542</v>
      </c>
      <c r="K4" s="590" t="s">
        <v>543</v>
      </c>
    </row>
    <row r="5" spans="1:15" ht="104.1" customHeight="1">
      <c r="A5" s="798" t="s">
        <v>686</v>
      </c>
      <c r="B5" s="799"/>
      <c r="C5" s="527" t="s">
        <v>687</v>
      </c>
      <c r="D5" s="527" t="s">
        <v>673</v>
      </c>
      <c r="E5" s="527" t="s">
        <v>674</v>
      </c>
      <c r="F5" s="527" t="s">
        <v>688</v>
      </c>
      <c r="G5" s="527" t="s">
        <v>689</v>
      </c>
      <c r="H5" s="527" t="s">
        <v>690</v>
      </c>
      <c r="I5" s="527" t="s">
        <v>691</v>
      </c>
      <c r="J5" s="527" t="s">
        <v>692</v>
      </c>
      <c r="K5" s="527" t="s">
        <v>693</v>
      </c>
    </row>
    <row r="6" spans="1:15" ht="12.75">
      <c r="A6" s="538">
        <v>1</v>
      </c>
      <c r="B6" s="538" t="s">
        <v>694</v>
      </c>
      <c r="C6" s="636">
        <v>43391747.556199998</v>
      </c>
      <c r="D6" s="636">
        <v>2563737.0111000002</v>
      </c>
      <c r="E6" s="636">
        <v>814341.79610000004</v>
      </c>
      <c r="F6" s="636"/>
      <c r="G6" s="636">
        <v>1484752828.6931</v>
      </c>
      <c r="H6" s="636">
        <v>14956030.1854</v>
      </c>
      <c r="I6" s="636">
        <v>110819130.55149999</v>
      </c>
      <c r="J6" s="636">
        <v>45858575.729000002</v>
      </c>
      <c r="K6" s="636">
        <v>286866721.47109997</v>
      </c>
    </row>
    <row r="7" spans="1:15" ht="12.75">
      <c r="A7" s="538">
        <v>2</v>
      </c>
      <c r="B7" s="539" t="s">
        <v>695</v>
      </c>
      <c r="C7" s="636"/>
      <c r="D7" s="636"/>
      <c r="E7" s="636"/>
      <c r="F7" s="636"/>
      <c r="G7" s="636"/>
      <c r="H7" s="636"/>
      <c r="I7" s="636"/>
      <c r="J7" s="636"/>
      <c r="K7" s="636">
        <v>11551950</v>
      </c>
    </row>
    <row r="8" spans="1:15" ht="12.75">
      <c r="A8" s="538">
        <v>3</v>
      </c>
      <c r="B8" s="539" t="s">
        <v>645</v>
      </c>
      <c r="C8" s="636">
        <v>17178200.112500001</v>
      </c>
      <c r="D8" s="636"/>
      <c r="E8" s="636">
        <v>18632340.354200002</v>
      </c>
      <c r="F8" s="636"/>
      <c r="G8" s="636">
        <v>154184156.04800001</v>
      </c>
      <c r="H8" s="636"/>
      <c r="I8" s="636">
        <v>34982919.968599997</v>
      </c>
      <c r="J8" s="636">
        <v>9954260.4318000004</v>
      </c>
      <c r="K8" s="636">
        <v>56815069.913699999</v>
      </c>
    </row>
    <row r="9" spans="1:15" ht="12.75">
      <c r="A9" s="538">
        <v>4</v>
      </c>
      <c r="B9" s="571" t="s">
        <v>696</v>
      </c>
      <c r="C9" s="636">
        <v>0.45</v>
      </c>
      <c r="D9" s="636">
        <v>220122.71100000001</v>
      </c>
      <c r="E9" s="636"/>
      <c r="F9" s="636"/>
      <c r="G9" s="636">
        <v>75446590.819000006</v>
      </c>
      <c r="H9" s="636">
        <v>858242.08490000002</v>
      </c>
      <c r="I9" s="636">
        <v>2987415.7274000002</v>
      </c>
      <c r="J9" s="636">
        <v>4148823.9703000002</v>
      </c>
      <c r="K9" s="636">
        <v>8915259.3935000002</v>
      </c>
    </row>
    <row r="10" spans="1:15" ht="12.75">
      <c r="A10" s="538">
        <v>5</v>
      </c>
      <c r="B10" s="591" t="s">
        <v>697</v>
      </c>
      <c r="C10" s="636"/>
      <c r="D10" s="636"/>
      <c r="E10" s="636"/>
      <c r="F10" s="636"/>
      <c r="G10" s="636"/>
      <c r="H10" s="636"/>
      <c r="I10" s="636"/>
      <c r="J10" s="636"/>
      <c r="K10" s="636"/>
    </row>
    <row r="11" spans="1:15" ht="12.75">
      <c r="A11" s="538">
        <v>6</v>
      </c>
      <c r="B11" s="591" t="s">
        <v>698</v>
      </c>
      <c r="C11" s="636"/>
      <c r="D11" s="636"/>
      <c r="E11" s="636"/>
      <c r="F11" s="636"/>
      <c r="G11" s="636"/>
      <c r="H11" s="636"/>
      <c r="I11" s="636"/>
      <c r="J11" s="636"/>
      <c r="K11" s="636">
        <v>493171</v>
      </c>
    </row>
    <row r="14" spans="1:15" ht="15">
      <c r="C14"/>
      <c r="D14"/>
      <c r="E14"/>
      <c r="F14"/>
      <c r="G14"/>
      <c r="H14"/>
      <c r="I14"/>
      <c r="J14"/>
      <c r="K14"/>
      <c r="L14"/>
      <c r="M14"/>
      <c r="N14"/>
      <c r="O14"/>
    </row>
    <row r="15" spans="1:15" ht="15">
      <c r="C15"/>
      <c r="D15"/>
      <c r="E15"/>
      <c r="F15"/>
      <c r="G15"/>
      <c r="H15"/>
      <c r="I15"/>
      <c r="J15"/>
      <c r="K15"/>
      <c r="L15"/>
      <c r="M15"/>
      <c r="N15"/>
      <c r="O15"/>
    </row>
    <row r="16" spans="1:15" ht="15">
      <c r="C16"/>
      <c r="D16"/>
      <c r="E16"/>
      <c r="F16"/>
      <c r="G16"/>
      <c r="H16"/>
      <c r="I16"/>
      <c r="J16"/>
      <c r="K16"/>
      <c r="L16"/>
      <c r="M16"/>
      <c r="N16"/>
      <c r="O16"/>
    </row>
    <row r="17" spans="3:15" ht="15">
      <c r="C17"/>
      <c r="D17"/>
      <c r="E17"/>
      <c r="F17"/>
      <c r="G17"/>
      <c r="H17"/>
      <c r="I17"/>
      <c r="J17"/>
      <c r="K17"/>
      <c r="L17"/>
      <c r="M17"/>
      <c r="N17"/>
      <c r="O17"/>
    </row>
    <row r="18" spans="3:15" ht="15">
      <c r="C18"/>
      <c r="D18"/>
      <c r="E18"/>
      <c r="F18"/>
      <c r="G18"/>
      <c r="H18"/>
      <c r="I18"/>
      <c r="J18"/>
      <c r="K18"/>
      <c r="L18"/>
      <c r="M18"/>
      <c r="N18"/>
      <c r="O18"/>
    </row>
    <row r="19" spans="3:15" ht="15">
      <c r="C19"/>
      <c r="D19"/>
      <c r="E19"/>
      <c r="F19"/>
      <c r="G19"/>
      <c r="H19"/>
      <c r="I19"/>
      <c r="J19"/>
      <c r="K19"/>
      <c r="L19"/>
      <c r="M19"/>
      <c r="N19"/>
      <c r="O19"/>
    </row>
    <row r="20" spans="3:15" ht="15">
      <c r="C20"/>
      <c r="D20"/>
      <c r="E20"/>
      <c r="F20"/>
      <c r="G20"/>
      <c r="H20"/>
      <c r="I20"/>
      <c r="J20"/>
      <c r="K20"/>
      <c r="L20"/>
      <c r="M20"/>
      <c r="N20"/>
      <c r="O20"/>
    </row>
    <row r="21" spans="3:15" ht="15">
      <c r="C21"/>
      <c r="D21"/>
      <c r="E21"/>
      <c r="F21"/>
      <c r="G21"/>
      <c r="H21"/>
      <c r="I21"/>
      <c r="J21"/>
      <c r="K21"/>
      <c r="L21"/>
      <c r="M21"/>
      <c r="N21"/>
      <c r="O21"/>
    </row>
    <row r="22" spans="3:15" ht="15">
      <c r="C22" s="629"/>
      <c r="D22" s="629"/>
      <c r="E22" s="629"/>
      <c r="F22" s="629"/>
      <c r="G22" s="629"/>
      <c r="H22" s="629"/>
      <c r="I22" s="629"/>
      <c r="J22" s="629"/>
      <c r="K22" s="629"/>
      <c r="L22"/>
      <c r="M22"/>
      <c r="N22"/>
      <c r="O22"/>
    </row>
    <row r="23" spans="3:15" ht="15">
      <c r="C23" s="629"/>
      <c r="D23" s="629"/>
      <c r="E23" s="629"/>
      <c r="F23" s="629"/>
      <c r="G23" s="629"/>
      <c r="H23" s="629"/>
      <c r="I23" s="629"/>
      <c r="J23" s="629"/>
      <c r="K23" s="629"/>
      <c r="L23"/>
      <c r="M23"/>
      <c r="N23"/>
      <c r="O23"/>
    </row>
    <row r="24" spans="3:15" ht="15">
      <c r="C24" s="629"/>
      <c r="D24" s="629"/>
      <c r="E24" s="629"/>
      <c r="F24" s="629"/>
      <c r="G24" s="629"/>
      <c r="H24" s="629"/>
      <c r="I24" s="629"/>
      <c r="J24" s="629"/>
      <c r="K24" s="629"/>
      <c r="L24"/>
      <c r="M24"/>
      <c r="N24"/>
      <c r="O24"/>
    </row>
    <row r="25" spans="3:15" ht="15">
      <c r="C25" s="629"/>
      <c r="D25" s="629"/>
      <c r="E25" s="629"/>
      <c r="F25" s="629"/>
      <c r="G25" s="629"/>
      <c r="H25" s="629"/>
      <c r="I25" s="629"/>
      <c r="J25" s="629"/>
      <c r="K25" s="629"/>
      <c r="L25"/>
      <c r="M25"/>
      <c r="N25"/>
      <c r="O25"/>
    </row>
    <row r="26" spans="3:15" ht="15">
      <c r="C26" s="629"/>
      <c r="D26" s="629"/>
      <c r="E26" s="629"/>
      <c r="F26" s="629"/>
      <c r="G26" s="629"/>
      <c r="H26" s="629"/>
      <c r="I26" s="629"/>
      <c r="J26" s="629"/>
      <c r="K26" s="629"/>
      <c r="L26"/>
      <c r="M26"/>
      <c r="N26"/>
      <c r="O26"/>
    </row>
    <row r="27" spans="3:15" ht="15">
      <c r="C27" s="629"/>
      <c r="D27" s="629"/>
      <c r="E27" s="629"/>
      <c r="F27" s="629"/>
      <c r="G27" s="629"/>
      <c r="H27" s="629"/>
      <c r="I27" s="629"/>
      <c r="J27" s="629"/>
      <c r="K27" s="629"/>
      <c r="L27"/>
      <c r="M27"/>
      <c r="N27"/>
      <c r="O27"/>
    </row>
    <row r="28" spans="3:15" ht="15">
      <c r="C28" s="629"/>
      <c r="D28" s="629"/>
      <c r="E28" s="629"/>
      <c r="F28" s="629"/>
      <c r="G28" s="629"/>
      <c r="H28" s="629"/>
      <c r="I28" s="629"/>
      <c r="J28" s="629"/>
      <c r="K28" s="629"/>
      <c r="L28"/>
      <c r="M28"/>
      <c r="N28"/>
      <c r="O28"/>
    </row>
    <row r="29" spans="3:15" ht="15">
      <c r="C29"/>
      <c r="D29"/>
      <c r="E29"/>
      <c r="F29"/>
      <c r="G29"/>
      <c r="H29"/>
      <c r="I29"/>
      <c r="J29"/>
      <c r="K29"/>
      <c r="L29"/>
      <c r="M29"/>
      <c r="N29"/>
      <c r="O29"/>
    </row>
    <row r="30" spans="3:15" ht="15">
      <c r="C30"/>
      <c r="D30"/>
      <c r="E30"/>
      <c r="F30"/>
      <c r="G30"/>
      <c r="H30"/>
      <c r="I30"/>
      <c r="J30"/>
      <c r="K30"/>
      <c r="L30"/>
      <c r="M30"/>
      <c r="N30"/>
      <c r="O30"/>
    </row>
    <row r="31" spans="3:15" ht="15">
      <c r="C31"/>
      <c r="D31"/>
      <c r="E31"/>
      <c r="F31"/>
      <c r="G31"/>
      <c r="H31"/>
      <c r="I31"/>
      <c r="J31"/>
      <c r="K31"/>
      <c r="L31"/>
      <c r="M31"/>
      <c r="N31"/>
      <c r="O31"/>
    </row>
    <row r="32" spans="3:15" ht="15">
      <c r="C32"/>
      <c r="D32"/>
      <c r="E32"/>
      <c r="F32"/>
      <c r="G32"/>
      <c r="H32"/>
      <c r="I32"/>
      <c r="J32"/>
      <c r="K32"/>
      <c r="L32"/>
      <c r="M32"/>
      <c r="N32"/>
      <c r="O32"/>
    </row>
    <row r="33" spans="3:15" ht="15">
      <c r="C33"/>
      <c r="D33"/>
      <c r="E33"/>
      <c r="F33"/>
      <c r="G33"/>
      <c r="H33"/>
      <c r="I33"/>
      <c r="J33"/>
      <c r="K33"/>
      <c r="L33"/>
      <c r="M33"/>
      <c r="N33"/>
      <c r="O33"/>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showGridLines="0" topLeftCell="L4" zoomScale="80" zoomScaleNormal="80" workbookViewId="0">
      <selection activeCell="U23" sqref="B23:U187"/>
    </sheetView>
  </sheetViews>
  <sheetFormatPr defaultRowHeight="15"/>
  <cols>
    <col min="1" max="1" width="10" bestFit="1" customWidth="1"/>
    <col min="2" max="2" width="71.7109375" customWidth="1"/>
    <col min="3" max="3" width="13" bestFit="1" customWidth="1"/>
    <col min="4" max="6" width="18.28515625" customWidth="1"/>
    <col min="7" max="7" width="11.42578125" bestFit="1" customWidth="1"/>
    <col min="8" max="8" width="11" bestFit="1" customWidth="1"/>
    <col min="9" max="9" width="12" bestFit="1" customWidth="1"/>
    <col min="10" max="12" width="18.85546875" customWidth="1"/>
    <col min="13" max="14" width="11.140625" bestFit="1" customWidth="1"/>
    <col min="15" max="15" width="18.140625" bestFit="1" customWidth="1"/>
    <col min="16" max="19" width="24.7109375" customWidth="1"/>
  </cols>
  <sheetData>
    <row r="1" spans="1:19">
      <c r="A1" s="522" t="s">
        <v>188</v>
      </c>
      <c r="B1" s="440" t="str">
        <f>Info!C2</f>
        <v>სს "ბაზისბანკი"</v>
      </c>
    </row>
    <row r="2" spans="1:19">
      <c r="A2" s="524" t="s">
        <v>189</v>
      </c>
      <c r="B2" s="526">
        <f>'1. key ratios'!B2</f>
        <v>44651</v>
      </c>
    </row>
    <row r="3" spans="1:19">
      <c r="A3" s="525" t="s">
        <v>711</v>
      </c>
      <c r="B3" s="523"/>
    </row>
    <row r="4" spans="1:19">
      <c r="A4" s="525"/>
      <c r="B4" s="523"/>
    </row>
    <row r="5" spans="1:19" ht="24" customHeight="1">
      <c r="A5" s="800" t="s">
        <v>726</v>
      </c>
      <c r="B5" s="800"/>
      <c r="C5" s="802" t="s">
        <v>648</v>
      </c>
      <c r="D5" s="802"/>
      <c r="E5" s="802"/>
      <c r="F5" s="802"/>
      <c r="G5" s="802"/>
      <c r="H5" s="802"/>
      <c r="I5" s="802" t="s">
        <v>732</v>
      </c>
      <c r="J5" s="802"/>
      <c r="K5" s="802"/>
      <c r="L5" s="802"/>
      <c r="M5" s="802"/>
      <c r="N5" s="802"/>
      <c r="O5" s="801" t="s">
        <v>724</v>
      </c>
      <c r="P5" s="801" t="s">
        <v>729</v>
      </c>
      <c r="Q5" s="801" t="s">
        <v>728</v>
      </c>
      <c r="R5" s="801" t="s">
        <v>731</v>
      </c>
      <c r="S5" s="801" t="s">
        <v>725</v>
      </c>
    </row>
    <row r="6" spans="1:19" ht="36" customHeight="1">
      <c r="A6" s="800"/>
      <c r="B6" s="800"/>
      <c r="C6" s="611"/>
      <c r="D6" s="585" t="s">
        <v>679</v>
      </c>
      <c r="E6" s="585" t="s">
        <v>680</v>
      </c>
      <c r="F6" s="585" t="s">
        <v>681</v>
      </c>
      <c r="G6" s="585" t="s">
        <v>682</v>
      </c>
      <c r="H6" s="585" t="s">
        <v>683</v>
      </c>
      <c r="I6" s="611"/>
      <c r="J6" s="585" t="s">
        <v>679</v>
      </c>
      <c r="K6" s="585" t="s">
        <v>680</v>
      </c>
      <c r="L6" s="585" t="s">
        <v>681</v>
      </c>
      <c r="M6" s="585" t="s">
        <v>682</v>
      </c>
      <c r="N6" s="585" t="s">
        <v>683</v>
      </c>
      <c r="O6" s="801"/>
      <c r="P6" s="801"/>
      <c r="Q6" s="801"/>
      <c r="R6" s="801"/>
      <c r="S6" s="801"/>
    </row>
    <row r="7" spans="1:19">
      <c r="A7" s="602">
        <v>1</v>
      </c>
      <c r="B7" s="603" t="s">
        <v>712</v>
      </c>
      <c r="C7" s="662">
        <v>22254412.829899997</v>
      </c>
      <c r="D7" s="662">
        <v>18298700.5174</v>
      </c>
      <c r="E7" s="662">
        <v>2567423.6624999996</v>
      </c>
      <c r="F7" s="662">
        <v>535904.34</v>
      </c>
      <c r="G7" s="662">
        <v>361354.29</v>
      </c>
      <c r="H7" s="662">
        <v>491030.02</v>
      </c>
      <c r="I7" s="662">
        <v>1455194.9027</v>
      </c>
      <c r="J7" s="662">
        <v>365973.81319999998</v>
      </c>
      <c r="K7" s="662">
        <v>256742.51949999999</v>
      </c>
      <c r="L7" s="662">
        <v>160771.29999999999</v>
      </c>
      <c r="M7" s="662">
        <v>180677.25</v>
      </c>
      <c r="N7" s="662">
        <v>491030.02</v>
      </c>
      <c r="O7" s="662">
        <v>1548</v>
      </c>
      <c r="P7" s="679">
        <v>0.29011913115583005</v>
      </c>
      <c r="Q7" s="679">
        <v>0.35969318585868015</v>
      </c>
      <c r="R7" s="679">
        <v>0.24597079999999999</v>
      </c>
      <c r="S7" s="660">
        <v>42.4103505</v>
      </c>
    </row>
    <row r="8" spans="1:19">
      <c r="A8" s="602">
        <v>2</v>
      </c>
      <c r="B8" s="605" t="s">
        <v>713</v>
      </c>
      <c r="C8" s="662">
        <v>191239020.43959999</v>
      </c>
      <c r="D8" s="662">
        <v>170003535.3398</v>
      </c>
      <c r="E8" s="662">
        <v>12241790.711499998</v>
      </c>
      <c r="F8" s="662">
        <v>5648146.1882999996</v>
      </c>
      <c r="G8" s="662">
        <v>2036202.32</v>
      </c>
      <c r="H8" s="662">
        <v>1309345.8799999999</v>
      </c>
      <c r="I8" s="662">
        <v>8592623.586099999</v>
      </c>
      <c r="J8" s="662">
        <v>3348312.4956</v>
      </c>
      <c r="K8" s="662">
        <v>1222418.9619999998</v>
      </c>
      <c r="L8" s="662">
        <v>1694444.2485</v>
      </c>
      <c r="M8" s="662">
        <v>1018102</v>
      </c>
      <c r="N8" s="662">
        <v>1309345.8799999999</v>
      </c>
      <c r="O8" s="662">
        <v>30437</v>
      </c>
      <c r="P8" s="679">
        <v>0.14612055014331027</v>
      </c>
      <c r="Q8" s="679">
        <v>0.15579706900560003</v>
      </c>
      <c r="R8" s="679">
        <v>0.1608193</v>
      </c>
      <c r="S8" s="660">
        <v>42.238249400000001</v>
      </c>
    </row>
    <row r="9" spans="1:19">
      <c r="A9" s="602">
        <v>3</v>
      </c>
      <c r="B9" s="605" t="s">
        <v>714</v>
      </c>
      <c r="C9" s="662">
        <v>0</v>
      </c>
      <c r="D9" s="662">
        <v>0</v>
      </c>
      <c r="E9" s="662">
        <v>0</v>
      </c>
      <c r="F9" s="662">
        <v>0</v>
      </c>
      <c r="G9" s="662">
        <v>0</v>
      </c>
      <c r="H9" s="662">
        <v>0</v>
      </c>
      <c r="I9" s="662">
        <v>0</v>
      </c>
      <c r="J9" s="662">
        <v>0</v>
      </c>
      <c r="K9" s="662">
        <v>0</v>
      </c>
      <c r="L9" s="662">
        <v>0</v>
      </c>
      <c r="M9" s="662">
        <v>0</v>
      </c>
      <c r="N9" s="662">
        <v>0</v>
      </c>
      <c r="O9" s="662">
        <v>0</v>
      </c>
      <c r="P9" s="679"/>
      <c r="Q9" s="679"/>
      <c r="R9" s="679">
        <v>0</v>
      </c>
      <c r="S9" s="660">
        <v>0</v>
      </c>
    </row>
    <row r="10" spans="1:19">
      <c r="A10" s="602">
        <v>4</v>
      </c>
      <c r="B10" s="605" t="s">
        <v>715</v>
      </c>
      <c r="C10" s="662">
        <v>134841.20000000001</v>
      </c>
      <c r="D10" s="662">
        <v>134841.20000000001</v>
      </c>
      <c r="E10" s="662">
        <v>0</v>
      </c>
      <c r="F10" s="662">
        <v>0</v>
      </c>
      <c r="G10" s="662">
        <v>0</v>
      </c>
      <c r="H10" s="662">
        <v>0</v>
      </c>
      <c r="I10" s="662">
        <v>2696.83</v>
      </c>
      <c r="J10" s="662">
        <v>2696.83</v>
      </c>
      <c r="K10" s="662">
        <v>0</v>
      </c>
      <c r="L10" s="662">
        <v>0</v>
      </c>
      <c r="M10" s="662">
        <v>0</v>
      </c>
      <c r="N10" s="662">
        <v>0</v>
      </c>
      <c r="O10" s="662">
        <v>47</v>
      </c>
      <c r="P10" s="679">
        <v>9.6949580031000003E-4</v>
      </c>
      <c r="Q10" s="679">
        <v>9.6949580031000003E-4</v>
      </c>
      <c r="R10" s="679">
        <v>1.3716900000000001E-2</v>
      </c>
      <c r="S10" s="660">
        <v>16.38223</v>
      </c>
    </row>
    <row r="11" spans="1:19">
      <c r="A11" s="602">
        <v>5</v>
      </c>
      <c r="B11" s="605" t="s">
        <v>716</v>
      </c>
      <c r="C11" s="662">
        <v>2085734.3034000001</v>
      </c>
      <c r="D11" s="662">
        <v>1869507.7371</v>
      </c>
      <c r="E11" s="662">
        <v>158394.56349999999</v>
      </c>
      <c r="F11" s="662">
        <v>19835.3</v>
      </c>
      <c r="G11" s="662">
        <v>6284.57</v>
      </c>
      <c r="H11" s="662">
        <v>31712.132799999999</v>
      </c>
      <c r="I11" s="662">
        <v>94035.100900000005</v>
      </c>
      <c r="J11" s="662">
        <v>37390.504500000003</v>
      </c>
      <c r="K11" s="662">
        <v>15839.563599999999</v>
      </c>
      <c r="L11" s="662">
        <v>5950.57</v>
      </c>
      <c r="M11" s="662">
        <v>3142.33</v>
      </c>
      <c r="N11" s="662">
        <v>31712.132799999999</v>
      </c>
      <c r="O11" s="662">
        <v>3093</v>
      </c>
      <c r="P11" s="679">
        <v>0.1177835933008</v>
      </c>
      <c r="Q11" s="679">
        <v>0.12660108198682002</v>
      </c>
      <c r="R11" s="679">
        <v>0.17026160000000001</v>
      </c>
      <c r="S11" s="660">
        <v>7.1577888999999999</v>
      </c>
    </row>
    <row r="12" spans="1:19">
      <c r="A12" s="602">
        <v>6</v>
      </c>
      <c r="B12" s="605" t="s">
        <v>717</v>
      </c>
      <c r="C12" s="662">
        <v>37406702.095800005</v>
      </c>
      <c r="D12" s="662">
        <v>32084515.336199999</v>
      </c>
      <c r="E12" s="662">
        <v>4011853.3056000001</v>
      </c>
      <c r="F12" s="662">
        <v>663570.07999999996</v>
      </c>
      <c r="G12" s="662">
        <v>265394.56349999993</v>
      </c>
      <c r="H12" s="662">
        <v>381368.81050000002</v>
      </c>
      <c r="I12" s="662">
        <v>1756013.2788</v>
      </c>
      <c r="J12" s="662">
        <v>641691.1091</v>
      </c>
      <c r="K12" s="662">
        <v>401186.07510000002</v>
      </c>
      <c r="L12" s="662">
        <v>199071.24</v>
      </c>
      <c r="M12" s="662">
        <v>132697.70180000001</v>
      </c>
      <c r="N12" s="662">
        <v>381367.15279999998</v>
      </c>
      <c r="O12" s="662">
        <v>33731</v>
      </c>
      <c r="P12" s="679">
        <v>0.19049381836127233</v>
      </c>
      <c r="Q12" s="679">
        <v>0.21006268531547265</v>
      </c>
      <c r="R12" s="679">
        <v>0.1822667</v>
      </c>
      <c r="S12" s="660">
        <v>25.451183199999999</v>
      </c>
    </row>
    <row r="13" spans="1:19">
      <c r="A13" s="602">
        <v>7</v>
      </c>
      <c r="B13" s="605" t="s">
        <v>718</v>
      </c>
      <c r="C13" s="662">
        <v>541229548.20990014</v>
      </c>
      <c r="D13" s="662">
        <v>487767437.24970007</v>
      </c>
      <c r="E13" s="662">
        <v>34032450.049500003</v>
      </c>
      <c r="F13" s="662">
        <v>17122533.3068</v>
      </c>
      <c r="G13" s="662">
        <v>1921479.1224</v>
      </c>
      <c r="H13" s="662">
        <v>385648.48149999994</v>
      </c>
      <c r="I13" s="662">
        <v>19617434.254299998</v>
      </c>
      <c r="J13" s="662">
        <v>9731044.5611999985</v>
      </c>
      <c r="K13" s="662">
        <v>3403242.8844000003</v>
      </c>
      <c r="L13" s="662">
        <v>5136758.9797999999</v>
      </c>
      <c r="M13" s="662">
        <v>960739.47149999999</v>
      </c>
      <c r="N13" s="662">
        <v>385648.35739999998</v>
      </c>
      <c r="O13" s="662">
        <v>8971</v>
      </c>
      <c r="P13" s="679">
        <v>9.1499029615660019E-2</v>
      </c>
      <c r="Q13" s="679">
        <v>9.7551687824849936E-2</v>
      </c>
      <c r="R13" s="679">
        <v>0.1094373</v>
      </c>
      <c r="S13" s="660">
        <v>111.0667478</v>
      </c>
    </row>
    <row r="14" spans="1:19">
      <c r="A14" s="612">
        <v>7.1</v>
      </c>
      <c r="B14" s="606" t="s">
        <v>719</v>
      </c>
      <c r="C14" s="662">
        <v>452511369.03610009</v>
      </c>
      <c r="D14" s="662">
        <v>406290962.09650004</v>
      </c>
      <c r="E14" s="662">
        <v>29794156.7861</v>
      </c>
      <c r="F14" s="662">
        <v>14305913.656000001</v>
      </c>
      <c r="G14" s="662">
        <v>1769212.9591000001</v>
      </c>
      <c r="H14" s="662">
        <v>351123.53839999996</v>
      </c>
      <c r="I14" s="662">
        <v>16618833.3991</v>
      </c>
      <c r="J14" s="662">
        <v>8111916.2971000001</v>
      </c>
      <c r="K14" s="662">
        <v>2979413.9425000004</v>
      </c>
      <c r="L14" s="662">
        <v>4291773.2778000003</v>
      </c>
      <c r="M14" s="662">
        <v>884606.40540000005</v>
      </c>
      <c r="N14" s="662">
        <v>351123.47629999998</v>
      </c>
      <c r="O14" s="662">
        <v>7336</v>
      </c>
      <c r="P14" s="679">
        <v>8.6009570172889904E-2</v>
      </c>
      <c r="Q14" s="679">
        <v>9.3152825626740085E-2</v>
      </c>
      <c r="R14" s="679">
        <v>0.10698870000000001</v>
      </c>
      <c r="S14" s="660">
        <v>113.5245427</v>
      </c>
    </row>
    <row r="15" spans="1:19" ht="25.5">
      <c r="A15" s="612">
        <v>7.2</v>
      </c>
      <c r="B15" s="606" t="s">
        <v>720</v>
      </c>
      <c r="C15" s="662">
        <v>73316493.235400006</v>
      </c>
      <c r="D15" s="662">
        <v>66537035.839499995</v>
      </c>
      <c r="E15" s="662">
        <v>4147421.6491999999</v>
      </c>
      <c r="F15" s="662">
        <v>2445244.6403000001</v>
      </c>
      <c r="G15" s="662">
        <v>152266.16329999999</v>
      </c>
      <c r="H15" s="662">
        <v>34524.943099999997</v>
      </c>
      <c r="I15" s="662">
        <v>2579313.2344999998</v>
      </c>
      <c r="J15" s="662">
        <v>1320340.1979999999</v>
      </c>
      <c r="K15" s="662">
        <v>414741.79700000002</v>
      </c>
      <c r="L15" s="662">
        <v>733573.29229999997</v>
      </c>
      <c r="M15" s="662">
        <v>76133.066099999996</v>
      </c>
      <c r="N15" s="662">
        <v>34524.881099999999</v>
      </c>
      <c r="O15" s="662">
        <v>1204</v>
      </c>
      <c r="P15" s="679">
        <v>0.11425020397679997</v>
      </c>
      <c r="Q15" s="679">
        <v>0.11572077865129998</v>
      </c>
      <c r="R15" s="679">
        <v>0.12351289999999999</v>
      </c>
      <c r="S15" s="660">
        <v>100.49695970000001</v>
      </c>
    </row>
    <row r="16" spans="1:19">
      <c r="A16" s="612">
        <v>7.3</v>
      </c>
      <c r="B16" s="606" t="s">
        <v>721</v>
      </c>
      <c r="C16" s="662">
        <v>15401685.938400002</v>
      </c>
      <c r="D16" s="662">
        <v>14939439.313700002</v>
      </c>
      <c r="E16" s="662">
        <v>90871.614200000011</v>
      </c>
      <c r="F16" s="662">
        <v>371375.01049999997</v>
      </c>
      <c r="G16" s="662">
        <v>0</v>
      </c>
      <c r="H16" s="662">
        <v>0</v>
      </c>
      <c r="I16" s="662">
        <v>419287.62069999997</v>
      </c>
      <c r="J16" s="662">
        <v>298788.0661</v>
      </c>
      <c r="K16" s="662">
        <v>9087.1448999999993</v>
      </c>
      <c r="L16" s="662">
        <v>111412.40969999999</v>
      </c>
      <c r="M16" s="662">
        <v>0</v>
      </c>
      <c r="N16" s="662">
        <v>0</v>
      </c>
      <c r="O16" s="662">
        <v>431</v>
      </c>
      <c r="P16" s="679">
        <v>0.10849429162891001</v>
      </c>
      <c r="Q16" s="679">
        <v>0.11140869439334</v>
      </c>
      <c r="R16" s="679">
        <v>0.1143743</v>
      </c>
      <c r="S16" s="660">
        <v>89.170419699999997</v>
      </c>
    </row>
    <row r="17" spans="1:19">
      <c r="A17" s="602">
        <v>8</v>
      </c>
      <c r="B17" s="605" t="s">
        <v>722</v>
      </c>
      <c r="C17" s="662">
        <v>0</v>
      </c>
      <c r="D17" s="662">
        <v>0</v>
      </c>
      <c r="E17" s="662">
        <v>0</v>
      </c>
      <c r="F17" s="662">
        <v>0</v>
      </c>
      <c r="G17" s="662">
        <v>0</v>
      </c>
      <c r="H17" s="662">
        <v>0</v>
      </c>
      <c r="I17" s="662">
        <v>0</v>
      </c>
      <c r="J17" s="662">
        <v>0</v>
      </c>
      <c r="K17" s="662">
        <v>0</v>
      </c>
      <c r="L17" s="662">
        <v>0</v>
      </c>
      <c r="M17" s="662">
        <v>0</v>
      </c>
      <c r="N17" s="662">
        <v>0</v>
      </c>
      <c r="O17" s="662">
        <v>0</v>
      </c>
      <c r="P17" s="679"/>
      <c r="Q17" s="679"/>
      <c r="R17" s="679">
        <v>0</v>
      </c>
      <c r="S17" s="660">
        <v>0</v>
      </c>
    </row>
    <row r="18" spans="1:19">
      <c r="A18" s="607">
        <v>9</v>
      </c>
      <c r="B18" s="608" t="s">
        <v>723</v>
      </c>
      <c r="C18" s="663">
        <v>2308.63</v>
      </c>
      <c r="D18" s="663">
        <v>2308.63</v>
      </c>
      <c r="E18" s="663">
        <v>0</v>
      </c>
      <c r="F18" s="663">
        <v>0</v>
      </c>
      <c r="G18" s="663">
        <v>0</v>
      </c>
      <c r="H18" s="663">
        <v>0</v>
      </c>
      <c r="I18" s="663">
        <v>26.79</v>
      </c>
      <c r="J18" s="663">
        <v>26.79</v>
      </c>
      <c r="K18" s="663">
        <v>0</v>
      </c>
      <c r="L18" s="663">
        <v>0</v>
      </c>
      <c r="M18" s="663">
        <v>0</v>
      </c>
      <c r="N18" s="663">
        <v>0</v>
      </c>
      <c r="O18" s="663">
        <v>8</v>
      </c>
      <c r="P18" s="680"/>
      <c r="Q18" s="680"/>
      <c r="R18" s="680">
        <v>0.15098780000000001</v>
      </c>
      <c r="S18" s="661">
        <v>1.2236712999999999</v>
      </c>
    </row>
    <row r="19" spans="1:19">
      <c r="A19" s="609">
        <v>10</v>
      </c>
      <c r="B19" s="610" t="s">
        <v>727</v>
      </c>
      <c r="C19" s="662">
        <v>794352567.70860016</v>
      </c>
      <c r="D19" s="662">
        <v>710160846.01020002</v>
      </c>
      <c r="E19" s="662">
        <v>53011912.292600006</v>
      </c>
      <c r="F19" s="662">
        <v>23989989.215099998</v>
      </c>
      <c r="G19" s="662">
        <v>4590714.8658999996</v>
      </c>
      <c r="H19" s="662">
        <v>2599105.3247999996</v>
      </c>
      <c r="I19" s="662">
        <v>31518024.742800001</v>
      </c>
      <c r="J19" s="662">
        <v>14127136.103599997</v>
      </c>
      <c r="K19" s="662">
        <v>5299430.0045999996</v>
      </c>
      <c r="L19" s="662">
        <v>7196996.3382999999</v>
      </c>
      <c r="M19" s="662">
        <v>2295358.7533</v>
      </c>
      <c r="N19" s="662">
        <v>2599103.5430000001</v>
      </c>
      <c r="O19" s="662">
        <v>77835</v>
      </c>
      <c r="P19" s="679">
        <v>0.13304155604100848</v>
      </c>
      <c r="Q19" s="679">
        <v>0.14420867699989035</v>
      </c>
      <c r="R19" s="679">
        <v>0.12920570000000001</v>
      </c>
      <c r="S19" s="660">
        <v>88.252009700000002</v>
      </c>
    </row>
    <row r="20" spans="1:19" ht="25.5">
      <c r="A20" s="612">
        <v>10.1</v>
      </c>
      <c r="B20" s="606" t="s">
        <v>730</v>
      </c>
      <c r="C20" s="604"/>
      <c r="D20" s="604"/>
      <c r="E20" s="604"/>
      <c r="F20" s="604"/>
      <c r="G20" s="604"/>
      <c r="H20" s="604"/>
      <c r="I20" s="604"/>
      <c r="J20" s="604"/>
      <c r="K20" s="604"/>
      <c r="L20" s="604"/>
      <c r="M20" s="604"/>
      <c r="N20" s="604"/>
      <c r="O20" s="604"/>
      <c r="P20" s="604"/>
      <c r="Q20" s="604"/>
      <c r="R20" s="604"/>
      <c r="S20" s="604"/>
    </row>
    <row r="42" spans="3:19">
      <c r="C42" s="629"/>
      <c r="D42" s="629"/>
      <c r="E42" s="629"/>
      <c r="F42" s="629"/>
      <c r="G42" s="629"/>
      <c r="H42" s="629"/>
      <c r="I42" s="629"/>
      <c r="J42" s="629"/>
      <c r="K42" s="629"/>
      <c r="L42" s="629"/>
      <c r="M42" s="629"/>
      <c r="N42" s="629"/>
      <c r="O42" s="629"/>
      <c r="P42" s="629"/>
      <c r="Q42" s="629"/>
      <c r="R42" s="629"/>
      <c r="S42" s="629"/>
    </row>
    <row r="43" spans="3:19">
      <c r="C43" s="629"/>
      <c r="D43" s="629"/>
      <c r="E43" s="629"/>
      <c r="F43" s="629"/>
      <c r="G43" s="629"/>
      <c r="H43" s="629"/>
      <c r="I43" s="629"/>
      <c r="J43" s="629"/>
      <c r="K43" s="629"/>
      <c r="L43" s="629"/>
      <c r="M43" s="629"/>
      <c r="N43" s="629"/>
      <c r="O43" s="629"/>
      <c r="P43" s="629"/>
      <c r="Q43" s="629"/>
      <c r="R43" s="629"/>
      <c r="S43" s="629"/>
    </row>
    <row r="44" spans="3:19">
      <c r="C44" s="629"/>
      <c r="D44" s="629"/>
      <c r="E44" s="629"/>
      <c r="F44" s="629"/>
      <c r="G44" s="629"/>
      <c r="H44" s="629"/>
      <c r="I44" s="629"/>
      <c r="J44" s="629"/>
      <c r="K44" s="629"/>
      <c r="L44" s="629"/>
      <c r="M44" s="629"/>
      <c r="N44" s="629"/>
      <c r="O44" s="629"/>
      <c r="P44" s="629"/>
      <c r="Q44" s="629"/>
      <c r="R44" s="629"/>
      <c r="S44" s="629"/>
    </row>
    <row r="45" spans="3:19">
      <c r="C45" s="629"/>
      <c r="D45" s="629"/>
      <c r="E45" s="629"/>
      <c r="F45" s="629"/>
      <c r="G45" s="629"/>
      <c r="H45" s="629"/>
      <c r="I45" s="629"/>
      <c r="J45" s="629"/>
      <c r="K45" s="629"/>
      <c r="L45" s="629"/>
      <c r="M45" s="629"/>
      <c r="N45" s="629"/>
      <c r="O45" s="629"/>
      <c r="P45" s="629"/>
      <c r="Q45" s="629"/>
      <c r="R45" s="629"/>
      <c r="S45" s="629"/>
    </row>
    <row r="46" spans="3:19">
      <c r="C46" s="629"/>
      <c r="D46" s="629"/>
      <c r="E46" s="629"/>
      <c r="F46" s="629"/>
      <c r="G46" s="629"/>
      <c r="H46" s="629"/>
      <c r="I46" s="629"/>
      <c r="J46" s="629"/>
      <c r="K46" s="629"/>
      <c r="L46" s="629"/>
      <c r="M46" s="629"/>
      <c r="N46" s="629"/>
      <c r="O46" s="629"/>
      <c r="P46" s="629"/>
      <c r="Q46" s="629"/>
      <c r="R46" s="629"/>
      <c r="S46" s="629"/>
    </row>
    <row r="47" spans="3:19">
      <c r="C47" s="629"/>
      <c r="D47" s="629"/>
      <c r="E47" s="629"/>
      <c r="F47" s="629"/>
      <c r="G47" s="629"/>
      <c r="H47" s="629"/>
      <c r="I47" s="629"/>
      <c r="J47" s="629"/>
      <c r="K47" s="629"/>
      <c r="L47" s="629"/>
      <c r="M47" s="629"/>
      <c r="N47" s="629"/>
      <c r="O47" s="629"/>
      <c r="P47" s="629"/>
      <c r="Q47" s="629"/>
      <c r="R47" s="629"/>
      <c r="S47" s="629"/>
    </row>
    <row r="48" spans="3:19">
      <c r="C48" s="629"/>
      <c r="D48" s="629"/>
      <c r="E48" s="629"/>
      <c r="F48" s="629"/>
      <c r="G48" s="629"/>
      <c r="H48" s="629"/>
      <c r="I48" s="629"/>
      <c r="J48" s="629"/>
      <c r="K48" s="629"/>
      <c r="L48" s="629"/>
      <c r="M48" s="629"/>
      <c r="N48" s="629"/>
      <c r="O48" s="629"/>
      <c r="P48" s="629"/>
      <c r="Q48" s="629"/>
      <c r="R48" s="629"/>
      <c r="S48" s="629"/>
    </row>
    <row r="49" spans="3:19">
      <c r="C49" s="629"/>
      <c r="D49" s="629"/>
      <c r="E49" s="629"/>
      <c r="F49" s="629"/>
      <c r="G49" s="629"/>
      <c r="H49" s="629"/>
      <c r="I49" s="629"/>
      <c r="J49" s="629"/>
      <c r="K49" s="629"/>
      <c r="L49" s="629"/>
      <c r="M49" s="629"/>
      <c r="N49" s="629"/>
      <c r="O49" s="629"/>
      <c r="P49" s="629"/>
      <c r="Q49" s="629"/>
      <c r="R49" s="629"/>
      <c r="S49" s="629"/>
    </row>
    <row r="50" spans="3:19">
      <c r="C50" s="629"/>
      <c r="D50" s="629"/>
      <c r="E50" s="629"/>
      <c r="F50" s="629"/>
      <c r="G50" s="629"/>
      <c r="H50" s="629"/>
      <c r="I50" s="629"/>
      <c r="J50" s="629"/>
      <c r="K50" s="629"/>
      <c r="L50" s="629"/>
      <c r="M50" s="629"/>
      <c r="N50" s="629"/>
      <c r="O50" s="629"/>
      <c r="P50" s="629"/>
      <c r="Q50" s="629"/>
      <c r="R50" s="629"/>
      <c r="S50" s="629"/>
    </row>
    <row r="51" spans="3:19">
      <c r="C51" s="629"/>
      <c r="D51" s="629"/>
      <c r="E51" s="629"/>
      <c r="F51" s="629"/>
      <c r="G51" s="629"/>
      <c r="H51" s="629"/>
      <c r="I51" s="629"/>
      <c r="J51" s="629"/>
      <c r="K51" s="629"/>
      <c r="L51" s="629"/>
      <c r="M51" s="629"/>
      <c r="N51" s="629"/>
      <c r="O51" s="629"/>
      <c r="P51" s="629"/>
      <c r="Q51" s="629"/>
      <c r="R51" s="629"/>
      <c r="S51" s="629"/>
    </row>
    <row r="52" spans="3:19">
      <c r="C52" s="629"/>
      <c r="D52" s="629"/>
      <c r="E52" s="629"/>
      <c r="F52" s="629"/>
      <c r="G52" s="629"/>
      <c r="H52" s="629"/>
      <c r="I52" s="629"/>
      <c r="J52" s="629"/>
      <c r="K52" s="629"/>
      <c r="L52" s="629"/>
      <c r="M52" s="629"/>
      <c r="N52" s="629"/>
      <c r="O52" s="629"/>
      <c r="P52" s="629"/>
      <c r="Q52" s="629"/>
      <c r="R52" s="629"/>
      <c r="S52" s="629"/>
    </row>
    <row r="53" spans="3:19">
      <c r="C53" s="629"/>
      <c r="D53" s="629"/>
      <c r="E53" s="629"/>
      <c r="F53" s="629"/>
      <c r="G53" s="629"/>
      <c r="H53" s="629"/>
      <c r="I53" s="629"/>
      <c r="J53" s="629"/>
      <c r="K53" s="629"/>
      <c r="L53" s="629"/>
      <c r="M53" s="629"/>
      <c r="N53" s="629"/>
      <c r="O53" s="629"/>
      <c r="P53" s="629"/>
      <c r="Q53" s="629"/>
      <c r="R53" s="629"/>
      <c r="S53" s="629"/>
    </row>
    <row r="54" spans="3:19">
      <c r="C54" s="629"/>
      <c r="D54" s="629"/>
      <c r="E54" s="629"/>
      <c r="F54" s="629"/>
      <c r="G54" s="629"/>
      <c r="H54" s="629"/>
      <c r="I54" s="629"/>
      <c r="J54" s="629"/>
      <c r="K54" s="629"/>
      <c r="L54" s="629"/>
      <c r="M54" s="629"/>
      <c r="N54" s="629"/>
      <c r="O54" s="629"/>
      <c r="P54" s="629"/>
      <c r="Q54" s="629"/>
      <c r="R54" s="629"/>
      <c r="S54" s="629"/>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M43"/>
  <sheetViews>
    <sheetView zoomScale="90" zoomScaleNormal="90" workbookViewId="0">
      <pane xSplit="1" ySplit="5" topLeftCell="B6" activePane="bottomRight" state="frozen"/>
      <selection pane="topRight" activeCell="B1" sqref="B1"/>
      <selection pane="bottomLeft" activeCell="A5" sqref="A5"/>
      <selection pane="bottomRight" activeCell="K9" sqref="K9"/>
    </sheetView>
  </sheetViews>
  <sheetFormatPr defaultRowHeight="15"/>
  <cols>
    <col min="1" max="1" width="9.42578125" style="2" bestFit="1" customWidth="1"/>
    <col min="2" max="2" width="49.85546875" style="2" customWidth="1"/>
    <col min="3" max="3" width="12.7109375" style="2" bestFit="1" customWidth="1"/>
    <col min="4" max="4" width="13.28515625" style="2" customWidth="1"/>
    <col min="5" max="5" width="14.42578125" style="2" customWidth="1"/>
    <col min="6" max="6" width="11.7109375" style="2" customWidth="1"/>
    <col min="7" max="7" width="13.7109375" style="2" customWidth="1"/>
    <col min="8" max="8" width="14.42578125" style="2" customWidth="1"/>
  </cols>
  <sheetData>
    <row r="1" spans="1:13" ht="15.75">
      <c r="A1" s="18" t="s">
        <v>188</v>
      </c>
      <c r="B1" s="347" t="str">
        <f>Info!C2</f>
        <v>სს "ბაზისბანკი"</v>
      </c>
    </row>
    <row r="2" spans="1:13" ht="15.75">
      <c r="A2" s="18" t="s">
        <v>189</v>
      </c>
      <c r="B2" s="480">
        <f>'1. key ratios'!B2</f>
        <v>44651</v>
      </c>
    </row>
    <row r="3" spans="1:13" ht="15.75">
      <c r="A3" s="18"/>
    </row>
    <row r="4" spans="1:13" ht="16.5" thickBot="1">
      <c r="A4" s="32" t="s">
        <v>325</v>
      </c>
      <c r="B4" s="71" t="s">
        <v>241</v>
      </c>
      <c r="C4" s="32"/>
      <c r="D4" s="33"/>
      <c r="E4" s="33"/>
      <c r="F4" s="34"/>
      <c r="G4" s="34"/>
      <c r="H4" s="35" t="s">
        <v>93</v>
      </c>
    </row>
    <row r="5" spans="1:13" ht="15.75">
      <c r="A5" s="36"/>
      <c r="B5" s="37"/>
      <c r="C5" s="696" t="s">
        <v>194</v>
      </c>
      <c r="D5" s="697"/>
      <c r="E5" s="698"/>
      <c r="F5" s="696" t="s">
        <v>195</v>
      </c>
      <c r="G5" s="697"/>
      <c r="H5" s="699"/>
    </row>
    <row r="6" spans="1:13" ht="15.75">
      <c r="A6" s="38" t="s">
        <v>26</v>
      </c>
      <c r="B6" s="39" t="s">
        <v>153</v>
      </c>
      <c r="C6" s="40" t="s">
        <v>27</v>
      </c>
      <c r="D6" s="40" t="s">
        <v>94</v>
      </c>
      <c r="E6" s="40" t="s">
        <v>68</v>
      </c>
      <c r="F6" s="40" t="s">
        <v>27</v>
      </c>
      <c r="G6" s="40" t="s">
        <v>94</v>
      </c>
      <c r="H6" s="41" t="s">
        <v>68</v>
      </c>
    </row>
    <row r="7" spans="1:13" ht="15.75">
      <c r="A7" s="38">
        <v>1</v>
      </c>
      <c r="B7" s="42" t="s">
        <v>154</v>
      </c>
      <c r="C7" s="233">
        <v>49068537.399999999</v>
      </c>
      <c r="D7" s="233">
        <v>40380215.7685</v>
      </c>
      <c r="E7" s="234">
        <v>89448753.168500006</v>
      </c>
      <c r="F7" s="235">
        <v>15429736.109999999</v>
      </c>
      <c r="G7" s="236">
        <v>28380887.513300002</v>
      </c>
      <c r="H7" s="237">
        <v>43810623.623300001</v>
      </c>
      <c r="K7" s="683"/>
      <c r="L7" s="683"/>
      <c r="M7" s="683"/>
    </row>
    <row r="8" spans="1:13" ht="15.75">
      <c r="A8" s="38">
        <v>2</v>
      </c>
      <c r="B8" s="42" t="s">
        <v>155</v>
      </c>
      <c r="C8" s="233">
        <v>58083524.630000003</v>
      </c>
      <c r="D8" s="233">
        <v>266573282.12529999</v>
      </c>
      <c r="E8" s="234">
        <v>324656806.75529999</v>
      </c>
      <c r="F8" s="235">
        <v>11198.49</v>
      </c>
      <c r="G8" s="236">
        <v>221104522.32780001</v>
      </c>
      <c r="H8" s="237">
        <v>221115720.81780002</v>
      </c>
      <c r="K8" s="683"/>
      <c r="L8" s="683"/>
      <c r="M8" s="683"/>
    </row>
    <row r="9" spans="1:13" ht="15.75">
      <c r="A9" s="38">
        <v>3</v>
      </c>
      <c r="B9" s="42" t="s">
        <v>156</v>
      </c>
      <c r="C9" s="233">
        <v>112746.35</v>
      </c>
      <c r="D9" s="233">
        <v>152158089.29549998</v>
      </c>
      <c r="E9" s="234">
        <v>152270835.64549997</v>
      </c>
      <c r="F9" s="235">
        <v>3388502.65</v>
      </c>
      <c r="G9" s="236">
        <v>81332130.01789999</v>
      </c>
      <c r="H9" s="237">
        <v>84720632.667899996</v>
      </c>
      <c r="K9" s="683"/>
      <c r="L9" s="683"/>
      <c r="M9" s="683"/>
    </row>
    <row r="10" spans="1:13" ht="15.75">
      <c r="A10" s="38">
        <v>4</v>
      </c>
      <c r="B10" s="42" t="s">
        <v>185</v>
      </c>
      <c r="C10" s="233">
        <v>52741530.009999998</v>
      </c>
      <c r="D10" s="233">
        <v>0</v>
      </c>
      <c r="E10" s="234">
        <v>52741530.009999998</v>
      </c>
      <c r="F10" s="235">
        <v>24515169.890000001</v>
      </c>
      <c r="G10" s="236">
        <v>0</v>
      </c>
      <c r="H10" s="237">
        <v>24515169.890000001</v>
      </c>
      <c r="K10" s="683"/>
      <c r="L10" s="683"/>
      <c r="M10" s="683"/>
    </row>
    <row r="11" spans="1:13" ht="15.75">
      <c r="A11" s="38">
        <v>5</v>
      </c>
      <c r="B11" s="42" t="s">
        <v>157</v>
      </c>
      <c r="C11" s="233">
        <v>157074848.79999998</v>
      </c>
      <c r="D11" s="233">
        <v>4558911</v>
      </c>
      <c r="E11" s="234">
        <v>161633759.79999998</v>
      </c>
      <c r="F11" s="235">
        <v>179332977.69</v>
      </c>
      <c r="G11" s="236">
        <v>24443935.538600001</v>
      </c>
      <c r="H11" s="237">
        <v>203776913.2286</v>
      </c>
      <c r="K11" s="683"/>
      <c r="L11" s="683"/>
      <c r="M11" s="683"/>
    </row>
    <row r="12" spans="1:13" ht="15.75">
      <c r="A12" s="38">
        <v>6.1</v>
      </c>
      <c r="B12" s="43" t="s">
        <v>158</v>
      </c>
      <c r="C12" s="233">
        <v>1021613526.11</v>
      </c>
      <c r="D12" s="233">
        <v>968409586.8835001</v>
      </c>
      <c r="E12" s="234">
        <v>1990023112.9935002</v>
      </c>
      <c r="F12" s="235">
        <v>477119993.69000006</v>
      </c>
      <c r="G12" s="236">
        <v>618038461.70759988</v>
      </c>
      <c r="H12" s="237">
        <v>1095158455.3975999</v>
      </c>
      <c r="K12" s="683"/>
      <c r="L12" s="683"/>
      <c r="M12" s="683"/>
    </row>
    <row r="13" spans="1:13" ht="15.75">
      <c r="A13" s="38">
        <v>6.2</v>
      </c>
      <c r="B13" s="43" t="s">
        <v>159</v>
      </c>
      <c r="C13" s="233">
        <v>-36933997.181199998</v>
      </c>
      <c r="D13" s="233">
        <v>-46564295.808300003</v>
      </c>
      <c r="E13" s="234">
        <v>-83498292.989500001</v>
      </c>
      <c r="F13" s="235">
        <v>-19917764.89609674</v>
      </c>
      <c r="G13" s="236">
        <v>-41618951.732648261</v>
      </c>
      <c r="H13" s="237">
        <v>-61536716.628745005</v>
      </c>
      <c r="K13" s="683"/>
      <c r="L13" s="683"/>
      <c r="M13" s="683"/>
    </row>
    <row r="14" spans="1:13" ht="15.75">
      <c r="A14" s="38">
        <v>6</v>
      </c>
      <c r="B14" s="42" t="s">
        <v>160</v>
      </c>
      <c r="C14" s="234">
        <v>984679528.92879999</v>
      </c>
      <c r="D14" s="234">
        <v>921845291.07520008</v>
      </c>
      <c r="E14" s="234">
        <v>1906524820.0040002</v>
      </c>
      <c r="F14" s="234">
        <v>457202228.79390329</v>
      </c>
      <c r="G14" s="234">
        <v>576419509.97495162</v>
      </c>
      <c r="H14" s="237">
        <v>1033621738.7688549</v>
      </c>
      <c r="K14" s="683"/>
      <c r="L14" s="683"/>
      <c r="M14" s="683"/>
    </row>
    <row r="15" spans="1:13" ht="15.75">
      <c r="A15" s="38">
        <v>7</v>
      </c>
      <c r="B15" s="42" t="s">
        <v>161</v>
      </c>
      <c r="C15" s="233">
        <v>15434936.390000001</v>
      </c>
      <c r="D15" s="233">
        <v>5967993.0162000004</v>
      </c>
      <c r="E15" s="234">
        <v>21402929.406199999</v>
      </c>
      <c r="F15" s="235">
        <v>8699729.0099999998</v>
      </c>
      <c r="G15" s="236">
        <v>5073547.4675000003</v>
      </c>
      <c r="H15" s="237">
        <v>13773276.477499999</v>
      </c>
      <c r="K15" s="683"/>
      <c r="L15" s="683"/>
      <c r="M15" s="683"/>
    </row>
    <row r="16" spans="1:13" ht="15.75">
      <c r="A16" s="38">
        <v>8</v>
      </c>
      <c r="B16" s="42" t="s">
        <v>162</v>
      </c>
      <c r="C16" s="233">
        <v>11115940.277000001</v>
      </c>
      <c r="D16" s="233" t="s">
        <v>734</v>
      </c>
      <c r="E16" s="234">
        <v>11115940.277000001</v>
      </c>
      <c r="F16" s="235">
        <v>16927792.633000001</v>
      </c>
      <c r="G16" s="236" t="s">
        <v>734</v>
      </c>
      <c r="H16" s="237">
        <v>16927792.633000001</v>
      </c>
      <c r="K16" s="683"/>
      <c r="L16" s="683"/>
      <c r="M16" s="683"/>
    </row>
    <row r="17" spans="1:13" ht="15.75">
      <c r="A17" s="38">
        <v>9</v>
      </c>
      <c r="B17" s="42" t="s">
        <v>163</v>
      </c>
      <c r="C17" s="233">
        <v>17062704.66</v>
      </c>
      <c r="D17" s="233">
        <v>0</v>
      </c>
      <c r="E17" s="234">
        <v>17062704.66</v>
      </c>
      <c r="F17" s="235">
        <v>17062704.219999999</v>
      </c>
      <c r="G17" s="236">
        <v>0</v>
      </c>
      <c r="H17" s="237">
        <v>17062704.219999999</v>
      </c>
      <c r="K17" s="683"/>
      <c r="L17" s="683"/>
      <c r="M17" s="683"/>
    </row>
    <row r="18" spans="1:13" ht="15.75">
      <c r="A18" s="38">
        <v>10</v>
      </c>
      <c r="B18" s="42" t="s">
        <v>164</v>
      </c>
      <c r="C18" s="233">
        <v>60859425</v>
      </c>
      <c r="D18" s="233" t="s">
        <v>734</v>
      </c>
      <c r="E18" s="234">
        <v>60859425</v>
      </c>
      <c r="F18" s="235">
        <v>33966987.229999997</v>
      </c>
      <c r="G18" s="236" t="s">
        <v>734</v>
      </c>
      <c r="H18" s="237">
        <v>33966987.229999997</v>
      </c>
      <c r="K18" s="683"/>
      <c r="L18" s="683"/>
      <c r="M18" s="683"/>
    </row>
    <row r="19" spans="1:13" ht="15.75">
      <c r="A19" s="38">
        <v>11</v>
      </c>
      <c r="B19" s="42" t="s">
        <v>165</v>
      </c>
      <c r="C19" s="233">
        <v>17261415.371199999</v>
      </c>
      <c r="D19" s="233">
        <v>3900348.8402</v>
      </c>
      <c r="E19" s="234">
        <v>21161764.211399999</v>
      </c>
      <c r="F19" s="235">
        <v>11376007.531199999</v>
      </c>
      <c r="G19" s="236">
        <v>193068.1159</v>
      </c>
      <c r="H19" s="237">
        <v>11569075.6471</v>
      </c>
      <c r="K19" s="683"/>
      <c r="L19" s="683"/>
      <c r="M19" s="683"/>
    </row>
    <row r="20" spans="1:13" ht="15.75">
      <c r="A20" s="38">
        <v>12</v>
      </c>
      <c r="B20" s="44" t="s">
        <v>166</v>
      </c>
      <c r="C20" s="234">
        <v>1423495137.8170002</v>
      </c>
      <c r="D20" s="234">
        <v>1395384131.1209002</v>
      </c>
      <c r="E20" s="234">
        <v>2818879268.9379005</v>
      </c>
      <c r="F20" s="234">
        <v>767913034.24810338</v>
      </c>
      <c r="G20" s="234">
        <v>936947600.95595169</v>
      </c>
      <c r="H20" s="237">
        <v>1704860635.2040551</v>
      </c>
      <c r="K20" s="683"/>
      <c r="L20" s="683"/>
      <c r="M20" s="683"/>
    </row>
    <row r="21" spans="1:13" ht="15.75">
      <c r="A21" s="38"/>
      <c r="B21" s="39" t="s">
        <v>183</v>
      </c>
      <c r="C21" s="238"/>
      <c r="D21" s="238"/>
      <c r="E21" s="238"/>
      <c r="F21" s="239"/>
      <c r="G21" s="240"/>
      <c r="H21" s="241"/>
      <c r="K21" s="683"/>
      <c r="L21" s="683"/>
      <c r="M21" s="683"/>
    </row>
    <row r="22" spans="1:13" ht="15.75">
      <c r="A22" s="38">
        <v>13</v>
      </c>
      <c r="B22" s="42" t="s">
        <v>167</v>
      </c>
      <c r="C22" s="233">
        <v>1144.46</v>
      </c>
      <c r="D22" s="233">
        <v>60368000</v>
      </c>
      <c r="E22" s="234">
        <v>60369144.460000001</v>
      </c>
      <c r="F22" s="235">
        <v>3001144.46</v>
      </c>
      <c r="G22" s="236">
        <v>0</v>
      </c>
      <c r="H22" s="237">
        <v>3001144.46</v>
      </c>
      <c r="K22" s="683"/>
      <c r="L22" s="683"/>
      <c r="M22" s="683"/>
    </row>
    <row r="23" spans="1:13" ht="15.75">
      <c r="A23" s="38">
        <v>14</v>
      </c>
      <c r="B23" s="42" t="s">
        <v>168</v>
      </c>
      <c r="C23" s="233">
        <v>186874534.75999999</v>
      </c>
      <c r="D23" s="233">
        <v>183729230.8118</v>
      </c>
      <c r="E23" s="234">
        <v>370603765.57179999</v>
      </c>
      <c r="F23" s="235">
        <v>141305993.31999999</v>
      </c>
      <c r="G23" s="236">
        <v>92806996.866300002</v>
      </c>
      <c r="H23" s="237">
        <v>234112990.18629998</v>
      </c>
      <c r="K23" s="683"/>
      <c r="L23" s="683"/>
      <c r="M23" s="683"/>
    </row>
    <row r="24" spans="1:13" ht="15.75">
      <c r="A24" s="38">
        <v>15</v>
      </c>
      <c r="B24" s="42" t="s">
        <v>169</v>
      </c>
      <c r="C24" s="233">
        <v>78929403.370000005</v>
      </c>
      <c r="D24" s="233">
        <v>243735998.65000001</v>
      </c>
      <c r="E24" s="234">
        <v>322665402.01999998</v>
      </c>
      <c r="F24" s="235">
        <v>64377337.940000005</v>
      </c>
      <c r="G24" s="236">
        <v>177059125.91329998</v>
      </c>
      <c r="H24" s="237">
        <v>241436463.85329998</v>
      </c>
      <c r="K24" s="683"/>
      <c r="L24" s="683"/>
      <c r="M24" s="683"/>
    </row>
    <row r="25" spans="1:13" ht="15.75">
      <c r="A25" s="38">
        <v>16</v>
      </c>
      <c r="B25" s="42" t="s">
        <v>170</v>
      </c>
      <c r="C25" s="233">
        <v>387514298.74000001</v>
      </c>
      <c r="D25" s="233">
        <v>522643083.82410002</v>
      </c>
      <c r="E25" s="234">
        <v>910157382.56410003</v>
      </c>
      <c r="F25" s="235">
        <v>102799513.34</v>
      </c>
      <c r="G25" s="236">
        <v>331251050.70749998</v>
      </c>
      <c r="H25" s="237">
        <v>434050564.04750001</v>
      </c>
      <c r="K25" s="683"/>
      <c r="L25" s="683"/>
      <c r="M25" s="683"/>
    </row>
    <row r="26" spans="1:13" ht="15.75">
      <c r="A26" s="38">
        <v>17</v>
      </c>
      <c r="B26" s="42" t="s">
        <v>171</v>
      </c>
      <c r="C26" s="238">
        <v>0</v>
      </c>
      <c r="D26" s="238">
        <v>0</v>
      </c>
      <c r="E26" s="234">
        <v>0</v>
      </c>
      <c r="F26" s="239">
        <v>0</v>
      </c>
      <c r="G26" s="240">
        <v>0</v>
      </c>
      <c r="H26" s="237">
        <v>0</v>
      </c>
      <c r="K26" s="683"/>
      <c r="L26" s="683"/>
      <c r="M26" s="683"/>
    </row>
    <row r="27" spans="1:13" ht="15.75">
      <c r="A27" s="38">
        <v>18</v>
      </c>
      <c r="B27" s="42" t="s">
        <v>172</v>
      </c>
      <c r="C27" s="233">
        <v>363843629.25999999</v>
      </c>
      <c r="D27" s="233">
        <v>372076544.48259991</v>
      </c>
      <c r="E27" s="234">
        <v>735920173.74259996</v>
      </c>
      <c r="F27" s="235">
        <v>136609179.01999998</v>
      </c>
      <c r="G27" s="236">
        <v>356894622.59699994</v>
      </c>
      <c r="H27" s="237">
        <v>493503801.61699992</v>
      </c>
      <c r="K27" s="683"/>
      <c r="L27" s="683"/>
      <c r="M27" s="683"/>
    </row>
    <row r="28" spans="1:13" ht="15.75">
      <c r="A28" s="38">
        <v>19</v>
      </c>
      <c r="B28" s="42" t="s">
        <v>173</v>
      </c>
      <c r="C28" s="233">
        <v>8866430.6199999992</v>
      </c>
      <c r="D28" s="233">
        <v>8058703.8683999991</v>
      </c>
      <c r="E28" s="234">
        <v>16925134.488399997</v>
      </c>
      <c r="F28" s="235">
        <v>2354875.96</v>
      </c>
      <c r="G28" s="236">
        <v>7869135.4818000002</v>
      </c>
      <c r="H28" s="237">
        <v>10224011.4418</v>
      </c>
      <c r="K28" s="683"/>
      <c r="L28" s="683"/>
      <c r="M28" s="683"/>
    </row>
    <row r="29" spans="1:13" ht="15.75">
      <c r="A29" s="38">
        <v>20</v>
      </c>
      <c r="B29" s="42" t="s">
        <v>95</v>
      </c>
      <c r="C29" s="233">
        <v>24065946.68</v>
      </c>
      <c r="D29" s="233">
        <v>45837709.906400003</v>
      </c>
      <c r="E29" s="234">
        <v>69903656.586400002</v>
      </c>
      <c r="F29" s="235">
        <v>10268514.84</v>
      </c>
      <c r="G29" s="236">
        <v>6638925.4221999999</v>
      </c>
      <c r="H29" s="237">
        <v>16907440.262199998</v>
      </c>
      <c r="K29" s="683"/>
      <c r="L29" s="683"/>
      <c r="M29" s="683"/>
    </row>
    <row r="30" spans="1:13" ht="15.75">
      <c r="A30" s="38">
        <v>21</v>
      </c>
      <c r="B30" s="42" t="s">
        <v>174</v>
      </c>
      <c r="C30" s="233">
        <v>0</v>
      </c>
      <c r="D30" s="233">
        <v>15196370</v>
      </c>
      <c r="E30" s="234">
        <v>15196370</v>
      </c>
      <c r="F30" s="235">
        <v>0</v>
      </c>
      <c r="G30" s="236">
        <v>16717820</v>
      </c>
      <c r="H30" s="237">
        <v>16717820</v>
      </c>
      <c r="K30" s="683"/>
      <c r="L30" s="683"/>
      <c r="M30" s="683"/>
    </row>
    <row r="31" spans="1:13" ht="15.75">
      <c r="A31" s="38">
        <v>22</v>
      </c>
      <c r="B31" s="44" t="s">
        <v>175</v>
      </c>
      <c r="C31" s="234">
        <v>1050095387.89</v>
      </c>
      <c r="D31" s="234">
        <v>1451645641.5432999</v>
      </c>
      <c r="E31" s="234">
        <v>2501741029.4333</v>
      </c>
      <c r="F31" s="234">
        <v>460716558.87999994</v>
      </c>
      <c r="G31" s="234">
        <v>989237676.98809969</v>
      </c>
      <c r="H31" s="237">
        <v>1449954235.8680997</v>
      </c>
      <c r="K31" s="683"/>
      <c r="L31" s="683"/>
      <c r="M31" s="683"/>
    </row>
    <row r="32" spans="1:13" ht="15.75">
      <c r="A32" s="38"/>
      <c r="B32" s="39" t="s">
        <v>184</v>
      </c>
      <c r="C32" s="238"/>
      <c r="D32" s="238"/>
      <c r="E32" s="233"/>
      <c r="F32" s="239"/>
      <c r="G32" s="240"/>
      <c r="H32" s="241"/>
      <c r="K32" s="683"/>
      <c r="L32" s="683"/>
      <c r="M32" s="683"/>
    </row>
    <row r="33" spans="1:13" ht="15.75">
      <c r="A33" s="38">
        <v>23</v>
      </c>
      <c r="B33" s="42" t="s">
        <v>176</v>
      </c>
      <c r="C33" s="233">
        <v>16181147</v>
      </c>
      <c r="D33" s="238" t="s">
        <v>734</v>
      </c>
      <c r="E33" s="234">
        <v>16181147</v>
      </c>
      <c r="F33" s="235">
        <v>16181147</v>
      </c>
      <c r="G33" s="240" t="s">
        <v>734</v>
      </c>
      <c r="H33" s="237">
        <v>16181147</v>
      </c>
      <c r="K33" s="683"/>
      <c r="L33" s="683"/>
      <c r="M33" s="683"/>
    </row>
    <row r="34" spans="1:13" ht="15.75">
      <c r="A34" s="38">
        <v>24</v>
      </c>
      <c r="B34" s="42" t="s">
        <v>177</v>
      </c>
      <c r="C34" s="233">
        <v>0</v>
      </c>
      <c r="D34" s="238" t="s">
        <v>734</v>
      </c>
      <c r="E34" s="234">
        <v>0</v>
      </c>
      <c r="F34" s="235">
        <v>0</v>
      </c>
      <c r="G34" s="240" t="s">
        <v>734</v>
      </c>
      <c r="H34" s="237">
        <v>0</v>
      </c>
      <c r="K34" s="683"/>
      <c r="L34" s="683"/>
      <c r="M34" s="683"/>
    </row>
    <row r="35" spans="1:13" ht="15.75">
      <c r="A35" s="38">
        <v>25</v>
      </c>
      <c r="B35" s="43" t="s">
        <v>178</v>
      </c>
      <c r="C35" s="233">
        <v>0</v>
      </c>
      <c r="D35" s="238" t="s">
        <v>734</v>
      </c>
      <c r="E35" s="234">
        <v>0</v>
      </c>
      <c r="F35" s="235">
        <v>0</v>
      </c>
      <c r="G35" s="240" t="s">
        <v>734</v>
      </c>
      <c r="H35" s="237">
        <v>0</v>
      </c>
      <c r="K35" s="683"/>
      <c r="L35" s="683"/>
      <c r="M35" s="683"/>
    </row>
    <row r="36" spans="1:13" ht="15.75">
      <c r="A36" s="38">
        <v>26</v>
      </c>
      <c r="B36" s="42" t="s">
        <v>179</v>
      </c>
      <c r="C36" s="233">
        <v>76412652.799999997</v>
      </c>
      <c r="D36" s="238" t="s">
        <v>734</v>
      </c>
      <c r="E36" s="234">
        <v>76412652.799999997</v>
      </c>
      <c r="F36" s="235">
        <v>76412652.799999997</v>
      </c>
      <c r="G36" s="240" t="s">
        <v>734</v>
      </c>
      <c r="H36" s="237">
        <v>76412652.799999997</v>
      </c>
      <c r="K36" s="683"/>
      <c r="L36" s="683"/>
      <c r="M36" s="683"/>
    </row>
    <row r="37" spans="1:13" ht="15.75">
      <c r="A37" s="38">
        <v>27</v>
      </c>
      <c r="B37" s="42" t="s">
        <v>180</v>
      </c>
      <c r="C37" s="233">
        <v>189397311.25</v>
      </c>
      <c r="D37" s="238" t="s">
        <v>734</v>
      </c>
      <c r="E37" s="234">
        <v>189397311.25</v>
      </c>
      <c r="F37" s="235">
        <v>138459629.03</v>
      </c>
      <c r="G37" s="240" t="s">
        <v>734</v>
      </c>
      <c r="H37" s="237">
        <v>138459629.03</v>
      </c>
      <c r="K37" s="683"/>
      <c r="L37" s="683"/>
      <c r="M37" s="683"/>
    </row>
    <row r="38" spans="1:13" ht="15.75">
      <c r="A38" s="38">
        <v>28</v>
      </c>
      <c r="B38" s="42" t="s">
        <v>181</v>
      </c>
      <c r="C38" s="233">
        <v>21211200.299999997</v>
      </c>
      <c r="D38" s="238" t="s">
        <v>734</v>
      </c>
      <c r="E38" s="234">
        <v>21211200.299999997</v>
      </c>
      <c r="F38" s="235">
        <v>14339620.107100001</v>
      </c>
      <c r="G38" s="240" t="s">
        <v>734</v>
      </c>
      <c r="H38" s="237">
        <v>14339620.107100001</v>
      </c>
      <c r="K38" s="683"/>
      <c r="L38" s="683"/>
      <c r="M38" s="683"/>
    </row>
    <row r="39" spans="1:13" ht="15.75">
      <c r="A39" s="38">
        <v>29</v>
      </c>
      <c r="B39" s="42" t="s">
        <v>196</v>
      </c>
      <c r="C39" s="233">
        <v>13935928.140000001</v>
      </c>
      <c r="D39" s="238" t="s">
        <v>734</v>
      </c>
      <c r="E39" s="234">
        <v>13935928.140000001</v>
      </c>
      <c r="F39" s="235">
        <v>9513350.1799999997</v>
      </c>
      <c r="G39" s="240" t="s">
        <v>734</v>
      </c>
      <c r="H39" s="237">
        <v>9513350.1799999997</v>
      </c>
      <c r="K39" s="683"/>
      <c r="L39" s="683"/>
      <c r="M39" s="683"/>
    </row>
    <row r="40" spans="1:13" ht="15.75">
      <c r="A40" s="38">
        <v>30</v>
      </c>
      <c r="B40" s="44" t="s">
        <v>182</v>
      </c>
      <c r="C40" s="233">
        <v>317138239.49000001</v>
      </c>
      <c r="D40" s="238" t="s">
        <v>734</v>
      </c>
      <c r="E40" s="234">
        <v>317138239.49000001</v>
      </c>
      <c r="F40" s="235">
        <v>254906399.1171</v>
      </c>
      <c r="G40" s="240" t="s">
        <v>734</v>
      </c>
      <c r="H40" s="237">
        <v>254906399.1171</v>
      </c>
      <c r="K40" s="683"/>
      <c r="L40" s="683"/>
      <c r="M40" s="683"/>
    </row>
    <row r="41" spans="1:13" ht="16.5" thickBot="1">
      <c r="A41" s="45">
        <v>31</v>
      </c>
      <c r="B41" s="46" t="s">
        <v>197</v>
      </c>
      <c r="C41" s="242">
        <v>1367233627.3800001</v>
      </c>
      <c r="D41" s="242">
        <v>1451645641.5432999</v>
      </c>
      <c r="E41" s="242">
        <v>2818879268.9232998</v>
      </c>
      <c r="F41" s="242">
        <v>715622957.99709988</v>
      </c>
      <c r="G41" s="242">
        <v>989237676.98809969</v>
      </c>
      <c r="H41" s="243">
        <v>1704860634.9851995</v>
      </c>
      <c r="K41" s="683"/>
      <c r="L41" s="683"/>
      <c r="M41" s="683"/>
    </row>
    <row r="43" spans="1:13">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L67"/>
  <sheetViews>
    <sheetView zoomScaleNormal="100" workbookViewId="0">
      <pane xSplit="1" ySplit="6" topLeftCell="B7" activePane="bottomRight" state="frozen"/>
      <selection pane="topRight" activeCell="B1" sqref="B1"/>
      <selection pane="bottomLeft" activeCell="A6" sqref="A6"/>
      <selection pane="bottomRight" activeCell="Q17" sqref="Q17"/>
    </sheetView>
  </sheetViews>
  <sheetFormatPr defaultColWidth="9.140625" defaultRowHeight="15"/>
  <cols>
    <col min="1" max="1" width="9.42578125" style="2" bestFit="1" customWidth="1"/>
    <col min="2" max="2" width="78.42578125" style="2" customWidth="1"/>
    <col min="3" max="8" width="12.7109375" style="2" customWidth="1"/>
    <col min="9" max="9" width="8.85546875" customWidth="1"/>
    <col min="10" max="16384" width="9.140625" style="13"/>
  </cols>
  <sheetData>
    <row r="1" spans="1:12" ht="15.75">
      <c r="A1" s="18" t="s">
        <v>188</v>
      </c>
      <c r="B1" s="17" t="str">
        <f>Info!C2</f>
        <v>სს "ბაზისბანკი"</v>
      </c>
      <c r="C1" s="17"/>
    </row>
    <row r="2" spans="1:12" ht="15.75">
      <c r="A2" s="18" t="s">
        <v>189</v>
      </c>
      <c r="B2" s="480">
        <f>'1. key ratios'!B2</f>
        <v>44651</v>
      </c>
      <c r="C2" s="30"/>
      <c r="D2" s="19"/>
      <c r="E2" s="19"/>
      <c r="F2" s="19"/>
      <c r="G2" s="19"/>
      <c r="H2" s="19"/>
    </row>
    <row r="3" spans="1:12" ht="15.75">
      <c r="A3" s="18"/>
      <c r="B3" s="17"/>
      <c r="C3" s="30"/>
      <c r="D3" s="19"/>
      <c r="E3" s="19"/>
      <c r="F3" s="19"/>
      <c r="G3" s="19"/>
      <c r="H3" s="19"/>
    </row>
    <row r="4" spans="1:12" ht="16.5" thickBot="1">
      <c r="A4" s="48" t="s">
        <v>326</v>
      </c>
      <c r="B4" s="31" t="s">
        <v>222</v>
      </c>
      <c r="C4" s="34"/>
      <c r="D4" s="34"/>
      <c r="E4" s="34"/>
      <c r="F4" s="48"/>
      <c r="G4" s="48"/>
      <c r="H4" s="49" t="s">
        <v>93</v>
      </c>
    </row>
    <row r="5" spans="1:12" ht="15.75">
      <c r="A5" s="123"/>
      <c r="B5" s="124"/>
      <c r="C5" s="696" t="s">
        <v>194</v>
      </c>
      <c r="D5" s="697"/>
      <c r="E5" s="698"/>
      <c r="F5" s="696" t="s">
        <v>195</v>
      </c>
      <c r="G5" s="697"/>
      <c r="H5" s="699"/>
    </row>
    <row r="6" spans="1:12">
      <c r="A6" s="125" t="s">
        <v>26</v>
      </c>
      <c r="B6" s="50"/>
      <c r="C6" s="51" t="s">
        <v>27</v>
      </c>
      <c r="D6" s="51" t="s">
        <v>96</v>
      </c>
      <c r="E6" s="51" t="s">
        <v>68</v>
      </c>
      <c r="F6" s="51" t="s">
        <v>27</v>
      </c>
      <c r="G6" s="51" t="s">
        <v>96</v>
      </c>
      <c r="H6" s="126" t="s">
        <v>68</v>
      </c>
    </row>
    <row r="7" spans="1:12">
      <c r="A7" s="127"/>
      <c r="B7" s="53" t="s">
        <v>92</v>
      </c>
      <c r="C7" s="54"/>
      <c r="D7" s="54"/>
      <c r="E7" s="54"/>
      <c r="F7" s="54"/>
      <c r="G7" s="54"/>
      <c r="H7" s="128"/>
    </row>
    <row r="8" spans="1:12" ht="27">
      <c r="A8" s="127">
        <v>1</v>
      </c>
      <c r="B8" s="55" t="s">
        <v>97</v>
      </c>
      <c r="C8" s="244">
        <v>738534.98</v>
      </c>
      <c r="D8" s="244">
        <v>-135004.07999999999</v>
      </c>
      <c r="E8" s="234">
        <v>603530.9</v>
      </c>
      <c r="F8" s="244">
        <v>317971.26</v>
      </c>
      <c r="G8" s="244">
        <v>-230816.42</v>
      </c>
      <c r="H8" s="245">
        <v>87154.84</v>
      </c>
      <c r="J8" s="688"/>
      <c r="K8" s="688"/>
      <c r="L8" s="688"/>
    </row>
    <row r="9" spans="1:12" ht="15.75">
      <c r="A9" s="127">
        <v>2</v>
      </c>
      <c r="B9" s="55" t="s">
        <v>98</v>
      </c>
      <c r="C9" s="246">
        <v>24057624.469999999</v>
      </c>
      <c r="D9" s="246">
        <v>12970104.029999999</v>
      </c>
      <c r="E9" s="234">
        <v>37027728.5</v>
      </c>
      <c r="F9" s="246">
        <v>13547232.739999998</v>
      </c>
      <c r="G9" s="246">
        <v>10149024.357100001</v>
      </c>
      <c r="H9" s="245">
        <v>23696257.097099997</v>
      </c>
      <c r="J9" s="688"/>
      <c r="K9" s="688"/>
      <c r="L9" s="688"/>
    </row>
    <row r="10" spans="1:12" ht="15.75">
      <c r="A10" s="127">
        <v>2.1</v>
      </c>
      <c r="B10" s="56" t="s">
        <v>99</v>
      </c>
      <c r="C10" s="244">
        <v>0</v>
      </c>
      <c r="D10" s="244">
        <v>0</v>
      </c>
      <c r="E10" s="234">
        <v>0</v>
      </c>
      <c r="F10" s="244">
        <v>0</v>
      </c>
      <c r="G10" s="244">
        <v>0</v>
      </c>
      <c r="H10" s="245">
        <v>0</v>
      </c>
      <c r="J10" s="688"/>
      <c r="K10" s="688"/>
      <c r="L10" s="688"/>
    </row>
    <row r="11" spans="1:12" ht="15.75">
      <c r="A11" s="127">
        <v>2.2000000000000002</v>
      </c>
      <c r="B11" s="56" t="s">
        <v>100</v>
      </c>
      <c r="C11" s="244">
        <v>5425068.6600000001</v>
      </c>
      <c r="D11" s="244">
        <v>5383398.79</v>
      </c>
      <c r="E11" s="234">
        <v>10808467.449999999</v>
      </c>
      <c r="F11" s="244">
        <v>3256519.96</v>
      </c>
      <c r="G11" s="244">
        <v>4691230.7894000001</v>
      </c>
      <c r="H11" s="245">
        <v>7947750.7494000001</v>
      </c>
      <c r="J11" s="688"/>
      <c r="K11" s="688"/>
      <c r="L11" s="688"/>
    </row>
    <row r="12" spans="1:12" ht="15.75">
      <c r="A12" s="127">
        <v>2.2999999999999998</v>
      </c>
      <c r="B12" s="56" t="s">
        <v>101</v>
      </c>
      <c r="C12" s="244">
        <v>815723.46</v>
      </c>
      <c r="D12" s="244">
        <v>326468.27</v>
      </c>
      <c r="E12" s="234">
        <v>1142191.73</v>
      </c>
      <c r="F12" s="244">
        <v>997831.72</v>
      </c>
      <c r="G12" s="244">
        <v>62995.23</v>
      </c>
      <c r="H12" s="245">
        <v>1060826.95</v>
      </c>
      <c r="J12" s="688"/>
      <c r="K12" s="688"/>
      <c r="L12" s="688"/>
    </row>
    <row r="13" spans="1:12" ht="15.75">
      <c r="A13" s="127">
        <v>2.4</v>
      </c>
      <c r="B13" s="56" t="s">
        <v>102</v>
      </c>
      <c r="C13" s="244">
        <v>574896.76</v>
      </c>
      <c r="D13" s="244">
        <v>26635.3</v>
      </c>
      <c r="E13" s="234">
        <v>601532.06000000006</v>
      </c>
      <c r="F13" s="244">
        <v>461002.32</v>
      </c>
      <c r="G13" s="244">
        <v>28480.15</v>
      </c>
      <c r="H13" s="245">
        <v>489482.47000000003</v>
      </c>
      <c r="J13" s="688"/>
      <c r="K13" s="688"/>
      <c r="L13" s="688"/>
    </row>
    <row r="14" spans="1:12" ht="15.75">
      <c r="A14" s="127">
        <v>2.5</v>
      </c>
      <c r="B14" s="56" t="s">
        <v>103</v>
      </c>
      <c r="C14" s="244">
        <v>1159818.49</v>
      </c>
      <c r="D14" s="244">
        <v>2241558.67</v>
      </c>
      <c r="E14" s="234">
        <v>3401377.16</v>
      </c>
      <c r="F14" s="244">
        <v>632996.80000000005</v>
      </c>
      <c r="G14" s="244">
        <v>1124093.54</v>
      </c>
      <c r="H14" s="245">
        <v>1757090.34</v>
      </c>
      <c r="J14" s="688"/>
      <c r="K14" s="688"/>
      <c r="L14" s="688"/>
    </row>
    <row r="15" spans="1:12" ht="15.75">
      <c r="A15" s="127">
        <v>2.6</v>
      </c>
      <c r="B15" s="56" t="s">
        <v>104</v>
      </c>
      <c r="C15" s="244">
        <v>469036.87</v>
      </c>
      <c r="D15" s="244">
        <v>379904.93</v>
      </c>
      <c r="E15" s="234">
        <v>848941.8</v>
      </c>
      <c r="F15" s="244">
        <v>337689.13</v>
      </c>
      <c r="G15" s="244">
        <v>250579.74</v>
      </c>
      <c r="H15" s="245">
        <v>588268.87</v>
      </c>
      <c r="J15" s="688"/>
      <c r="K15" s="688"/>
      <c r="L15" s="688"/>
    </row>
    <row r="16" spans="1:12" ht="15.75">
      <c r="A16" s="127">
        <v>2.7</v>
      </c>
      <c r="B16" s="56" t="s">
        <v>105</v>
      </c>
      <c r="C16" s="244">
        <v>11748.78</v>
      </c>
      <c r="D16" s="244">
        <v>283866.90999999997</v>
      </c>
      <c r="E16" s="234">
        <v>295615.69</v>
      </c>
      <c r="F16" s="244">
        <v>14839.58</v>
      </c>
      <c r="G16" s="244">
        <v>18983.509999999998</v>
      </c>
      <c r="H16" s="245">
        <v>33823.089999999997</v>
      </c>
      <c r="J16" s="688"/>
      <c r="K16" s="688"/>
      <c r="L16" s="688"/>
    </row>
    <row r="17" spans="1:12" ht="15.75">
      <c r="A17" s="127">
        <v>2.8</v>
      </c>
      <c r="B17" s="56" t="s">
        <v>106</v>
      </c>
      <c r="C17" s="244">
        <v>12794066.949999999</v>
      </c>
      <c r="D17" s="244">
        <v>3025862.1</v>
      </c>
      <c r="E17" s="234">
        <v>15819929.049999999</v>
      </c>
      <c r="F17" s="244">
        <v>5671572.8700000001</v>
      </c>
      <c r="G17" s="244">
        <v>2638572.6776999999</v>
      </c>
      <c r="H17" s="245">
        <v>8310145.5477</v>
      </c>
      <c r="J17" s="688"/>
      <c r="K17" s="688"/>
      <c r="L17" s="688"/>
    </row>
    <row r="18" spans="1:12" ht="15.75">
      <c r="A18" s="127">
        <v>2.9</v>
      </c>
      <c r="B18" s="56" t="s">
        <v>107</v>
      </c>
      <c r="C18" s="244">
        <v>2807264.5</v>
      </c>
      <c r="D18" s="244">
        <v>1302409.06</v>
      </c>
      <c r="E18" s="234">
        <v>4109673.56</v>
      </c>
      <c r="F18" s="244">
        <v>2174780.36</v>
      </c>
      <c r="G18" s="244">
        <v>1334088.72</v>
      </c>
      <c r="H18" s="245">
        <v>3508869.08</v>
      </c>
      <c r="J18" s="688"/>
      <c r="K18" s="688"/>
      <c r="L18" s="688"/>
    </row>
    <row r="19" spans="1:12" ht="27">
      <c r="A19" s="127">
        <v>3</v>
      </c>
      <c r="B19" s="55" t="s">
        <v>108</v>
      </c>
      <c r="C19" s="244">
        <v>317659.96999999997</v>
      </c>
      <c r="D19" s="244">
        <v>677110.36</v>
      </c>
      <c r="E19" s="234">
        <v>994770.33</v>
      </c>
      <c r="F19" s="244">
        <v>198492.6</v>
      </c>
      <c r="G19" s="244">
        <v>142302.01999999999</v>
      </c>
      <c r="H19" s="245">
        <v>340794.62</v>
      </c>
      <c r="J19" s="688"/>
      <c r="K19" s="688"/>
      <c r="L19" s="688"/>
    </row>
    <row r="20" spans="1:12" ht="15.75">
      <c r="A20" s="127">
        <v>4</v>
      </c>
      <c r="B20" s="55" t="s">
        <v>109</v>
      </c>
      <c r="C20" s="244">
        <v>4357745.3499999996</v>
      </c>
      <c r="D20" s="244">
        <v>144723.97</v>
      </c>
      <c r="E20" s="234">
        <v>4502469.3199999994</v>
      </c>
      <c r="F20" s="244">
        <v>4283444.92</v>
      </c>
      <c r="G20" s="244">
        <v>692139.76</v>
      </c>
      <c r="H20" s="245">
        <v>4975584.68</v>
      </c>
      <c r="J20" s="688"/>
      <c r="K20" s="688"/>
      <c r="L20" s="688"/>
    </row>
    <row r="21" spans="1:12" ht="15.75">
      <c r="A21" s="127">
        <v>5</v>
      </c>
      <c r="B21" s="55" t="s">
        <v>110</v>
      </c>
      <c r="C21" s="244">
        <v>522780.65</v>
      </c>
      <c r="D21" s="244">
        <v>293774.89</v>
      </c>
      <c r="E21" s="234">
        <v>816555.54</v>
      </c>
      <c r="F21" s="244">
        <v>366136.57</v>
      </c>
      <c r="G21" s="244">
        <v>160527.51</v>
      </c>
      <c r="H21" s="245">
        <v>526664.08000000007</v>
      </c>
      <c r="J21" s="688"/>
      <c r="K21" s="688"/>
      <c r="L21" s="688"/>
    </row>
    <row r="22" spans="1:12" ht="15.75">
      <c r="A22" s="127">
        <v>6</v>
      </c>
      <c r="B22" s="57" t="s">
        <v>111</v>
      </c>
      <c r="C22" s="246">
        <v>29994345.419999994</v>
      </c>
      <c r="D22" s="246">
        <v>13950709.17</v>
      </c>
      <c r="E22" s="234">
        <v>43945054.589999996</v>
      </c>
      <c r="F22" s="246">
        <v>18713278.09</v>
      </c>
      <c r="G22" s="246">
        <v>10913177.2271</v>
      </c>
      <c r="H22" s="245">
        <v>29626455.3171</v>
      </c>
      <c r="J22" s="688"/>
      <c r="K22" s="688"/>
      <c r="L22" s="688"/>
    </row>
    <row r="23" spans="1:12" ht="15.75">
      <c r="A23" s="127"/>
      <c r="B23" s="53" t="s">
        <v>90</v>
      </c>
      <c r="C23" s="244"/>
      <c r="D23" s="244"/>
      <c r="E23" s="233"/>
      <c r="F23" s="244"/>
      <c r="G23" s="244"/>
      <c r="H23" s="247"/>
      <c r="J23" s="688"/>
      <c r="K23" s="688"/>
      <c r="L23" s="688"/>
    </row>
    <row r="24" spans="1:12" ht="15.75">
      <c r="A24" s="127">
        <v>7</v>
      </c>
      <c r="B24" s="55" t="s">
        <v>112</v>
      </c>
      <c r="C24" s="244">
        <v>3634593.32</v>
      </c>
      <c r="D24" s="244">
        <v>801392.93</v>
      </c>
      <c r="E24" s="234">
        <v>4435986.25</v>
      </c>
      <c r="F24" s="244">
        <v>3233249.26</v>
      </c>
      <c r="G24" s="244">
        <v>627310.18999999994</v>
      </c>
      <c r="H24" s="245">
        <v>3860559.4499999997</v>
      </c>
      <c r="J24" s="688"/>
      <c r="K24" s="688"/>
      <c r="L24" s="688"/>
    </row>
    <row r="25" spans="1:12" ht="15.75">
      <c r="A25" s="127">
        <v>8</v>
      </c>
      <c r="B25" s="55" t="s">
        <v>113</v>
      </c>
      <c r="C25" s="244">
        <v>3942755.02</v>
      </c>
      <c r="D25" s="244">
        <v>1727341.86</v>
      </c>
      <c r="E25" s="234">
        <v>5670096.8799999999</v>
      </c>
      <c r="F25" s="244">
        <v>2465036.75</v>
      </c>
      <c r="G25" s="244">
        <v>2001509.5</v>
      </c>
      <c r="H25" s="245">
        <v>4466546.25</v>
      </c>
      <c r="J25" s="688"/>
      <c r="K25" s="688"/>
      <c r="L25" s="688"/>
    </row>
    <row r="26" spans="1:12" ht="15.75">
      <c r="A26" s="127">
        <v>9</v>
      </c>
      <c r="B26" s="55" t="s">
        <v>114</v>
      </c>
      <c r="C26" s="244">
        <v>311080.65999999997</v>
      </c>
      <c r="D26" s="244">
        <v>38047.230000000003</v>
      </c>
      <c r="E26" s="234">
        <v>349127.88999999996</v>
      </c>
      <c r="F26" s="244">
        <v>144758.91</v>
      </c>
      <c r="G26" s="244">
        <v>7152.54</v>
      </c>
      <c r="H26" s="245">
        <v>151911.45000000001</v>
      </c>
      <c r="J26" s="688"/>
      <c r="K26" s="688"/>
      <c r="L26" s="688"/>
    </row>
    <row r="27" spans="1:12" ht="15.75">
      <c r="A27" s="127">
        <v>10</v>
      </c>
      <c r="B27" s="55" t="s">
        <v>115</v>
      </c>
      <c r="C27" s="244">
        <v>574856.24</v>
      </c>
      <c r="D27" s="244">
        <v>0</v>
      </c>
      <c r="E27" s="234">
        <v>574856.24</v>
      </c>
      <c r="F27" s="244">
        <v>54242.59</v>
      </c>
      <c r="G27" s="244">
        <v>121986.36</v>
      </c>
      <c r="H27" s="245">
        <v>176228.95</v>
      </c>
      <c r="J27" s="688"/>
      <c r="K27" s="688"/>
      <c r="L27" s="688"/>
    </row>
    <row r="28" spans="1:12" ht="15.75">
      <c r="A28" s="127">
        <v>11</v>
      </c>
      <c r="B28" s="55" t="s">
        <v>116</v>
      </c>
      <c r="C28" s="244">
        <v>7033448.9699999997</v>
      </c>
      <c r="D28" s="244">
        <v>2812858.73</v>
      </c>
      <c r="E28" s="234">
        <v>9846307.6999999993</v>
      </c>
      <c r="F28" s="244">
        <v>3907844.18</v>
      </c>
      <c r="G28" s="244">
        <v>3264334.98</v>
      </c>
      <c r="H28" s="245">
        <v>7172179.1600000001</v>
      </c>
      <c r="J28" s="688"/>
      <c r="K28" s="688"/>
      <c r="L28" s="688"/>
    </row>
    <row r="29" spans="1:12" ht="15.75">
      <c r="A29" s="127">
        <v>12</v>
      </c>
      <c r="B29" s="55" t="s">
        <v>117</v>
      </c>
      <c r="C29" s="244">
        <v>399</v>
      </c>
      <c r="D29" s="244">
        <v>88494.26</v>
      </c>
      <c r="E29" s="234">
        <v>88893.26</v>
      </c>
      <c r="F29" s="244">
        <v>420</v>
      </c>
      <c r="G29" s="244">
        <v>108664.37</v>
      </c>
      <c r="H29" s="245">
        <v>109084.37</v>
      </c>
      <c r="J29" s="688"/>
      <c r="K29" s="688"/>
      <c r="L29" s="688"/>
    </row>
    <row r="30" spans="1:12" ht="15.75">
      <c r="A30" s="127">
        <v>13</v>
      </c>
      <c r="B30" s="58" t="s">
        <v>118</v>
      </c>
      <c r="C30" s="246">
        <v>15497133.210000001</v>
      </c>
      <c r="D30" s="246">
        <v>5468135.0099999998</v>
      </c>
      <c r="E30" s="234">
        <v>20965268.219999999</v>
      </c>
      <c r="F30" s="246">
        <v>9805551.6899999995</v>
      </c>
      <c r="G30" s="246">
        <v>6130957.9400000004</v>
      </c>
      <c r="H30" s="245">
        <v>15936509.629999999</v>
      </c>
      <c r="J30" s="688"/>
      <c r="K30" s="688"/>
      <c r="L30" s="688"/>
    </row>
    <row r="31" spans="1:12" ht="15.75">
      <c r="A31" s="127">
        <v>14</v>
      </c>
      <c r="B31" s="58" t="s">
        <v>119</v>
      </c>
      <c r="C31" s="246">
        <v>14497212.209999993</v>
      </c>
      <c r="D31" s="246">
        <v>8482574.1600000001</v>
      </c>
      <c r="E31" s="234">
        <v>22979786.369999994</v>
      </c>
      <c r="F31" s="246">
        <v>8907726.4000000004</v>
      </c>
      <c r="G31" s="246">
        <v>4782219.2870999994</v>
      </c>
      <c r="H31" s="245">
        <v>13689945.687100001</v>
      </c>
      <c r="J31" s="688"/>
      <c r="K31" s="688"/>
      <c r="L31" s="688"/>
    </row>
    <row r="32" spans="1:12">
      <c r="A32" s="127"/>
      <c r="B32" s="53"/>
      <c r="C32" s="248"/>
      <c r="D32" s="248"/>
      <c r="E32" s="248"/>
      <c r="F32" s="248"/>
      <c r="G32" s="248"/>
      <c r="H32" s="249"/>
      <c r="J32" s="688"/>
      <c r="K32" s="688"/>
      <c r="L32" s="688"/>
    </row>
    <row r="33" spans="1:12" ht="15.75">
      <c r="A33" s="127"/>
      <c r="B33" s="53" t="s">
        <v>120</v>
      </c>
      <c r="C33" s="244"/>
      <c r="D33" s="244"/>
      <c r="E33" s="233"/>
      <c r="F33" s="244"/>
      <c r="G33" s="244"/>
      <c r="H33" s="247"/>
      <c r="J33" s="688"/>
      <c r="K33" s="688"/>
      <c r="L33" s="688"/>
    </row>
    <row r="34" spans="1:12" ht="15.75">
      <c r="A34" s="127">
        <v>15</v>
      </c>
      <c r="B34" s="52" t="s">
        <v>91</v>
      </c>
      <c r="C34" s="250">
        <v>667627.24</v>
      </c>
      <c r="D34" s="250">
        <v>139149.54000000004</v>
      </c>
      <c r="E34" s="234">
        <v>806776.78</v>
      </c>
      <c r="F34" s="250">
        <v>265662.74</v>
      </c>
      <c r="G34" s="250">
        <v>-653729.75999999989</v>
      </c>
      <c r="H34" s="245">
        <v>-388067.0199999999</v>
      </c>
      <c r="J34" s="688"/>
      <c r="K34" s="688"/>
      <c r="L34" s="688"/>
    </row>
    <row r="35" spans="1:12" ht="15.75">
      <c r="A35" s="127">
        <v>15.1</v>
      </c>
      <c r="B35" s="56" t="s">
        <v>121</v>
      </c>
      <c r="C35" s="244">
        <v>1802805.83</v>
      </c>
      <c r="D35" s="244">
        <v>1022950.65</v>
      </c>
      <c r="E35" s="234">
        <v>2825756.48</v>
      </c>
      <c r="F35" s="244">
        <v>1041647.91</v>
      </c>
      <c r="G35" s="244">
        <v>638007.38</v>
      </c>
      <c r="H35" s="245">
        <v>1679655.29</v>
      </c>
      <c r="J35" s="688"/>
      <c r="K35" s="688"/>
      <c r="L35" s="688"/>
    </row>
    <row r="36" spans="1:12" ht="15.75">
      <c r="A36" s="127">
        <v>15.2</v>
      </c>
      <c r="B36" s="56" t="s">
        <v>122</v>
      </c>
      <c r="C36" s="244">
        <v>1135178.5900000001</v>
      </c>
      <c r="D36" s="244">
        <v>883801.11</v>
      </c>
      <c r="E36" s="234">
        <v>2018979.7000000002</v>
      </c>
      <c r="F36" s="244">
        <v>775985.17</v>
      </c>
      <c r="G36" s="244">
        <v>1291737.1399999999</v>
      </c>
      <c r="H36" s="245">
        <v>2067722.31</v>
      </c>
      <c r="J36" s="688"/>
      <c r="K36" s="688"/>
      <c r="L36" s="688"/>
    </row>
    <row r="37" spans="1:12" ht="15.75">
      <c r="A37" s="127">
        <v>16</v>
      </c>
      <c r="B37" s="55" t="s">
        <v>123</v>
      </c>
      <c r="C37" s="244">
        <v>0</v>
      </c>
      <c r="D37" s="244">
        <v>0</v>
      </c>
      <c r="E37" s="234">
        <v>0</v>
      </c>
      <c r="F37" s="244">
        <v>0</v>
      </c>
      <c r="G37" s="244">
        <v>0</v>
      </c>
      <c r="H37" s="245">
        <v>0</v>
      </c>
      <c r="J37" s="688"/>
      <c r="K37" s="688"/>
      <c r="L37" s="688"/>
    </row>
    <row r="38" spans="1:12" ht="15.75">
      <c r="A38" s="127">
        <v>17</v>
      </c>
      <c r="B38" s="55" t="s">
        <v>124</v>
      </c>
      <c r="C38" s="244">
        <v>-833123.42</v>
      </c>
      <c r="D38" s="244">
        <v>0</v>
      </c>
      <c r="E38" s="234">
        <v>-833123.42</v>
      </c>
      <c r="F38" s="244">
        <v>88083.61</v>
      </c>
      <c r="G38" s="244">
        <v>0</v>
      </c>
      <c r="H38" s="245">
        <v>88083.61</v>
      </c>
      <c r="J38" s="688"/>
      <c r="K38" s="688"/>
      <c r="L38" s="688"/>
    </row>
    <row r="39" spans="1:12" ht="15.75">
      <c r="A39" s="127">
        <v>18</v>
      </c>
      <c r="B39" s="55" t="s">
        <v>125</v>
      </c>
      <c r="C39" s="244">
        <v>1644</v>
      </c>
      <c r="D39" s="244">
        <v>436257.56</v>
      </c>
      <c r="E39" s="234">
        <v>437901.56</v>
      </c>
      <c r="F39" s="244">
        <v>0</v>
      </c>
      <c r="G39" s="244">
        <v>0</v>
      </c>
      <c r="H39" s="245">
        <v>0</v>
      </c>
      <c r="J39" s="688"/>
      <c r="K39" s="688"/>
      <c r="L39" s="688"/>
    </row>
    <row r="40" spans="1:12" ht="15.75">
      <c r="A40" s="127">
        <v>19</v>
      </c>
      <c r="B40" s="55" t="s">
        <v>126</v>
      </c>
      <c r="C40" s="244">
        <v>9597715.8200000003</v>
      </c>
      <c r="D40" s="244"/>
      <c r="E40" s="234">
        <v>9597715.8200000003</v>
      </c>
      <c r="F40" s="244">
        <v>868104.73</v>
      </c>
      <c r="G40" s="244"/>
      <c r="H40" s="245">
        <v>868104.73</v>
      </c>
      <c r="J40" s="688"/>
      <c r="K40" s="688"/>
      <c r="L40" s="688"/>
    </row>
    <row r="41" spans="1:12" ht="15.75">
      <c r="A41" s="127">
        <v>20</v>
      </c>
      <c r="B41" s="55" t="s">
        <v>127</v>
      </c>
      <c r="C41" s="244">
        <v>-7312543.3700000001</v>
      </c>
      <c r="D41" s="244"/>
      <c r="E41" s="234">
        <v>-7312543.3700000001</v>
      </c>
      <c r="F41" s="244">
        <v>111417.82</v>
      </c>
      <c r="G41" s="244"/>
      <c r="H41" s="245">
        <v>111417.82</v>
      </c>
      <c r="J41" s="688"/>
      <c r="K41" s="688"/>
      <c r="L41" s="688"/>
    </row>
    <row r="42" spans="1:12" ht="15.75">
      <c r="A42" s="127">
        <v>21</v>
      </c>
      <c r="B42" s="55" t="s">
        <v>128</v>
      </c>
      <c r="C42" s="244">
        <v>-7481.19</v>
      </c>
      <c r="D42" s="244">
        <v>0</v>
      </c>
      <c r="E42" s="234">
        <v>-7481.19</v>
      </c>
      <c r="F42" s="244">
        <v>8480.06</v>
      </c>
      <c r="G42" s="244">
        <v>0</v>
      </c>
      <c r="H42" s="245">
        <v>8480.06</v>
      </c>
      <c r="J42" s="688"/>
      <c r="K42" s="688"/>
      <c r="L42" s="688"/>
    </row>
    <row r="43" spans="1:12" ht="15.75">
      <c r="A43" s="127">
        <v>22</v>
      </c>
      <c r="B43" s="55" t="s">
        <v>129</v>
      </c>
      <c r="C43" s="244">
        <v>65806.100000000006</v>
      </c>
      <c r="D43" s="244">
        <v>5992.22</v>
      </c>
      <c r="E43" s="234">
        <v>71798.320000000007</v>
      </c>
      <c r="F43" s="244">
        <v>189416.7</v>
      </c>
      <c r="G43" s="244">
        <v>481.03</v>
      </c>
      <c r="H43" s="245">
        <v>189897.73</v>
      </c>
      <c r="J43" s="688"/>
      <c r="K43" s="688"/>
      <c r="L43" s="688"/>
    </row>
    <row r="44" spans="1:12" ht="15.75">
      <c r="A44" s="127">
        <v>23</v>
      </c>
      <c r="B44" s="55" t="s">
        <v>130</v>
      </c>
      <c r="C44" s="244">
        <v>58365699.020000003</v>
      </c>
      <c r="D44" s="244">
        <v>159413.85</v>
      </c>
      <c r="E44" s="234">
        <v>58525112.870000005</v>
      </c>
      <c r="F44" s="244">
        <v>198677.82</v>
      </c>
      <c r="G44" s="244">
        <v>22645.919999999998</v>
      </c>
      <c r="H44" s="245">
        <v>221323.74</v>
      </c>
      <c r="J44" s="688"/>
      <c r="K44" s="688"/>
      <c r="L44" s="688"/>
    </row>
    <row r="45" spans="1:12" ht="15.75">
      <c r="A45" s="127">
        <v>24</v>
      </c>
      <c r="B45" s="58" t="s">
        <v>131</v>
      </c>
      <c r="C45" s="246">
        <v>60545344.200000003</v>
      </c>
      <c r="D45" s="246">
        <v>740813.17</v>
      </c>
      <c r="E45" s="234">
        <v>61286157.370000005</v>
      </c>
      <c r="F45" s="246">
        <v>1729843.4800000002</v>
      </c>
      <c r="G45" s="246">
        <v>-630602.80999999982</v>
      </c>
      <c r="H45" s="245">
        <v>1099240.6700000004</v>
      </c>
      <c r="J45" s="688"/>
      <c r="K45" s="688"/>
      <c r="L45" s="688"/>
    </row>
    <row r="46" spans="1:12">
      <c r="A46" s="127"/>
      <c r="B46" s="53" t="s">
        <v>132</v>
      </c>
      <c r="C46" s="244"/>
      <c r="D46" s="244"/>
      <c r="E46" s="244"/>
      <c r="F46" s="244"/>
      <c r="G46" s="244"/>
      <c r="H46" s="251"/>
      <c r="J46" s="688"/>
      <c r="K46" s="688"/>
      <c r="L46" s="688"/>
    </row>
    <row r="47" spans="1:12" ht="15.75">
      <c r="A47" s="127">
        <v>25</v>
      </c>
      <c r="B47" s="55" t="s">
        <v>133</v>
      </c>
      <c r="C47" s="244">
        <v>64650.92</v>
      </c>
      <c r="D47" s="244">
        <v>80245.820000000007</v>
      </c>
      <c r="E47" s="234">
        <v>144896.74</v>
      </c>
      <c r="F47" s="244">
        <v>49179.32</v>
      </c>
      <c r="G47" s="244">
        <v>67400.84</v>
      </c>
      <c r="H47" s="245">
        <v>116580.16</v>
      </c>
      <c r="J47" s="688"/>
      <c r="K47" s="688"/>
      <c r="L47" s="688"/>
    </row>
    <row r="48" spans="1:12" ht="15.75">
      <c r="A48" s="127">
        <v>26</v>
      </c>
      <c r="B48" s="55" t="s">
        <v>134</v>
      </c>
      <c r="C48" s="244">
        <v>523164.55</v>
      </c>
      <c r="D48" s="244">
        <v>55278.57</v>
      </c>
      <c r="E48" s="234">
        <v>578443.12</v>
      </c>
      <c r="F48" s="244">
        <v>423520.99</v>
      </c>
      <c r="G48" s="244">
        <v>6911.28</v>
      </c>
      <c r="H48" s="245">
        <v>430432.27</v>
      </c>
      <c r="J48" s="688"/>
      <c r="K48" s="688"/>
      <c r="L48" s="688"/>
    </row>
    <row r="49" spans="1:12" ht="15.75">
      <c r="A49" s="127">
        <v>27</v>
      </c>
      <c r="B49" s="55" t="s">
        <v>135</v>
      </c>
      <c r="C49" s="244">
        <v>6555253.0099999998</v>
      </c>
      <c r="D49" s="244"/>
      <c r="E49" s="234">
        <v>6555253.0099999998</v>
      </c>
      <c r="F49" s="244">
        <v>4473812.99</v>
      </c>
      <c r="G49" s="244"/>
      <c r="H49" s="245">
        <v>4473812.99</v>
      </c>
      <c r="J49" s="688"/>
      <c r="K49" s="688"/>
      <c r="L49" s="688"/>
    </row>
    <row r="50" spans="1:12" ht="15.75">
      <c r="A50" s="127">
        <v>28</v>
      </c>
      <c r="B50" s="55" t="s">
        <v>267</v>
      </c>
      <c r="C50" s="244">
        <v>21955.35</v>
      </c>
      <c r="D50" s="244"/>
      <c r="E50" s="234">
        <v>21955.35</v>
      </c>
      <c r="F50" s="244">
        <v>15095.24</v>
      </c>
      <c r="G50" s="244"/>
      <c r="H50" s="245">
        <v>15095.24</v>
      </c>
      <c r="J50" s="688"/>
      <c r="K50" s="688"/>
      <c r="L50" s="688"/>
    </row>
    <row r="51" spans="1:12" ht="15.75">
      <c r="A51" s="127">
        <v>29</v>
      </c>
      <c r="B51" s="55" t="s">
        <v>136</v>
      </c>
      <c r="C51" s="244">
        <v>1419884.92</v>
      </c>
      <c r="D51" s="244"/>
      <c r="E51" s="234">
        <v>1419884.92</v>
      </c>
      <c r="F51" s="244">
        <v>1057326.76</v>
      </c>
      <c r="G51" s="244"/>
      <c r="H51" s="245">
        <v>1057326.76</v>
      </c>
      <c r="J51" s="688"/>
      <c r="K51" s="688"/>
      <c r="L51" s="688"/>
    </row>
    <row r="52" spans="1:12" ht="15.75">
      <c r="A52" s="127">
        <v>30</v>
      </c>
      <c r="B52" s="55" t="s">
        <v>137</v>
      </c>
      <c r="C52" s="244">
        <v>1431370.94</v>
      </c>
      <c r="D52" s="244">
        <v>26991.46</v>
      </c>
      <c r="E52" s="234">
        <v>1458362.4</v>
      </c>
      <c r="F52" s="244">
        <v>1033528.19</v>
      </c>
      <c r="G52" s="244">
        <v>29182.12</v>
      </c>
      <c r="H52" s="245">
        <v>1062710.31</v>
      </c>
      <c r="J52" s="688"/>
      <c r="K52" s="688"/>
      <c r="L52" s="688"/>
    </row>
    <row r="53" spans="1:12" ht="15.75">
      <c r="A53" s="127">
        <v>31</v>
      </c>
      <c r="B53" s="58" t="s">
        <v>138</v>
      </c>
      <c r="C53" s="246">
        <v>10016279.689999999</v>
      </c>
      <c r="D53" s="246">
        <v>162515.85</v>
      </c>
      <c r="E53" s="234">
        <v>10178795.539999999</v>
      </c>
      <c r="F53" s="246">
        <v>7052463.4900000002</v>
      </c>
      <c r="G53" s="246">
        <v>103494.23999999999</v>
      </c>
      <c r="H53" s="245">
        <v>7155957.7300000004</v>
      </c>
      <c r="J53" s="688"/>
      <c r="K53" s="688"/>
      <c r="L53" s="688"/>
    </row>
    <row r="54" spans="1:12" ht="15.75">
      <c r="A54" s="127">
        <v>32</v>
      </c>
      <c r="B54" s="58" t="s">
        <v>139</v>
      </c>
      <c r="C54" s="246">
        <v>50529064.510000005</v>
      </c>
      <c r="D54" s="246">
        <v>578297.32000000007</v>
      </c>
      <c r="E54" s="234">
        <v>51107361.830000006</v>
      </c>
      <c r="F54" s="246">
        <v>-5322620.01</v>
      </c>
      <c r="G54" s="246">
        <v>-734097.04999999981</v>
      </c>
      <c r="H54" s="245">
        <v>-6056717.0599999996</v>
      </c>
      <c r="J54" s="688"/>
      <c r="K54" s="688"/>
      <c r="L54" s="688"/>
    </row>
    <row r="55" spans="1:12">
      <c r="A55" s="127"/>
      <c r="B55" s="53"/>
      <c r="C55" s="248"/>
      <c r="D55" s="248"/>
      <c r="E55" s="248"/>
      <c r="F55" s="248"/>
      <c r="G55" s="248"/>
      <c r="H55" s="249"/>
      <c r="J55" s="688"/>
      <c r="K55" s="688"/>
      <c r="L55" s="688"/>
    </row>
    <row r="56" spans="1:12" ht="15.75">
      <c r="A56" s="127">
        <v>33</v>
      </c>
      <c r="B56" s="58" t="s">
        <v>140</v>
      </c>
      <c r="C56" s="246">
        <v>65026276.719999999</v>
      </c>
      <c r="D56" s="246">
        <v>9060871.4800000004</v>
      </c>
      <c r="E56" s="234">
        <v>74087148.200000003</v>
      </c>
      <c r="F56" s="246">
        <v>3585106.3900000006</v>
      </c>
      <c r="G56" s="246">
        <v>4048122.2370999996</v>
      </c>
      <c r="H56" s="245">
        <v>7633228.6271000002</v>
      </c>
      <c r="J56" s="688"/>
      <c r="K56" s="688"/>
      <c r="L56" s="688"/>
    </row>
    <row r="57" spans="1:12">
      <c r="A57" s="127"/>
      <c r="B57" s="53"/>
      <c r="C57" s="248"/>
      <c r="D57" s="248"/>
      <c r="E57" s="248"/>
      <c r="F57" s="248"/>
      <c r="G57" s="248"/>
      <c r="H57" s="249"/>
      <c r="J57" s="688"/>
      <c r="K57" s="688"/>
      <c r="L57" s="688"/>
    </row>
    <row r="58" spans="1:12" ht="15.75">
      <c r="A58" s="127">
        <v>34</v>
      </c>
      <c r="B58" s="55" t="s">
        <v>141</v>
      </c>
      <c r="C58" s="244">
        <v>47330200.329999998</v>
      </c>
      <c r="D58" s="244">
        <v>2065785.82</v>
      </c>
      <c r="E58" s="234">
        <v>49395986.149999999</v>
      </c>
      <c r="F58" s="244">
        <v>-570718.17000000004</v>
      </c>
      <c r="G58" s="244">
        <v>5907.11</v>
      </c>
      <c r="H58" s="245">
        <v>-564811.06000000006</v>
      </c>
      <c r="J58" s="688"/>
      <c r="K58" s="688"/>
      <c r="L58" s="688"/>
    </row>
    <row r="59" spans="1:12" s="208" customFormat="1" ht="15.75">
      <c r="A59" s="127">
        <v>35</v>
      </c>
      <c r="B59" s="52" t="s">
        <v>142</v>
      </c>
      <c r="C59" s="252">
        <v>0</v>
      </c>
      <c r="D59" s="252"/>
      <c r="E59" s="253">
        <v>0</v>
      </c>
      <c r="F59" s="254">
        <v>0</v>
      </c>
      <c r="G59" s="254"/>
      <c r="H59" s="255">
        <v>0</v>
      </c>
      <c r="I59" s="207"/>
      <c r="J59" s="688"/>
      <c r="K59" s="688"/>
      <c r="L59" s="688"/>
    </row>
    <row r="60" spans="1:12" ht="15.75">
      <c r="A60" s="127">
        <v>36</v>
      </c>
      <c r="B60" s="55" t="s">
        <v>143</v>
      </c>
      <c r="C60" s="244">
        <v>184964.81</v>
      </c>
      <c r="D60" s="244">
        <v>202.69</v>
      </c>
      <c r="E60" s="234">
        <v>185167.5</v>
      </c>
      <c r="F60" s="244">
        <v>411318.41</v>
      </c>
      <c r="G60" s="244">
        <v>-44157.33</v>
      </c>
      <c r="H60" s="245">
        <v>367161.07999999996</v>
      </c>
      <c r="J60" s="688"/>
      <c r="K60" s="688"/>
      <c r="L60" s="688"/>
    </row>
    <row r="61" spans="1:12" ht="15.75">
      <c r="A61" s="127">
        <v>37</v>
      </c>
      <c r="B61" s="58" t="s">
        <v>144</v>
      </c>
      <c r="C61" s="246">
        <v>47515165.140000001</v>
      </c>
      <c r="D61" s="246">
        <v>2065988.51</v>
      </c>
      <c r="E61" s="234">
        <v>49581153.649999999</v>
      </c>
      <c r="F61" s="246">
        <v>-159399.76000000007</v>
      </c>
      <c r="G61" s="246">
        <v>-38250.22</v>
      </c>
      <c r="H61" s="245">
        <v>-197649.98000000007</v>
      </c>
      <c r="J61" s="688"/>
      <c r="K61" s="688"/>
      <c r="L61" s="688"/>
    </row>
    <row r="62" spans="1:12">
      <c r="A62" s="127"/>
      <c r="B62" s="59"/>
      <c r="C62" s="244"/>
      <c r="D62" s="244"/>
      <c r="E62" s="244"/>
      <c r="F62" s="244"/>
      <c r="G62" s="244"/>
      <c r="H62" s="251"/>
      <c r="J62" s="688"/>
      <c r="K62" s="688"/>
      <c r="L62" s="688"/>
    </row>
    <row r="63" spans="1:12" ht="15.75">
      <c r="A63" s="127">
        <v>38</v>
      </c>
      <c r="B63" s="60" t="s">
        <v>268</v>
      </c>
      <c r="C63" s="246">
        <v>17511111.579999998</v>
      </c>
      <c r="D63" s="246">
        <v>6994882.9700000007</v>
      </c>
      <c r="E63" s="234">
        <v>24505994.549999997</v>
      </c>
      <c r="F63" s="246">
        <v>3744506.1500000008</v>
      </c>
      <c r="G63" s="246">
        <v>4086372.4570999998</v>
      </c>
      <c r="H63" s="245">
        <v>7830878.6071000006</v>
      </c>
      <c r="J63" s="688"/>
      <c r="K63" s="688"/>
      <c r="L63" s="688"/>
    </row>
    <row r="64" spans="1:12" ht="15.75">
      <c r="A64" s="125">
        <v>39</v>
      </c>
      <c r="B64" s="55" t="s">
        <v>145</v>
      </c>
      <c r="C64" s="256">
        <v>3284794.25</v>
      </c>
      <c r="D64" s="256"/>
      <c r="E64" s="234">
        <v>3284794.25</v>
      </c>
      <c r="F64" s="256">
        <v>675850</v>
      </c>
      <c r="G64" s="256"/>
      <c r="H64" s="245">
        <v>675850</v>
      </c>
      <c r="J64" s="688"/>
      <c r="K64" s="688"/>
      <c r="L64" s="688"/>
    </row>
    <row r="65" spans="1:12" ht="15.75">
      <c r="A65" s="127">
        <v>40</v>
      </c>
      <c r="B65" s="58" t="s">
        <v>146</v>
      </c>
      <c r="C65" s="246">
        <v>14226317.329999998</v>
      </c>
      <c r="D65" s="246">
        <v>6994882.9700000007</v>
      </c>
      <c r="E65" s="234">
        <v>21221200.299999997</v>
      </c>
      <c r="F65" s="246">
        <v>3068656.1500000008</v>
      </c>
      <c r="G65" s="246">
        <v>4086372.4570999998</v>
      </c>
      <c r="H65" s="245">
        <v>7155028.6071000006</v>
      </c>
      <c r="J65" s="688"/>
      <c r="K65" s="688"/>
      <c r="L65" s="688"/>
    </row>
    <row r="66" spans="1:12" ht="15.75">
      <c r="A66" s="125">
        <v>41</v>
      </c>
      <c r="B66" s="55" t="s">
        <v>147</v>
      </c>
      <c r="C66" s="256">
        <v>-10000</v>
      </c>
      <c r="D66" s="256"/>
      <c r="E66" s="234">
        <v>-10000</v>
      </c>
      <c r="F66" s="256">
        <v>0</v>
      </c>
      <c r="G66" s="256"/>
      <c r="H66" s="245">
        <v>0</v>
      </c>
      <c r="J66" s="688"/>
      <c r="K66" s="688"/>
      <c r="L66" s="688"/>
    </row>
    <row r="67" spans="1:12" ht="16.5" thickBot="1">
      <c r="A67" s="129">
        <v>42</v>
      </c>
      <c r="B67" s="130" t="s">
        <v>148</v>
      </c>
      <c r="C67" s="257">
        <v>14216317.329999998</v>
      </c>
      <c r="D67" s="257">
        <v>6994882.9700000007</v>
      </c>
      <c r="E67" s="242">
        <v>21211200.299999997</v>
      </c>
      <c r="F67" s="257">
        <v>3068656.1500000008</v>
      </c>
      <c r="G67" s="257">
        <v>4086372.4570999998</v>
      </c>
      <c r="H67" s="258">
        <v>7155028.6071000006</v>
      </c>
      <c r="J67" s="688"/>
      <c r="K67" s="688"/>
      <c r="L67" s="688"/>
    </row>
  </sheetData>
  <mergeCells count="2">
    <mergeCell ref="C5:E5"/>
    <mergeCell ref="F5:H5"/>
  </mergeCells>
  <pageMargins left="0.7" right="0.7" top="0.75" bottom="0.75" header="0.3" footer="0.3"/>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pageSetUpPr fitToPage="1"/>
  </sheetPr>
  <dimension ref="A1:K53"/>
  <sheetViews>
    <sheetView topLeftCell="A40" zoomScaleNormal="100" workbookViewId="0">
      <selection activeCell="H64" sqref="H64"/>
    </sheetView>
  </sheetViews>
  <sheetFormatPr defaultRowHeight="15"/>
  <cols>
    <col min="1" max="1" width="9.42578125" bestFit="1" customWidth="1"/>
    <col min="2" max="2" width="72.28515625" customWidth="1"/>
    <col min="3" max="3" width="12.7109375" customWidth="1"/>
    <col min="4" max="5" width="14.85546875" bestFit="1" customWidth="1"/>
    <col min="6" max="6" width="12.7109375" customWidth="1"/>
    <col min="7" max="8" width="14.85546875" bestFit="1" customWidth="1"/>
  </cols>
  <sheetData>
    <row r="1" spans="1:11">
      <c r="A1" s="2" t="s">
        <v>188</v>
      </c>
      <c r="B1" t="str">
        <f>Info!C2</f>
        <v>სს "ბაზისბანკი"</v>
      </c>
    </row>
    <row r="2" spans="1:11">
      <c r="A2" s="2" t="s">
        <v>189</v>
      </c>
      <c r="B2" s="480">
        <f>'1. key ratios'!B2</f>
        <v>44651</v>
      </c>
    </row>
    <row r="3" spans="1:11">
      <c r="A3" s="2"/>
    </row>
    <row r="4" spans="1:11" ht="16.5" thickBot="1">
      <c r="A4" s="2" t="s">
        <v>327</v>
      </c>
      <c r="B4" s="2"/>
      <c r="C4" s="217"/>
      <c r="D4" s="217"/>
      <c r="E4" s="217"/>
      <c r="F4" s="218"/>
      <c r="G4" s="218"/>
      <c r="H4" s="219" t="s">
        <v>93</v>
      </c>
    </row>
    <row r="5" spans="1:11" ht="15.75">
      <c r="A5" s="700" t="s">
        <v>26</v>
      </c>
      <c r="B5" s="702" t="s">
        <v>242</v>
      </c>
      <c r="C5" s="704" t="s">
        <v>194</v>
      </c>
      <c r="D5" s="704"/>
      <c r="E5" s="704"/>
      <c r="F5" s="704" t="s">
        <v>195</v>
      </c>
      <c r="G5" s="704"/>
      <c r="H5" s="705"/>
    </row>
    <row r="6" spans="1:11">
      <c r="A6" s="701"/>
      <c r="B6" s="703"/>
      <c r="C6" s="40" t="s">
        <v>27</v>
      </c>
      <c r="D6" s="40" t="s">
        <v>94</v>
      </c>
      <c r="E6" s="40" t="s">
        <v>68</v>
      </c>
      <c r="F6" s="40" t="s">
        <v>27</v>
      </c>
      <c r="G6" s="40" t="s">
        <v>94</v>
      </c>
      <c r="H6" s="41" t="s">
        <v>68</v>
      </c>
    </row>
    <row r="7" spans="1:11" s="3" customFormat="1" ht="15.75">
      <c r="A7" s="220">
        <v>1</v>
      </c>
      <c r="B7" s="221" t="s">
        <v>363</v>
      </c>
      <c r="C7" s="625">
        <v>194261066.47</v>
      </c>
      <c r="D7" s="625">
        <v>97485880.359999999</v>
      </c>
      <c r="E7" s="626">
        <v>291746946.82999998</v>
      </c>
      <c r="F7" s="625">
        <v>83214325.870000005</v>
      </c>
      <c r="G7" s="625">
        <v>62394292.004300006</v>
      </c>
      <c r="H7" s="627">
        <v>145608617.8743</v>
      </c>
    </row>
    <row r="8" spans="1:11" s="3" customFormat="1" ht="15.75">
      <c r="A8" s="220">
        <v>1.1000000000000001</v>
      </c>
      <c r="B8" s="222" t="s">
        <v>272</v>
      </c>
      <c r="C8" s="236">
        <v>83664420.290000007</v>
      </c>
      <c r="D8" s="236">
        <v>37270357.194700003</v>
      </c>
      <c r="E8" s="259">
        <v>120934777.48470001</v>
      </c>
      <c r="F8" s="236">
        <v>39390989.710000001</v>
      </c>
      <c r="G8" s="236">
        <v>21281382.180300001</v>
      </c>
      <c r="H8" s="237">
        <v>60672371.890300006</v>
      </c>
      <c r="K8" s="689"/>
    </row>
    <row r="9" spans="1:11" s="3" customFormat="1" ht="15.75">
      <c r="A9" s="220">
        <v>1.2</v>
      </c>
      <c r="B9" s="222" t="s">
        <v>273</v>
      </c>
      <c r="C9" s="236"/>
      <c r="D9" s="236">
        <v>619329.61</v>
      </c>
      <c r="E9" s="259">
        <v>619329.61</v>
      </c>
      <c r="F9" s="236"/>
      <c r="G9" s="236"/>
      <c r="H9" s="237">
        <v>0</v>
      </c>
    </row>
    <row r="10" spans="1:11" s="3" customFormat="1" ht="15.75">
      <c r="A10" s="220">
        <v>1.3</v>
      </c>
      <c r="B10" s="222" t="s">
        <v>274</v>
      </c>
      <c r="C10" s="236">
        <v>110080780.17</v>
      </c>
      <c r="D10" s="236">
        <v>59539223.834100001</v>
      </c>
      <c r="E10" s="259">
        <v>169620004.00409999</v>
      </c>
      <c r="F10" s="236">
        <v>43759592.009999998</v>
      </c>
      <c r="G10" s="236">
        <v>41047638.637900002</v>
      </c>
      <c r="H10" s="237">
        <v>84807230.6479</v>
      </c>
      <c r="K10" s="689"/>
    </row>
    <row r="11" spans="1:11" s="3" customFormat="1" ht="15.75">
      <c r="A11" s="220">
        <v>1.4</v>
      </c>
      <c r="B11" s="222" t="s">
        <v>275</v>
      </c>
      <c r="C11" s="236">
        <v>515866.01</v>
      </c>
      <c r="D11" s="236">
        <v>56969.7212</v>
      </c>
      <c r="E11" s="259">
        <v>572835.73120000004</v>
      </c>
      <c r="F11" s="236">
        <v>63744.15</v>
      </c>
      <c r="G11" s="236">
        <v>65271.186099999999</v>
      </c>
      <c r="H11" s="237">
        <v>129015.3361</v>
      </c>
    </row>
    <row r="12" spans="1:11" s="3" customFormat="1" ht="29.25" customHeight="1">
      <c r="A12" s="220">
        <v>2</v>
      </c>
      <c r="B12" s="221" t="s">
        <v>276</v>
      </c>
      <c r="C12" s="236">
        <v>0</v>
      </c>
      <c r="D12" s="236">
        <v>48261000</v>
      </c>
      <c r="E12" s="259">
        <v>0</v>
      </c>
      <c r="F12" s="236">
        <v>0</v>
      </c>
      <c r="G12" s="236">
        <v>34626046.799999997</v>
      </c>
      <c r="H12" s="237">
        <v>34626046.799999997</v>
      </c>
    </row>
    <row r="13" spans="1:11" s="3" customFormat="1" ht="25.5">
      <c r="A13" s="220">
        <v>3</v>
      </c>
      <c r="B13" s="221" t="s">
        <v>277</v>
      </c>
      <c r="C13" s="236"/>
      <c r="D13" s="236"/>
      <c r="E13" s="259">
        <v>0</v>
      </c>
      <c r="F13" s="236"/>
      <c r="G13" s="236"/>
      <c r="H13" s="237">
        <v>0</v>
      </c>
    </row>
    <row r="14" spans="1:11" s="3" customFormat="1" ht="15.75">
      <c r="A14" s="220">
        <v>3.1</v>
      </c>
      <c r="B14" s="222" t="s">
        <v>278</v>
      </c>
      <c r="C14" s="236">
        <v>370236123</v>
      </c>
      <c r="D14" s="236"/>
      <c r="E14" s="259">
        <v>370236123</v>
      </c>
      <c r="F14" s="236"/>
      <c r="G14" s="236"/>
      <c r="H14" s="237">
        <v>0</v>
      </c>
    </row>
    <row r="15" spans="1:11" s="3" customFormat="1" ht="15.75">
      <c r="A15" s="220">
        <v>3.2</v>
      </c>
      <c r="B15" s="222" t="s">
        <v>279</v>
      </c>
      <c r="C15" s="236"/>
      <c r="D15" s="236"/>
      <c r="E15" s="259">
        <v>0</v>
      </c>
      <c r="F15" s="236"/>
      <c r="G15" s="236"/>
      <c r="H15" s="237">
        <v>0</v>
      </c>
    </row>
    <row r="16" spans="1:11" s="3" customFormat="1" ht="15.75">
      <c r="A16" s="220">
        <v>4</v>
      </c>
      <c r="B16" s="221" t="s">
        <v>280</v>
      </c>
      <c r="C16" s="625">
        <v>32733404.720887002</v>
      </c>
      <c r="D16" s="625">
        <v>627253706.51822996</v>
      </c>
      <c r="E16" s="626">
        <v>659987111.23911691</v>
      </c>
      <c r="F16" s="625">
        <v>20565030.987181999</v>
      </c>
      <c r="G16" s="625">
        <v>495443715.54790902</v>
      </c>
      <c r="H16" s="627">
        <v>516008746.53509104</v>
      </c>
    </row>
    <row r="17" spans="1:8" s="3" customFormat="1" ht="15.75">
      <c r="A17" s="220">
        <v>4.0999999999999996</v>
      </c>
      <c r="B17" s="222" t="s">
        <v>281</v>
      </c>
      <c r="C17" s="236">
        <v>30675904.720887002</v>
      </c>
      <c r="D17" s="236">
        <v>625614858.64752996</v>
      </c>
      <c r="E17" s="259">
        <v>656290763.36841691</v>
      </c>
      <c r="F17" s="236">
        <v>19163530.987181999</v>
      </c>
      <c r="G17" s="236">
        <v>493572343.24790901</v>
      </c>
      <c r="H17" s="237">
        <v>512735874.23509103</v>
      </c>
    </row>
    <row r="18" spans="1:8" s="3" customFormat="1" ht="15.75">
      <c r="A18" s="220">
        <v>4.2</v>
      </c>
      <c r="B18" s="222" t="s">
        <v>282</v>
      </c>
      <c r="C18" s="236">
        <v>2057500</v>
      </c>
      <c r="D18" s="236">
        <v>1638847.8707000001</v>
      </c>
      <c r="E18" s="259">
        <v>3696347.8706999999</v>
      </c>
      <c r="F18" s="236">
        <v>1401500</v>
      </c>
      <c r="G18" s="236">
        <v>1871372.3</v>
      </c>
      <c r="H18" s="237">
        <v>3272872.3</v>
      </c>
    </row>
    <row r="19" spans="1:8" s="3" customFormat="1" ht="25.5">
      <c r="A19" s="220">
        <v>5</v>
      </c>
      <c r="B19" s="221" t="s">
        <v>283</v>
      </c>
      <c r="C19" s="625">
        <v>107570093.73</v>
      </c>
      <c r="D19" s="625">
        <v>4069551814.1530995</v>
      </c>
      <c r="E19" s="626">
        <v>4177121907.8830996</v>
      </c>
      <c r="F19" s="625">
        <v>46275647.689999998</v>
      </c>
      <c r="G19" s="625">
        <v>2121766727.0769999</v>
      </c>
      <c r="H19" s="627">
        <v>2168042374.7669997</v>
      </c>
    </row>
    <row r="20" spans="1:8" s="3" customFormat="1" ht="15.75">
      <c r="A20" s="220">
        <v>5.0999999999999996</v>
      </c>
      <c r="B20" s="222" t="s">
        <v>284</v>
      </c>
      <c r="C20" s="236">
        <v>13588785.210000001</v>
      </c>
      <c r="D20" s="236">
        <v>64681539.672399998</v>
      </c>
      <c r="E20" s="259">
        <v>78270324.882400006</v>
      </c>
      <c r="F20" s="236">
        <v>5227330.43</v>
      </c>
      <c r="G20" s="236">
        <v>95151708.9991</v>
      </c>
      <c r="H20" s="237">
        <v>100379039.42910001</v>
      </c>
    </row>
    <row r="21" spans="1:8" s="3" customFormat="1" ht="15.75">
      <c r="A21" s="220">
        <v>5.2</v>
      </c>
      <c r="B21" s="222" t="s">
        <v>285</v>
      </c>
      <c r="C21" s="236">
        <v>0</v>
      </c>
      <c r="D21" s="236">
        <v>0</v>
      </c>
      <c r="E21" s="259">
        <v>0</v>
      </c>
      <c r="F21" s="236">
        <v>0</v>
      </c>
      <c r="G21" s="236">
        <v>0</v>
      </c>
      <c r="H21" s="237">
        <v>0</v>
      </c>
    </row>
    <row r="22" spans="1:8" s="3" customFormat="1" ht="15.75">
      <c r="A22" s="220">
        <v>5.3</v>
      </c>
      <c r="B22" s="222" t="s">
        <v>286</v>
      </c>
      <c r="C22" s="236">
        <v>28354206.300000001</v>
      </c>
      <c r="D22" s="236">
        <v>3648976556.6167998</v>
      </c>
      <c r="E22" s="259">
        <v>3677330762.9168</v>
      </c>
      <c r="F22" s="236">
        <v>19359598.170000002</v>
      </c>
      <c r="G22" s="236">
        <v>1956535114.8283</v>
      </c>
      <c r="H22" s="237">
        <v>1975894712.9983001</v>
      </c>
    </row>
    <row r="23" spans="1:8" s="3" customFormat="1" ht="15.75">
      <c r="A23" s="220" t="s">
        <v>287</v>
      </c>
      <c r="B23" s="223" t="s">
        <v>288</v>
      </c>
      <c r="C23" s="236">
        <v>2627863.7000000002</v>
      </c>
      <c r="D23" s="236">
        <v>1219500796.5895</v>
      </c>
      <c r="E23" s="259">
        <v>1222128660.2895</v>
      </c>
      <c r="F23" s="236">
        <v>65808</v>
      </c>
      <c r="G23" s="236">
        <v>395840296.8976</v>
      </c>
      <c r="H23" s="237">
        <v>395906104.8976</v>
      </c>
    </row>
    <row r="24" spans="1:8" s="3" customFormat="1" ht="15.75">
      <c r="A24" s="220" t="s">
        <v>289</v>
      </c>
      <c r="B24" s="223" t="s">
        <v>290</v>
      </c>
      <c r="C24" s="236">
        <v>316862.40000000002</v>
      </c>
      <c r="D24" s="236">
        <v>974660140.69410002</v>
      </c>
      <c r="E24" s="259">
        <v>974977003.0941</v>
      </c>
      <c r="F24" s="236">
        <v>0</v>
      </c>
      <c r="G24" s="236">
        <v>392504789.38569999</v>
      </c>
      <c r="H24" s="237">
        <v>392504789.38569999</v>
      </c>
    </row>
    <row r="25" spans="1:8" s="3" customFormat="1" ht="15.75">
      <c r="A25" s="220" t="s">
        <v>291</v>
      </c>
      <c r="B25" s="224" t="s">
        <v>292</v>
      </c>
      <c r="C25" s="236">
        <v>0</v>
      </c>
      <c r="D25" s="236">
        <v>0</v>
      </c>
      <c r="E25" s="259">
        <v>0</v>
      </c>
      <c r="F25" s="236">
        <v>0</v>
      </c>
      <c r="G25" s="236">
        <v>0</v>
      </c>
      <c r="H25" s="237">
        <v>0</v>
      </c>
    </row>
    <row r="26" spans="1:8" s="3" customFormat="1" ht="15.75">
      <c r="A26" s="220" t="s">
        <v>293</v>
      </c>
      <c r="B26" s="223" t="s">
        <v>294</v>
      </c>
      <c r="C26" s="236">
        <v>497702.41</v>
      </c>
      <c r="D26" s="236">
        <v>724632764.67519999</v>
      </c>
      <c r="E26" s="259">
        <v>725130467.08519995</v>
      </c>
      <c r="F26" s="236">
        <v>27751</v>
      </c>
      <c r="G26" s="236">
        <v>678396730.1595</v>
      </c>
      <c r="H26" s="237">
        <v>678424481.1595</v>
      </c>
    </row>
    <row r="27" spans="1:8" s="3" customFormat="1" ht="15.75">
      <c r="A27" s="220" t="s">
        <v>295</v>
      </c>
      <c r="B27" s="223" t="s">
        <v>296</v>
      </c>
      <c r="C27" s="236">
        <v>24911777.789999999</v>
      </c>
      <c r="D27" s="236">
        <v>730182854.65799999</v>
      </c>
      <c r="E27" s="259">
        <v>755094632.44799995</v>
      </c>
      <c r="F27" s="236">
        <v>19266039.170000002</v>
      </c>
      <c r="G27" s="236">
        <v>489793298.38550001</v>
      </c>
      <c r="H27" s="237">
        <v>509059337.55550003</v>
      </c>
    </row>
    <row r="28" spans="1:8" s="3" customFormat="1" ht="15.75">
      <c r="A28" s="220">
        <v>5.4</v>
      </c>
      <c r="B28" s="222" t="s">
        <v>297</v>
      </c>
      <c r="C28" s="236">
        <v>40785046.5</v>
      </c>
      <c r="D28" s="236">
        <v>26079369.332400002</v>
      </c>
      <c r="E28" s="259">
        <v>66864415.832400002</v>
      </c>
      <c r="F28" s="236">
        <v>2192719.09</v>
      </c>
      <c r="G28" s="236">
        <v>14431551.837200001</v>
      </c>
      <c r="H28" s="237">
        <v>16624270.927200001</v>
      </c>
    </row>
    <row r="29" spans="1:8" s="3" customFormat="1" ht="15.75">
      <c r="A29" s="220">
        <v>5.5</v>
      </c>
      <c r="B29" s="222" t="s">
        <v>298</v>
      </c>
      <c r="C29" s="236">
        <v>19219038.719999999</v>
      </c>
      <c r="D29" s="236">
        <v>329504218.53149998</v>
      </c>
      <c r="E29" s="259">
        <v>348723257.25150001</v>
      </c>
      <c r="F29" s="236">
        <v>8523000</v>
      </c>
      <c r="G29" s="236">
        <v>53771861.4124</v>
      </c>
      <c r="H29" s="237">
        <v>62294861.4124</v>
      </c>
    </row>
    <row r="30" spans="1:8" s="3" customFormat="1" ht="15.75">
      <c r="A30" s="220">
        <v>5.6</v>
      </c>
      <c r="B30" s="222" t="s">
        <v>299</v>
      </c>
      <c r="C30" s="236">
        <v>5623017</v>
      </c>
      <c r="D30" s="236">
        <v>310130</v>
      </c>
      <c r="E30" s="259">
        <v>5933147</v>
      </c>
      <c r="F30" s="236">
        <v>10973000</v>
      </c>
      <c r="G30" s="236">
        <v>1876490</v>
      </c>
      <c r="H30" s="237">
        <v>12849490</v>
      </c>
    </row>
    <row r="31" spans="1:8" s="3" customFormat="1" ht="15.75">
      <c r="A31" s="220">
        <v>5.7</v>
      </c>
      <c r="B31" s="222" t="s">
        <v>300</v>
      </c>
      <c r="C31" s="236">
        <v>0</v>
      </c>
      <c r="D31" s="236">
        <v>0</v>
      </c>
      <c r="E31" s="259">
        <v>0</v>
      </c>
      <c r="F31" s="236">
        <v>0</v>
      </c>
      <c r="G31" s="236">
        <v>0</v>
      </c>
      <c r="H31" s="237">
        <v>0</v>
      </c>
    </row>
    <row r="32" spans="1:8" s="3" customFormat="1" ht="15.75">
      <c r="A32" s="220">
        <v>6</v>
      </c>
      <c r="B32" s="221" t="s">
        <v>301</v>
      </c>
      <c r="C32" s="236">
        <v>0</v>
      </c>
      <c r="D32" s="236">
        <v>0</v>
      </c>
      <c r="E32" s="259">
        <v>0</v>
      </c>
      <c r="F32" s="236">
        <v>33465000</v>
      </c>
      <c r="G32" s="236">
        <v>34118000</v>
      </c>
      <c r="H32" s="237">
        <v>67583000</v>
      </c>
    </row>
    <row r="33" spans="1:8" s="3" customFormat="1" ht="25.5">
      <c r="A33" s="220">
        <v>6.1</v>
      </c>
      <c r="B33" s="222" t="s">
        <v>364</v>
      </c>
      <c r="C33" s="236">
        <v>0</v>
      </c>
      <c r="D33" s="236">
        <v>0</v>
      </c>
      <c r="E33" s="259">
        <v>0</v>
      </c>
      <c r="F33" s="236"/>
      <c r="G33" s="236">
        <v>34118000</v>
      </c>
      <c r="H33" s="237">
        <v>34118000</v>
      </c>
    </row>
    <row r="34" spans="1:8" s="3" customFormat="1" ht="25.5">
      <c r="A34" s="220">
        <v>6.2</v>
      </c>
      <c r="B34" s="222" t="s">
        <v>302</v>
      </c>
      <c r="C34" s="236">
        <v>0</v>
      </c>
      <c r="D34" s="236">
        <v>0</v>
      </c>
      <c r="E34" s="259">
        <v>0</v>
      </c>
      <c r="F34" s="236">
        <v>33465000</v>
      </c>
      <c r="G34" s="236">
        <v>0</v>
      </c>
      <c r="H34" s="237">
        <v>33465000</v>
      </c>
    </row>
    <row r="35" spans="1:8" s="3" customFormat="1" ht="25.5">
      <c r="A35" s="220">
        <v>6.3</v>
      </c>
      <c r="B35" s="222" t="s">
        <v>303</v>
      </c>
      <c r="C35" s="236"/>
      <c r="D35" s="236"/>
      <c r="E35" s="259">
        <v>0</v>
      </c>
      <c r="F35" s="236"/>
      <c r="G35" s="236"/>
      <c r="H35" s="237">
        <v>0</v>
      </c>
    </row>
    <row r="36" spans="1:8" s="3" customFormat="1" ht="15.75">
      <c r="A36" s="220">
        <v>6.4</v>
      </c>
      <c r="B36" s="222" t="s">
        <v>304</v>
      </c>
      <c r="C36" s="236"/>
      <c r="D36" s="236"/>
      <c r="E36" s="259">
        <v>0</v>
      </c>
      <c r="F36" s="236"/>
      <c r="G36" s="236"/>
      <c r="H36" s="237">
        <v>0</v>
      </c>
    </row>
    <row r="37" spans="1:8" s="3" customFormat="1" ht="15.75">
      <c r="A37" s="220">
        <v>6.5</v>
      </c>
      <c r="B37" s="222" t="s">
        <v>305</v>
      </c>
      <c r="C37" s="236"/>
      <c r="D37" s="236"/>
      <c r="E37" s="259">
        <v>0</v>
      </c>
      <c r="F37" s="236"/>
      <c r="G37" s="236"/>
      <c r="H37" s="237">
        <v>0</v>
      </c>
    </row>
    <row r="38" spans="1:8" s="3" customFormat="1" ht="25.5">
      <c r="A38" s="220">
        <v>6.6</v>
      </c>
      <c r="B38" s="222" t="s">
        <v>306</v>
      </c>
      <c r="C38" s="236"/>
      <c r="D38" s="236"/>
      <c r="E38" s="259">
        <v>0</v>
      </c>
      <c r="F38" s="236"/>
      <c r="G38" s="236"/>
      <c r="H38" s="237">
        <v>0</v>
      </c>
    </row>
    <row r="39" spans="1:8" s="3" customFormat="1" ht="25.5">
      <c r="A39" s="220">
        <v>6.7</v>
      </c>
      <c r="B39" s="222" t="s">
        <v>307</v>
      </c>
      <c r="C39" s="236"/>
      <c r="D39" s="236"/>
      <c r="E39" s="259">
        <v>0</v>
      </c>
      <c r="F39" s="236"/>
      <c r="G39" s="236"/>
      <c r="H39" s="237">
        <v>0</v>
      </c>
    </row>
    <row r="40" spans="1:8" s="3" customFormat="1" ht="15.75">
      <c r="A40" s="220">
        <v>7</v>
      </c>
      <c r="B40" s="221" t="s">
        <v>308</v>
      </c>
      <c r="C40" s="236"/>
      <c r="D40" s="236"/>
      <c r="E40" s="259">
        <v>0</v>
      </c>
      <c r="F40" s="236"/>
      <c r="G40" s="236"/>
      <c r="H40" s="237">
        <v>0</v>
      </c>
    </row>
    <row r="41" spans="1:8" s="3" customFormat="1" ht="25.5">
      <c r="A41" s="220">
        <v>7.1</v>
      </c>
      <c r="B41" s="222" t="s">
        <v>309</v>
      </c>
      <c r="C41" s="236">
        <v>17956977.789999999</v>
      </c>
      <c r="D41" s="236">
        <v>397139.09</v>
      </c>
      <c r="E41" s="259">
        <v>18354116.879999999</v>
      </c>
      <c r="F41" s="236">
        <v>104926.55</v>
      </c>
      <c r="G41" s="236">
        <v>0</v>
      </c>
      <c r="H41" s="237">
        <v>104926.55</v>
      </c>
    </row>
    <row r="42" spans="1:8" s="3" customFormat="1" ht="25.5">
      <c r="A42" s="220">
        <v>7.2</v>
      </c>
      <c r="B42" s="222" t="s">
        <v>310</v>
      </c>
      <c r="C42" s="236">
        <v>10974664.769999953</v>
      </c>
      <c r="D42" s="236">
        <v>952184.37819999992</v>
      </c>
      <c r="E42" s="259">
        <v>11926849.148199953</v>
      </c>
      <c r="F42" s="236">
        <v>556248.12000000023</v>
      </c>
      <c r="G42" s="236">
        <v>1439027.6261000005</v>
      </c>
      <c r="H42" s="237">
        <v>1995275.7461000006</v>
      </c>
    </row>
    <row r="43" spans="1:8" s="3" customFormat="1" ht="25.5">
      <c r="A43" s="220">
        <v>7.3</v>
      </c>
      <c r="B43" s="222" t="s">
        <v>311</v>
      </c>
      <c r="C43" s="236">
        <v>24023345.789999999</v>
      </c>
      <c r="D43" s="236">
        <v>1618424.9079429999</v>
      </c>
      <c r="E43" s="259">
        <v>25641770.697942998</v>
      </c>
      <c r="F43" s="236">
        <v>5073969.7</v>
      </c>
      <c r="G43" s="236">
        <v>717344.71034299978</v>
      </c>
      <c r="H43" s="237">
        <v>5791314.4103429997</v>
      </c>
    </row>
    <row r="44" spans="1:8" s="3" customFormat="1" ht="25.5">
      <c r="A44" s="220">
        <v>7.4</v>
      </c>
      <c r="B44" s="222" t="s">
        <v>312</v>
      </c>
      <c r="C44" s="236">
        <v>13602149.279999962</v>
      </c>
      <c r="D44" s="236">
        <v>7100412.5667999974</v>
      </c>
      <c r="E44" s="259">
        <v>20702561.846799958</v>
      </c>
      <c r="F44" s="236">
        <v>3372277.7799999989</v>
      </c>
      <c r="G44" s="236">
        <v>8325018.5805999953</v>
      </c>
      <c r="H44" s="237">
        <v>11697296.360599995</v>
      </c>
    </row>
    <row r="45" spans="1:8" s="3" customFormat="1" ht="15.75">
      <c r="A45" s="220">
        <v>8</v>
      </c>
      <c r="B45" s="221" t="s">
        <v>313</v>
      </c>
      <c r="C45" s="236"/>
      <c r="D45" s="236"/>
      <c r="E45" s="259">
        <f t="shared" ref="E45:E53" si="0">C45+D45</f>
        <v>0</v>
      </c>
      <c r="F45" s="236"/>
      <c r="G45" s="236"/>
      <c r="H45" s="237">
        <v>0</v>
      </c>
    </row>
    <row r="46" spans="1:8" s="3" customFormat="1" ht="15.75">
      <c r="A46" s="220">
        <v>8.1</v>
      </c>
      <c r="B46" s="222" t="s">
        <v>314</v>
      </c>
      <c r="C46" s="236"/>
      <c r="D46" s="236"/>
      <c r="E46" s="259">
        <f t="shared" si="0"/>
        <v>0</v>
      </c>
      <c r="F46" s="236"/>
      <c r="G46" s="236"/>
      <c r="H46" s="237">
        <v>0</v>
      </c>
    </row>
    <row r="47" spans="1:8" s="3" customFormat="1" ht="15.75">
      <c r="A47" s="220">
        <v>8.1999999999999993</v>
      </c>
      <c r="B47" s="222" t="s">
        <v>315</v>
      </c>
      <c r="C47" s="236"/>
      <c r="D47" s="236"/>
      <c r="E47" s="259">
        <f t="shared" si="0"/>
        <v>0</v>
      </c>
      <c r="F47" s="236"/>
      <c r="G47" s="236"/>
      <c r="H47" s="237">
        <v>0</v>
      </c>
    </row>
    <row r="48" spans="1:8" s="3" customFormat="1" ht="15.75">
      <c r="A48" s="220">
        <v>8.3000000000000007</v>
      </c>
      <c r="B48" s="222" t="s">
        <v>316</v>
      </c>
      <c r="C48" s="236"/>
      <c r="D48" s="236"/>
      <c r="E48" s="259">
        <f t="shared" si="0"/>
        <v>0</v>
      </c>
      <c r="F48" s="236"/>
      <c r="G48" s="236"/>
      <c r="H48" s="237">
        <v>0</v>
      </c>
    </row>
    <row r="49" spans="1:8" s="3" customFormat="1" ht="15.75">
      <c r="A49" s="220">
        <v>8.4</v>
      </c>
      <c r="B49" s="222" t="s">
        <v>317</v>
      </c>
      <c r="C49" s="236"/>
      <c r="D49" s="236"/>
      <c r="E49" s="259">
        <f t="shared" si="0"/>
        <v>0</v>
      </c>
      <c r="F49" s="236"/>
      <c r="G49" s="236"/>
      <c r="H49" s="237">
        <v>0</v>
      </c>
    </row>
    <row r="50" spans="1:8" s="3" customFormat="1" ht="15.75">
      <c r="A50" s="220">
        <v>8.5</v>
      </c>
      <c r="B50" s="222" t="s">
        <v>318</v>
      </c>
      <c r="C50" s="236"/>
      <c r="D50" s="236"/>
      <c r="E50" s="259">
        <f t="shared" si="0"/>
        <v>0</v>
      </c>
      <c r="F50" s="236"/>
      <c r="G50" s="236"/>
      <c r="H50" s="237">
        <v>0</v>
      </c>
    </row>
    <row r="51" spans="1:8" s="3" customFormat="1" ht="15.75">
      <c r="A51" s="220">
        <v>8.6</v>
      </c>
      <c r="B51" s="222" t="s">
        <v>319</v>
      </c>
      <c r="C51" s="236"/>
      <c r="D51" s="236"/>
      <c r="E51" s="259">
        <f t="shared" si="0"/>
        <v>0</v>
      </c>
      <c r="F51" s="236"/>
      <c r="G51" s="236"/>
      <c r="H51" s="237">
        <v>0</v>
      </c>
    </row>
    <row r="52" spans="1:8" s="3" customFormat="1" ht="15.75">
      <c r="A52" s="220">
        <v>8.6999999999999993</v>
      </c>
      <c r="B52" s="222" t="s">
        <v>320</v>
      </c>
      <c r="C52" s="236"/>
      <c r="D52" s="236"/>
      <c r="E52" s="259">
        <f t="shared" si="0"/>
        <v>0</v>
      </c>
      <c r="F52" s="236"/>
      <c r="G52" s="236"/>
      <c r="H52" s="237">
        <v>0</v>
      </c>
    </row>
    <row r="53" spans="1:8" s="3" customFormat="1" ht="16.5" thickBot="1">
      <c r="A53" s="225">
        <v>9</v>
      </c>
      <c r="B53" s="226" t="s">
        <v>321</v>
      </c>
      <c r="C53" s="260"/>
      <c r="D53" s="260"/>
      <c r="E53" s="261">
        <f t="shared" si="0"/>
        <v>0</v>
      </c>
      <c r="F53" s="260"/>
      <c r="G53" s="260"/>
      <c r="H53" s="243">
        <v>0</v>
      </c>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J35"/>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L18" sqref="L18"/>
    </sheetView>
  </sheetViews>
  <sheetFormatPr defaultColWidth="9.140625" defaultRowHeight="12.75"/>
  <cols>
    <col min="1" max="1" width="9.42578125" style="2" bestFit="1" customWidth="1"/>
    <col min="2" max="2" width="68.5703125" style="2" customWidth="1"/>
    <col min="3" max="4" width="12.7109375" style="2" customWidth="1"/>
    <col min="5" max="7" width="10.85546875" style="13" bestFit="1" customWidth="1"/>
    <col min="8" max="11" width="9.7109375" style="13" customWidth="1"/>
    <col min="12" max="16384" width="9.140625" style="13"/>
  </cols>
  <sheetData>
    <row r="1" spans="1:10" ht="15">
      <c r="A1" s="18" t="s">
        <v>188</v>
      </c>
      <c r="B1" s="17" t="str">
        <f>Info!C2</f>
        <v>სს "ბაზისბანკი"</v>
      </c>
      <c r="C1" s="17"/>
      <c r="D1" s="347"/>
    </row>
    <row r="2" spans="1:10" ht="15">
      <c r="A2" s="18" t="s">
        <v>189</v>
      </c>
      <c r="B2" s="462">
        <v>44286</v>
      </c>
      <c r="C2" s="30"/>
      <c r="D2" s="19"/>
      <c r="E2" s="12"/>
      <c r="F2" s="12"/>
      <c r="G2" s="12"/>
      <c r="H2" s="12"/>
    </row>
    <row r="3" spans="1:10" ht="15">
      <c r="A3" s="18"/>
      <c r="B3" s="17"/>
      <c r="C3" s="30"/>
      <c r="D3" s="19"/>
      <c r="E3" s="12"/>
      <c r="F3" s="12"/>
      <c r="G3" s="12"/>
      <c r="H3" s="12"/>
    </row>
    <row r="4" spans="1:10" ht="15" customHeight="1" thickBot="1">
      <c r="A4" s="214" t="s">
        <v>328</v>
      </c>
      <c r="B4" s="215" t="s">
        <v>187</v>
      </c>
      <c r="C4" s="216" t="s">
        <v>93</v>
      </c>
    </row>
    <row r="5" spans="1:10" ht="15" customHeight="1">
      <c r="A5" s="212" t="s">
        <v>26</v>
      </c>
      <c r="B5" s="213"/>
      <c r="C5" s="463" t="str">
        <f>INT((MONTH($B$2))/3)&amp;"Q"&amp;"-"&amp;YEAR($B$2)</f>
        <v>1Q-2021</v>
      </c>
      <c r="D5" s="463" t="str">
        <f>IF(INT(MONTH($B$2))=3,"4"&amp;"Q"&amp;"-"&amp;YEAR($B$2)-1,IF(INT(MONTH($B$2))=6,"1"&amp;"Q"&amp;"-"&amp;YEAR($B$2),IF(INT(MONTH($B$2))=9,"2"&amp;"Q"&amp;"-"&amp;YEAR($B$2),IF(INT(MONTH($B$2))=12,"3"&amp;"Q"&amp;"-"&amp;YEAR($B$2),0))))</f>
        <v>4Q-2020</v>
      </c>
      <c r="E5" s="463" t="str">
        <f>IF(INT(MONTH($B$2))=3,"3"&amp;"Q"&amp;"-"&amp;YEAR($B$2)-1,IF(INT(MONTH($B$2))=6,"4"&amp;"Q"&amp;"-"&amp;YEAR($B$2)-1,IF(INT(MONTH($B$2))=9,"1"&amp;"Q"&amp;"-"&amp;YEAR($B$2),IF(INT(MONTH($B$2))=12,"2"&amp;"Q"&amp;"-"&amp;YEAR($B$2),0))))</f>
        <v>3Q-2020</v>
      </c>
      <c r="F5" s="463" t="str">
        <f>IF(INT(MONTH($B$2))=3,"2"&amp;"Q"&amp;"-"&amp;YEAR($B$2)-1,IF(INT(MONTH($B$2))=6,"3"&amp;"Q"&amp;"-"&amp;YEAR($B$2)-1,IF(INT(MONTH($B$2))=9,"4"&amp;"Q"&amp;"-"&amp;YEAR($B$2)-1,IF(INT(MONTH($B$2))=12,"1"&amp;"Q"&amp;"-"&amp;YEAR($B$2),0))))</f>
        <v>2Q-2020</v>
      </c>
      <c r="G5" s="463" t="str">
        <f>IF(INT(MONTH($B$2))=3,"1"&amp;"Q"&amp;"-"&amp;YEAR($B$2)-1,IF(INT(MONTH($B$2))=6,"2"&amp;"Q"&amp;"-"&amp;YEAR($B$2)-1,IF(INT(MONTH($B$2))=9,"3"&amp;"Q"&amp;"-"&amp;YEAR($B$2)-1,IF(INT(MONTH($B$2))=12,"4"&amp;"Q"&amp;"-"&amp;YEAR($B$2)-1,0))))</f>
        <v>1Q-2020</v>
      </c>
    </row>
    <row r="6" spans="1:10" ht="15" customHeight="1">
      <c r="A6" s="390">
        <v>1</v>
      </c>
      <c r="B6" s="447" t="s">
        <v>192</v>
      </c>
      <c r="C6" s="391">
        <f>C7+C9+C10</f>
        <v>2267722418.8277125</v>
      </c>
      <c r="D6" s="450">
        <f>D7+D9+D10</f>
        <v>1551535443.9435146</v>
      </c>
      <c r="E6" s="392">
        <f t="shared" ref="E6:G6" si="0">E7+E9+E10</f>
        <v>1413143947.7199309</v>
      </c>
      <c r="F6" s="391">
        <f t="shared" si="0"/>
        <v>1361613875.3579807</v>
      </c>
      <c r="G6" s="451">
        <f t="shared" si="0"/>
        <v>1415295962.5382357</v>
      </c>
      <c r="J6" s="682"/>
    </row>
    <row r="7" spans="1:10" ht="15" customHeight="1">
      <c r="A7" s="390">
        <v>1.1000000000000001</v>
      </c>
      <c r="B7" s="393" t="s">
        <v>473</v>
      </c>
      <c r="C7" s="394">
        <v>2103232531.1194913</v>
      </c>
      <c r="D7" s="452">
        <v>1419210638.4882307</v>
      </c>
      <c r="E7" s="394">
        <v>1299153402.9979839</v>
      </c>
      <c r="F7" s="394">
        <v>1276449442.1358182</v>
      </c>
      <c r="G7" s="453">
        <v>1341103030.7984328</v>
      </c>
      <c r="J7" s="682"/>
    </row>
    <row r="8" spans="1:10" ht="38.25">
      <c r="A8" s="390" t="s">
        <v>248</v>
      </c>
      <c r="B8" s="395" t="s">
        <v>322</v>
      </c>
      <c r="C8" s="394">
        <v>42500000</v>
      </c>
      <c r="D8" s="452">
        <v>42500000</v>
      </c>
      <c r="E8" s="394">
        <v>42500000</v>
      </c>
      <c r="F8" s="394">
        <v>42500000</v>
      </c>
      <c r="G8" s="453">
        <v>42500000</v>
      </c>
      <c r="J8" s="682"/>
    </row>
    <row r="9" spans="1:10" ht="15" customHeight="1">
      <c r="A9" s="390">
        <v>1.2</v>
      </c>
      <c r="B9" s="393" t="s">
        <v>22</v>
      </c>
      <c r="C9" s="394">
        <v>164489887.70822111</v>
      </c>
      <c r="D9" s="452">
        <v>132324805.45528381</v>
      </c>
      <c r="E9" s="394">
        <v>113990544.7219469</v>
      </c>
      <c r="F9" s="394">
        <v>84844953.22216256</v>
      </c>
      <c r="G9" s="453">
        <v>73510571.739802748</v>
      </c>
      <c r="J9" s="682"/>
    </row>
    <row r="10" spans="1:10" ht="39" customHeight="1">
      <c r="A10" s="390">
        <v>1.3</v>
      </c>
      <c r="B10" s="448" t="s">
        <v>77</v>
      </c>
      <c r="C10" s="396">
        <v>0</v>
      </c>
      <c r="D10" s="452">
        <v>0</v>
      </c>
      <c r="E10" s="396">
        <v>0</v>
      </c>
      <c r="F10" s="394">
        <v>319480</v>
      </c>
      <c r="G10" s="454">
        <v>682360</v>
      </c>
      <c r="J10" s="682"/>
    </row>
    <row r="11" spans="1:10" ht="15" customHeight="1">
      <c r="A11" s="390">
        <v>2</v>
      </c>
      <c r="B11" s="447" t="s">
        <v>193</v>
      </c>
      <c r="C11" s="394">
        <v>16737625.80652</v>
      </c>
      <c r="D11" s="452">
        <v>31742221.117800001</v>
      </c>
      <c r="E11" s="394">
        <v>16581835.9473</v>
      </c>
      <c r="F11" s="394">
        <v>10688152.774900001</v>
      </c>
      <c r="G11" s="453">
        <v>17303130.072299998</v>
      </c>
      <c r="J11" s="682"/>
    </row>
    <row r="12" spans="1:10" ht="15" customHeight="1">
      <c r="A12" s="407">
        <v>3</v>
      </c>
      <c r="B12" s="449" t="s">
        <v>191</v>
      </c>
      <c r="C12" s="396">
        <v>123197247</v>
      </c>
      <c r="D12" s="452">
        <v>123197246.72912499</v>
      </c>
      <c r="E12" s="396">
        <v>117186129</v>
      </c>
      <c r="F12" s="394">
        <v>117186129</v>
      </c>
      <c r="G12" s="454">
        <v>117186129</v>
      </c>
      <c r="J12" s="682"/>
    </row>
    <row r="13" spans="1:10" ht="15" customHeight="1" thickBot="1">
      <c r="A13" s="132">
        <v>4</v>
      </c>
      <c r="B13" s="457" t="s">
        <v>249</v>
      </c>
      <c r="C13" s="262">
        <f>C6+C11+C12</f>
        <v>2407657291.6342325</v>
      </c>
      <c r="D13" s="455">
        <f>D6+D11+D12</f>
        <v>1706474911.7904396</v>
      </c>
      <c r="E13" s="263">
        <f t="shared" ref="E13:G13" si="1">E6+E11+E12</f>
        <v>1546911912.6672308</v>
      </c>
      <c r="F13" s="262">
        <f t="shared" si="1"/>
        <v>1489488157.1328807</v>
      </c>
      <c r="G13" s="456">
        <f t="shared" si="1"/>
        <v>1549785221.6105356</v>
      </c>
      <c r="J13" s="682"/>
    </row>
    <row r="14" spans="1:10">
      <c r="B14" s="24"/>
    </row>
    <row r="15" spans="1:10" ht="38.25">
      <c r="B15" s="105" t="s">
        <v>474</v>
      </c>
    </row>
    <row r="16" spans="1:10">
      <c r="B16" s="105"/>
    </row>
    <row r="17" spans="2:7">
      <c r="B17" s="105"/>
    </row>
    <row r="18" spans="2:7">
      <c r="B18" s="105"/>
    </row>
    <row r="28" spans="2:7">
      <c r="D28" s="632"/>
      <c r="E28" s="632"/>
      <c r="F28" s="632"/>
      <c r="G28" s="632"/>
    </row>
    <row r="29" spans="2:7">
      <c r="D29" s="632"/>
      <c r="E29" s="632"/>
      <c r="F29" s="632"/>
      <c r="G29" s="632"/>
    </row>
    <row r="30" spans="2:7">
      <c r="D30" s="632"/>
      <c r="E30" s="632"/>
      <c r="F30" s="632"/>
      <c r="G30" s="632"/>
    </row>
    <row r="31" spans="2:7">
      <c r="D31" s="632"/>
      <c r="E31" s="632"/>
      <c r="F31" s="632"/>
      <c r="G31" s="632"/>
    </row>
    <row r="32" spans="2:7">
      <c r="D32" s="632"/>
      <c r="E32" s="632"/>
      <c r="F32" s="632"/>
      <c r="G32" s="632"/>
    </row>
    <row r="33" spans="4:7">
      <c r="D33" s="632"/>
      <c r="E33" s="632"/>
      <c r="F33" s="632"/>
      <c r="G33" s="632"/>
    </row>
    <row r="34" spans="4:7">
      <c r="D34" s="632"/>
      <c r="E34" s="632"/>
      <c r="F34" s="632"/>
      <c r="G34" s="632"/>
    </row>
    <row r="35" spans="4:7">
      <c r="D35" s="632"/>
      <c r="E35" s="632"/>
      <c r="F35" s="632"/>
      <c r="G35" s="632"/>
    </row>
  </sheetData>
  <pageMargins left="0.7" right="0.7" top="0.75" bottom="0.75" header="0.3" footer="0.3"/>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C26"/>
  <sheetViews>
    <sheetView showGridLines="0" zoomScaleNormal="100" workbookViewId="0">
      <pane xSplit="1" ySplit="4" topLeftCell="B5" activePane="bottomRight" state="frozen"/>
      <selection pane="topRight" activeCell="B1" sqref="B1"/>
      <selection pane="bottomLeft" activeCell="A4" sqref="A4"/>
      <selection pane="bottomRight" activeCell="H16" sqref="H16"/>
    </sheetView>
  </sheetViews>
  <sheetFormatPr defaultRowHeight="15"/>
  <cols>
    <col min="1" max="1" width="9.42578125" style="2" bestFit="1" customWidth="1"/>
    <col min="2" max="2" width="51.42578125" style="2" customWidth="1"/>
    <col min="3" max="3" width="52" style="2" customWidth="1"/>
  </cols>
  <sheetData>
    <row r="1" spans="1:3">
      <c r="A1" s="2" t="s">
        <v>188</v>
      </c>
      <c r="B1" s="347" t="str">
        <f>Info!C2</f>
        <v>სს "ბაზისბანკი"</v>
      </c>
    </row>
    <row r="2" spans="1:3">
      <c r="A2" s="2" t="s">
        <v>189</v>
      </c>
      <c r="B2" s="480">
        <f>'1. key ratios'!B2</f>
        <v>44651</v>
      </c>
    </row>
    <row r="4" spans="1:3" ht="25.5" customHeight="1" thickBot="1">
      <c r="A4" s="227" t="s">
        <v>329</v>
      </c>
      <c r="B4" s="62" t="s">
        <v>149</v>
      </c>
      <c r="C4" s="14"/>
    </row>
    <row r="5" spans="1:3" ht="15.75">
      <c r="A5" s="11"/>
      <c r="B5" s="442" t="s">
        <v>150</v>
      </c>
      <c r="C5" s="460" t="s">
        <v>487</v>
      </c>
    </row>
    <row r="6" spans="1:3">
      <c r="A6" s="15">
        <v>1</v>
      </c>
      <c r="B6" s="63" t="s">
        <v>735</v>
      </c>
      <c r="C6" s="458" t="s">
        <v>736</v>
      </c>
    </row>
    <row r="7" spans="1:3">
      <c r="A7" s="15">
        <v>2</v>
      </c>
      <c r="B7" s="63" t="s">
        <v>737</v>
      </c>
      <c r="C7" s="458" t="s">
        <v>738</v>
      </c>
    </row>
    <row r="8" spans="1:3">
      <c r="A8" s="15">
        <v>3</v>
      </c>
      <c r="B8" s="63" t="s">
        <v>739</v>
      </c>
      <c r="C8" s="458" t="s">
        <v>740</v>
      </c>
    </row>
    <row r="9" spans="1:3">
      <c r="A9" s="15">
        <v>4</v>
      </c>
      <c r="B9" s="63" t="s">
        <v>741</v>
      </c>
      <c r="C9" s="458" t="s">
        <v>740</v>
      </c>
    </row>
    <row r="10" spans="1:3">
      <c r="A10" s="15">
        <v>5</v>
      </c>
      <c r="B10" s="63" t="s">
        <v>742</v>
      </c>
      <c r="C10" s="458" t="s">
        <v>736</v>
      </c>
    </row>
    <row r="11" spans="1:3">
      <c r="A11" s="15"/>
      <c r="B11" s="706"/>
      <c r="C11" s="707"/>
    </row>
    <row r="12" spans="1:3" ht="30">
      <c r="A12" s="15"/>
      <c r="B12" s="443" t="s">
        <v>151</v>
      </c>
      <c r="C12" s="461" t="s">
        <v>488</v>
      </c>
    </row>
    <row r="13" spans="1:3" ht="15.75">
      <c r="A13" s="15">
        <v>1</v>
      </c>
      <c r="B13" s="28" t="s">
        <v>743</v>
      </c>
      <c r="C13" s="459" t="s">
        <v>744</v>
      </c>
    </row>
    <row r="14" spans="1:3" ht="15.75">
      <c r="A14" s="15">
        <v>2</v>
      </c>
      <c r="B14" s="28" t="s">
        <v>745</v>
      </c>
      <c r="C14" s="459" t="s">
        <v>746</v>
      </c>
    </row>
    <row r="15" spans="1:3" ht="15.75">
      <c r="A15" s="15">
        <v>3</v>
      </c>
      <c r="B15" s="28" t="s">
        <v>747</v>
      </c>
      <c r="C15" s="459" t="s">
        <v>748</v>
      </c>
    </row>
    <row r="16" spans="1:3" ht="15.75">
      <c r="A16" s="15">
        <v>4</v>
      </c>
      <c r="B16" s="28" t="s">
        <v>749</v>
      </c>
      <c r="C16" s="459" t="s">
        <v>750</v>
      </c>
    </row>
    <row r="17" spans="1:3" ht="15.75">
      <c r="A17" s="15">
        <v>5</v>
      </c>
      <c r="B17" s="28" t="s">
        <v>751</v>
      </c>
      <c r="C17" s="459" t="s">
        <v>752</v>
      </c>
    </row>
    <row r="18" spans="1:3" ht="15.75">
      <c r="A18" s="15">
        <v>6</v>
      </c>
      <c r="B18" s="28" t="s">
        <v>753</v>
      </c>
      <c r="C18" s="459" t="s">
        <v>754</v>
      </c>
    </row>
    <row r="19" spans="1:3" ht="15.75">
      <c r="A19" s="15">
        <v>7</v>
      </c>
      <c r="B19" s="28" t="s">
        <v>755</v>
      </c>
      <c r="C19" s="459" t="s">
        <v>756</v>
      </c>
    </row>
    <row r="20" spans="1:3" ht="15.75" customHeight="1">
      <c r="A20" s="15"/>
      <c r="B20" s="28"/>
      <c r="C20" s="29"/>
    </row>
    <row r="21" spans="1:3" ht="30" customHeight="1">
      <c r="A21" s="15"/>
      <c r="B21" s="708" t="s">
        <v>152</v>
      </c>
      <c r="C21" s="709"/>
    </row>
    <row r="22" spans="1:3">
      <c r="A22" s="15">
        <v>1</v>
      </c>
      <c r="B22" s="63" t="s">
        <v>757</v>
      </c>
      <c r="C22" s="622">
        <v>0.91598172861293459</v>
      </c>
    </row>
    <row r="23" spans="1:3" ht="15.75" customHeight="1">
      <c r="A23" s="15">
        <v>2</v>
      </c>
      <c r="B23" s="63" t="s">
        <v>758</v>
      </c>
      <c r="C23" s="622">
        <v>6.9155295356997867E-2</v>
      </c>
    </row>
    <row r="24" spans="1:3" ht="29.25" customHeight="1">
      <c r="A24" s="15"/>
      <c r="B24" s="708" t="s">
        <v>269</v>
      </c>
      <c r="C24" s="709"/>
    </row>
    <row r="25" spans="1:3">
      <c r="A25" s="15">
        <v>1</v>
      </c>
      <c r="B25" s="63" t="s">
        <v>759</v>
      </c>
      <c r="C25" s="623">
        <v>0.91561533592148947</v>
      </c>
    </row>
    <row r="26" spans="1:3" ht="16.5" thickBot="1">
      <c r="A26" s="16">
        <v>2</v>
      </c>
      <c r="B26" s="64" t="s">
        <v>758</v>
      </c>
      <c r="C26" s="624">
        <v>6.9155295356997867E-2</v>
      </c>
    </row>
  </sheetData>
  <mergeCells count="3">
    <mergeCell ref="B11:C11"/>
    <mergeCell ref="B24:C24"/>
    <mergeCell ref="B21:C21"/>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G37"/>
  <sheetViews>
    <sheetView zoomScaleNormal="100" workbookViewId="0">
      <pane xSplit="1" ySplit="5" topLeftCell="B11" activePane="bottomRight" state="frozen"/>
      <selection activeCell="H6" sqref="H6"/>
      <selection pane="topRight" activeCell="H6" sqref="H6"/>
      <selection pane="bottomLeft" activeCell="H6" sqref="H6"/>
      <selection pane="bottomRight" activeCell="C23" sqref="C23:E24"/>
    </sheetView>
  </sheetViews>
  <sheetFormatPr defaultRowHeight="15"/>
  <cols>
    <col min="1" max="1" width="9.42578125" style="2" bestFit="1" customWidth="1"/>
    <col min="2" max="2" width="47.42578125" style="2" customWidth="1"/>
    <col min="3" max="3" width="28" style="2" customWidth="1"/>
    <col min="4" max="4" width="22.42578125" style="2" customWidth="1"/>
    <col min="5" max="5" width="18.85546875" style="2" customWidth="1"/>
    <col min="6" max="6" width="12" bestFit="1" customWidth="1"/>
    <col min="7" max="7" width="12.42578125" bestFit="1" customWidth="1"/>
  </cols>
  <sheetData>
    <row r="1" spans="1:7" ht="15.75">
      <c r="A1" s="18" t="s">
        <v>188</v>
      </c>
      <c r="B1" s="17" t="str">
        <f>Info!C2</f>
        <v>სს "ბაზისბანკი"</v>
      </c>
    </row>
    <row r="2" spans="1:7" s="22" customFormat="1" ht="15.75" customHeight="1">
      <c r="A2" s="22" t="s">
        <v>189</v>
      </c>
      <c r="B2" s="480">
        <f>'1. key ratios'!B2</f>
        <v>44651</v>
      </c>
    </row>
    <row r="3" spans="1:7" s="22" customFormat="1" ht="15.75" customHeight="1"/>
    <row r="4" spans="1:7" s="22" customFormat="1" ht="15.75" customHeight="1" thickBot="1">
      <c r="A4" s="228" t="s">
        <v>330</v>
      </c>
      <c r="B4" s="229" t="s">
        <v>259</v>
      </c>
      <c r="C4" s="191"/>
      <c r="D4" s="191"/>
      <c r="E4" s="192" t="s">
        <v>93</v>
      </c>
    </row>
    <row r="5" spans="1:7" s="120" customFormat="1" ht="17.45" customHeight="1">
      <c r="A5" s="359"/>
      <c r="B5" s="360"/>
      <c r="C5" s="190" t="s">
        <v>0</v>
      </c>
      <c r="D5" s="190" t="s">
        <v>1</v>
      </c>
      <c r="E5" s="361" t="s">
        <v>2</v>
      </c>
    </row>
    <row r="6" spans="1:7" s="156" customFormat="1" ht="14.45" customHeight="1">
      <c r="A6" s="362"/>
      <c r="B6" s="710" t="s">
        <v>231</v>
      </c>
      <c r="C6" s="710" t="s">
        <v>230</v>
      </c>
      <c r="D6" s="711" t="s">
        <v>229</v>
      </c>
      <c r="E6" s="712"/>
      <c r="G6"/>
    </row>
    <row r="7" spans="1:7" s="156" customFormat="1" ht="99.6" customHeight="1">
      <c r="A7" s="362"/>
      <c r="B7" s="710"/>
      <c r="C7" s="710"/>
      <c r="D7" s="356" t="s">
        <v>228</v>
      </c>
      <c r="E7" s="357" t="s">
        <v>391</v>
      </c>
      <c r="G7"/>
    </row>
    <row r="8" spans="1:7">
      <c r="A8" s="363">
        <v>1</v>
      </c>
      <c r="B8" s="364" t="s">
        <v>154</v>
      </c>
      <c r="C8" s="365">
        <v>89448753.168500006</v>
      </c>
      <c r="D8" s="365"/>
      <c r="E8" s="366">
        <v>89448753.168500006</v>
      </c>
    </row>
    <row r="9" spans="1:7">
      <c r="A9" s="363">
        <v>2</v>
      </c>
      <c r="B9" s="364" t="s">
        <v>155</v>
      </c>
      <c r="C9" s="365">
        <v>324656806.75529999</v>
      </c>
      <c r="D9" s="365"/>
      <c r="E9" s="366">
        <v>324656806.75529999</v>
      </c>
    </row>
    <row r="10" spans="1:7">
      <c r="A10" s="363">
        <v>3</v>
      </c>
      <c r="B10" s="364" t="s">
        <v>227</v>
      </c>
      <c r="C10" s="365">
        <v>152270835.64549997</v>
      </c>
      <c r="D10" s="365"/>
      <c r="E10" s="366">
        <v>152270835.64549997</v>
      </c>
    </row>
    <row r="11" spans="1:7">
      <c r="A11" s="363">
        <v>4</v>
      </c>
      <c r="B11" s="364" t="s">
        <v>185</v>
      </c>
      <c r="C11" s="365">
        <v>52741530.009999998</v>
      </c>
      <c r="D11" s="365"/>
      <c r="E11" s="366">
        <v>52741530.009999998</v>
      </c>
    </row>
    <row r="12" spans="1:7">
      <c r="A12" s="363">
        <v>5</v>
      </c>
      <c r="B12" s="364" t="s">
        <v>157</v>
      </c>
      <c r="C12" s="365">
        <v>161633759.79999998</v>
      </c>
      <c r="D12" s="365"/>
      <c r="E12" s="366">
        <v>161633759.79999998</v>
      </c>
    </row>
    <row r="13" spans="1:7">
      <c r="A13" s="363">
        <v>6.1</v>
      </c>
      <c r="B13" s="364" t="s">
        <v>158</v>
      </c>
      <c r="C13" s="367">
        <v>1990023112.9935002</v>
      </c>
      <c r="D13" s="365"/>
      <c r="E13" s="366">
        <v>1990023112.9935002</v>
      </c>
    </row>
    <row r="14" spans="1:7">
      <c r="A14" s="363">
        <v>6.2</v>
      </c>
      <c r="B14" s="368" t="s">
        <v>159</v>
      </c>
      <c r="C14" s="367">
        <v>-83498292.989500001</v>
      </c>
      <c r="D14" s="365"/>
      <c r="E14" s="366">
        <v>-83498292.989500001</v>
      </c>
    </row>
    <row r="15" spans="1:7">
      <c r="A15" s="363">
        <v>6</v>
      </c>
      <c r="B15" s="364" t="s">
        <v>226</v>
      </c>
      <c r="C15" s="365">
        <v>1906524820.0040002</v>
      </c>
      <c r="D15" s="365"/>
      <c r="E15" s="366">
        <v>1906524820.0040002</v>
      </c>
    </row>
    <row r="16" spans="1:7">
      <c r="A16" s="363">
        <v>7</v>
      </c>
      <c r="B16" s="364" t="s">
        <v>161</v>
      </c>
      <c r="C16" s="365">
        <v>21402929.406199999</v>
      </c>
      <c r="D16" s="365"/>
      <c r="E16" s="366">
        <v>21402929.406199999</v>
      </c>
    </row>
    <row r="17" spans="1:7">
      <c r="A17" s="363">
        <v>8</v>
      </c>
      <c r="B17" s="364" t="s">
        <v>162</v>
      </c>
      <c r="C17" s="365">
        <v>11115940.277000001</v>
      </c>
      <c r="D17" s="365"/>
      <c r="E17" s="366">
        <v>11115940.277000001</v>
      </c>
      <c r="F17" s="6"/>
      <c r="G17" s="6"/>
    </row>
    <row r="18" spans="1:7">
      <c r="A18" s="363">
        <v>9</v>
      </c>
      <c r="B18" s="364" t="s">
        <v>163</v>
      </c>
      <c r="C18" s="365">
        <v>17062704.66</v>
      </c>
      <c r="D18" s="365"/>
      <c r="E18" s="366">
        <v>17062704.66</v>
      </c>
      <c r="G18" s="6"/>
    </row>
    <row r="19" spans="1:7" ht="25.5">
      <c r="A19" s="363">
        <v>10</v>
      </c>
      <c r="B19" s="364" t="s">
        <v>164</v>
      </c>
      <c r="C19" s="365">
        <v>60859425</v>
      </c>
      <c r="D19" s="365">
        <v>21091313.330000002</v>
      </c>
      <c r="E19" s="366">
        <v>39768111.670000002</v>
      </c>
      <c r="G19" s="6"/>
    </row>
    <row r="20" spans="1:7">
      <c r="A20" s="363">
        <v>11</v>
      </c>
      <c r="B20" s="364" t="s">
        <v>165</v>
      </c>
      <c r="C20" s="365">
        <v>21161764.211399999</v>
      </c>
      <c r="D20" s="365"/>
      <c r="E20" s="366">
        <v>21161764.211399999</v>
      </c>
    </row>
    <row r="21" spans="1:7" ht="39" thickBot="1">
      <c r="A21" s="369"/>
      <c r="B21" s="370" t="s">
        <v>365</v>
      </c>
      <c r="C21" s="317">
        <f>SUM(C8:C12,C15:C20)</f>
        <v>2818879268.9378996</v>
      </c>
      <c r="D21" s="317">
        <f>SUM(D8:D12,D15:D20)</f>
        <v>21091313.330000002</v>
      </c>
      <c r="E21" s="371">
        <f>SUM(E8:E12,E15:E20)</f>
        <v>2797787955.6078997</v>
      </c>
    </row>
    <row r="22" spans="1:7">
      <c r="A22"/>
      <c r="B22"/>
      <c r="C22"/>
      <c r="D22"/>
      <c r="E22"/>
    </row>
    <row r="23" spans="1:7">
      <c r="A23"/>
      <c r="B23"/>
      <c r="C23"/>
      <c r="D23"/>
      <c r="E23"/>
    </row>
    <row r="24" spans="1:7">
      <c r="C24" s="690"/>
      <c r="D24" s="690"/>
      <c r="E24" s="690"/>
    </row>
    <row r="25" spans="1:7" s="2" customFormat="1">
      <c r="B25" s="66"/>
      <c r="F25"/>
      <c r="G25"/>
    </row>
    <row r="26" spans="1:7" s="2" customFormat="1">
      <c r="B26" s="67"/>
      <c r="F26"/>
      <c r="G26"/>
    </row>
    <row r="27" spans="1:7" s="2" customFormat="1">
      <c r="B27" s="66"/>
      <c r="F27"/>
      <c r="G27"/>
    </row>
    <row r="28" spans="1:7" s="2" customFormat="1">
      <c r="B28" s="66"/>
      <c r="F28"/>
      <c r="G28"/>
    </row>
    <row r="29" spans="1:7" s="2" customFormat="1">
      <c r="B29" s="66"/>
      <c r="F29"/>
      <c r="G29"/>
    </row>
    <row r="30" spans="1:7" s="2" customFormat="1">
      <c r="B30" s="66"/>
      <c r="F30"/>
      <c r="G30"/>
    </row>
    <row r="31" spans="1:7" s="2" customFormat="1">
      <c r="B31" s="66"/>
      <c r="F31"/>
      <c r="G31"/>
    </row>
    <row r="32" spans="1:7" s="2" customFormat="1">
      <c r="B32" s="67"/>
      <c r="F32"/>
      <c r="G32"/>
    </row>
    <row r="33" spans="2:7" s="2" customFormat="1">
      <c r="B33" s="67"/>
      <c r="F33"/>
      <c r="G33"/>
    </row>
    <row r="34" spans="2:7" s="2" customFormat="1">
      <c r="B34" s="67"/>
      <c r="F34"/>
      <c r="G34"/>
    </row>
    <row r="35" spans="2:7" s="2" customFormat="1">
      <c r="B35" s="67"/>
      <c r="F35"/>
      <c r="G35"/>
    </row>
    <row r="36" spans="2:7" s="2" customFormat="1">
      <c r="B36" s="67"/>
      <c r="F36"/>
      <c r="G36"/>
    </row>
    <row r="37" spans="2:7" s="2" customFormat="1">
      <c r="B37" s="67"/>
      <c r="F37"/>
      <c r="G37"/>
    </row>
  </sheetData>
  <mergeCells count="3">
    <mergeCell ref="B6:B7"/>
    <mergeCell ref="C6:C7"/>
    <mergeCell ref="D6:E6"/>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15" sqref="B15"/>
    </sheetView>
  </sheetViews>
  <sheetFormatPr defaultRowHeight="15" outlineLevelRow="1"/>
  <cols>
    <col min="1" max="1" width="9.42578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42578125" bestFit="1" customWidth="1"/>
  </cols>
  <sheetData>
    <row r="1" spans="1:6" ht="15.75">
      <c r="A1" s="18" t="s">
        <v>188</v>
      </c>
      <c r="B1" s="17" t="str">
        <f>Info!C2</f>
        <v>სს "ბაზისბანკი"</v>
      </c>
    </row>
    <row r="2" spans="1:6" s="22" customFormat="1" ht="15.75" customHeight="1">
      <c r="A2" s="22" t="s">
        <v>189</v>
      </c>
      <c r="B2" s="480">
        <f>'1. key ratios'!B2</f>
        <v>44651</v>
      </c>
      <c r="C2"/>
      <c r="D2"/>
      <c r="E2"/>
      <c r="F2"/>
    </row>
    <row r="3" spans="1:6" s="22" customFormat="1" ht="15.75" customHeight="1">
      <c r="C3"/>
      <c r="D3"/>
      <c r="E3"/>
      <c r="F3"/>
    </row>
    <row r="4" spans="1:6" s="22" customFormat="1" ht="26.25" thickBot="1">
      <c r="A4" s="22" t="s">
        <v>331</v>
      </c>
      <c r="B4" s="198" t="s">
        <v>262</v>
      </c>
      <c r="C4" s="192" t="s">
        <v>93</v>
      </c>
      <c r="D4"/>
      <c r="E4"/>
      <c r="F4"/>
    </row>
    <row r="5" spans="1:6" ht="26.25">
      <c r="A5" s="193">
        <v>1</v>
      </c>
      <c r="B5" s="194" t="s">
        <v>338</v>
      </c>
      <c r="C5" s="264">
        <f>'7. LI1'!E21</f>
        <v>2797787955.6078997</v>
      </c>
      <c r="E5" s="683"/>
      <c r="F5" s="683"/>
    </row>
    <row r="6" spans="1:6" s="183" customFormat="1">
      <c r="A6" s="119">
        <v>2.1</v>
      </c>
      <c r="B6" s="200" t="s">
        <v>263</v>
      </c>
      <c r="C6" s="265">
        <v>291151016.42000002</v>
      </c>
      <c r="E6" s="683"/>
      <c r="F6" s="683"/>
    </row>
    <row r="7" spans="1:6" s="4" customFormat="1" ht="25.5" outlineLevel="1">
      <c r="A7" s="199">
        <v>2.2000000000000002</v>
      </c>
      <c r="B7" s="195" t="s">
        <v>264</v>
      </c>
      <c r="C7" s="266">
        <v>0</v>
      </c>
      <c r="E7" s="683"/>
      <c r="F7" s="683"/>
    </row>
    <row r="8" spans="1:6" s="4" customFormat="1" ht="26.25">
      <c r="A8" s="199">
        <v>3</v>
      </c>
      <c r="B8" s="196" t="s">
        <v>339</v>
      </c>
      <c r="C8" s="267">
        <f>SUM(C5:C7)</f>
        <v>3088938972.0278997</v>
      </c>
      <c r="E8" s="683"/>
      <c r="F8" s="683"/>
    </row>
    <row r="9" spans="1:6" s="183" customFormat="1">
      <c r="A9" s="119">
        <v>4</v>
      </c>
      <c r="B9" s="203" t="s">
        <v>260</v>
      </c>
      <c r="C9" s="265">
        <v>33466180.724300001</v>
      </c>
      <c r="E9" s="683"/>
      <c r="F9" s="683"/>
    </row>
    <row r="10" spans="1:6" s="4" customFormat="1" ht="25.5" outlineLevel="1">
      <c r="A10" s="199">
        <v>5.0999999999999996</v>
      </c>
      <c r="B10" s="195" t="s">
        <v>270</v>
      </c>
      <c r="C10" s="266">
        <v>-117642805.57126001</v>
      </c>
      <c r="E10" s="683"/>
      <c r="F10" s="683"/>
    </row>
    <row r="11" spans="1:6" s="4" customFormat="1" ht="25.5" outlineLevel="1">
      <c r="A11" s="199">
        <v>5.2</v>
      </c>
      <c r="B11" s="195" t="s">
        <v>271</v>
      </c>
      <c r="C11" s="266">
        <v>0</v>
      </c>
      <c r="E11" s="683"/>
      <c r="F11" s="683"/>
    </row>
    <row r="12" spans="1:6" s="4" customFormat="1">
      <c r="A12" s="199">
        <v>6</v>
      </c>
      <c r="B12" s="201" t="s">
        <v>475</v>
      </c>
      <c r="C12" s="372">
        <v>0</v>
      </c>
      <c r="E12" s="683"/>
      <c r="F12" s="683"/>
    </row>
    <row r="13" spans="1:6" s="4" customFormat="1" ht="15.75" thickBot="1">
      <c r="A13" s="202">
        <v>7</v>
      </c>
      <c r="B13" s="197" t="s">
        <v>261</v>
      </c>
      <c r="C13" s="268">
        <f>SUM(C8:C12)</f>
        <v>3004762347.1809397</v>
      </c>
      <c r="E13" s="683"/>
      <c r="F13" s="683"/>
    </row>
    <row r="15" spans="1:6" ht="26.25">
      <c r="B15" s="24" t="s">
        <v>476</v>
      </c>
    </row>
    <row r="17" spans="2:9" s="2" customFormat="1">
      <c r="B17" s="68"/>
      <c r="C17"/>
      <c r="D17"/>
      <c r="E17"/>
      <c r="F17"/>
      <c r="G17"/>
      <c r="H17"/>
      <c r="I17"/>
    </row>
    <row r="18" spans="2:9" s="2" customFormat="1">
      <c r="B18" s="65"/>
      <c r="C18"/>
      <c r="D18"/>
      <c r="E18"/>
      <c r="F18"/>
      <c r="G18"/>
      <c r="H18"/>
      <c r="I18"/>
    </row>
    <row r="19" spans="2:9" s="2" customFormat="1">
      <c r="B19" s="65"/>
      <c r="C19"/>
      <c r="D19"/>
      <c r="E19"/>
      <c r="F19"/>
      <c r="G19"/>
      <c r="H19"/>
      <c r="I19"/>
    </row>
    <row r="20" spans="2:9" s="2" customFormat="1">
      <c r="B20" s="67"/>
      <c r="C20"/>
      <c r="D20"/>
      <c r="E20"/>
      <c r="F20"/>
      <c r="G20"/>
      <c r="H20"/>
      <c r="I20"/>
    </row>
    <row r="21" spans="2:9" s="2" customFormat="1">
      <c r="B21" s="66"/>
      <c r="C21"/>
      <c r="D21"/>
      <c r="E21"/>
      <c r="F21"/>
      <c r="G21"/>
      <c r="H21"/>
      <c r="I21"/>
    </row>
    <row r="22" spans="2:9" s="2" customFormat="1">
      <c r="B22" s="67"/>
      <c r="C22"/>
      <c r="D22"/>
      <c r="E22"/>
      <c r="F22"/>
      <c r="G22"/>
      <c r="H22"/>
      <c r="I22"/>
    </row>
    <row r="23" spans="2:9" s="2" customFormat="1">
      <c r="B23" s="66"/>
      <c r="C23"/>
      <c r="D23"/>
      <c r="E23"/>
      <c r="F23"/>
      <c r="G23"/>
      <c r="H23"/>
      <c r="I23"/>
    </row>
    <row r="24" spans="2:9" s="2" customFormat="1">
      <c r="B24" s="66"/>
      <c r="C24"/>
      <c r="D24"/>
      <c r="E24"/>
      <c r="F24"/>
      <c r="G24"/>
      <c r="H24"/>
      <c r="I24"/>
    </row>
    <row r="25" spans="2:9" s="2" customFormat="1">
      <c r="B25" s="66"/>
      <c r="C25"/>
      <c r="D25"/>
      <c r="E25"/>
      <c r="F25"/>
      <c r="G25"/>
      <c r="H25"/>
      <c r="I25"/>
    </row>
    <row r="26" spans="2:9" s="2" customFormat="1">
      <c r="B26" s="66"/>
      <c r="C26"/>
      <c r="D26"/>
      <c r="E26"/>
      <c r="F26"/>
      <c r="G26"/>
      <c r="H26"/>
      <c r="I26"/>
    </row>
    <row r="27" spans="2:9" s="2" customFormat="1">
      <c r="B27" s="66"/>
      <c r="C27"/>
      <c r="D27"/>
      <c r="E27"/>
      <c r="F27"/>
      <c r="G27"/>
      <c r="H27"/>
      <c r="I27"/>
    </row>
    <row r="28" spans="2:9" s="2" customFormat="1">
      <c r="B28" s="67"/>
      <c r="C28"/>
      <c r="D28"/>
      <c r="E28"/>
      <c r="F28"/>
      <c r="G28"/>
      <c r="H28"/>
      <c r="I28"/>
    </row>
    <row r="29" spans="2:9" s="2" customFormat="1">
      <c r="B29" s="67"/>
      <c r="C29"/>
      <c r="D29"/>
      <c r="E29"/>
      <c r="F29"/>
      <c r="G29"/>
      <c r="H29"/>
      <c r="I29"/>
    </row>
    <row r="30" spans="2:9" s="2" customFormat="1">
      <c r="B30" s="67"/>
      <c r="C30"/>
      <c r="D30"/>
      <c r="E30"/>
      <c r="F30"/>
      <c r="G30"/>
      <c r="H30"/>
      <c r="I30"/>
    </row>
    <row r="31" spans="2:9" s="2" customFormat="1">
      <c r="B31" s="67"/>
      <c r="C31"/>
      <c r="D31"/>
      <c r="E31"/>
      <c r="F31"/>
      <c r="G31"/>
      <c r="H31"/>
      <c r="I31"/>
    </row>
    <row r="32" spans="2:9" s="2" customFormat="1">
      <c r="B32" s="67"/>
      <c r="C32"/>
      <c r="D32"/>
      <c r="E32"/>
      <c r="F32"/>
      <c r="G32"/>
      <c r="H32"/>
      <c r="I32"/>
    </row>
    <row r="33" spans="2:9" s="2" customFormat="1">
      <c r="B33" s="67"/>
      <c r="C33"/>
      <c r="D33"/>
      <c r="E33"/>
      <c r="F33"/>
      <c r="G33"/>
      <c r="H33"/>
      <c r="I33"/>
    </row>
  </sheetData>
  <pageMargins left="0.7" right="0.7" top="0.75" bottom="0.75" header="0.3" footer="0.3"/>
  <pageSetup paperSize="9" scale="92"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LHE377X5JAMr49/D76GkdIIexCgi2o+YId51zS/4RPU=</DigestValue>
    </Reference>
    <Reference Type="http://www.w3.org/2000/09/xmldsig#Object" URI="#idOfficeObject">
      <DigestMethod Algorithm="http://www.w3.org/2001/04/xmlenc#sha256"/>
      <DigestValue>aHILoB5XZvQNyWQ5vHx5TziGvJE01ODMr8mWWe7Ik6k=</DigestValue>
    </Reference>
    <Reference Type="http://uri.etsi.org/01903#SignedProperties" URI="#idSignedProperties">
      <Transforms>
        <Transform Algorithm="http://www.w3.org/TR/2001/REC-xml-c14n-20010315"/>
      </Transforms>
      <DigestMethod Algorithm="http://www.w3.org/2001/04/xmlenc#sha256"/>
      <DigestValue>DRJyYQcCdrOz0uLM9lifSg3exDsTRMrqGkHzPHU44zg=</DigestValue>
    </Reference>
  </SignedInfo>
  <SignatureValue>RsJbObJGtcs64v44wDCOubj6fi9CmLe2vW5vLk4HOMu4DxzvVh6lrdIUVWyebo7/W7MApkIDNtZI
GNRns3hobKjm5rpaH5vDgZPYiAijWI3ogt42uZsE47HSVAux6EK0m9ndgbsO4saNuAJmsmJembju
US2NXPMe917MDcUcBexAzZI09BEyO9BGFKm4F2FOgWKAaUHdKhBLGORcqnyVyB8D7aGSPg0g87vh
1zFsOAeRCSnbUuhMAgsqZEIoIO8ckaNwF8S6Jk21XSzrbithe8HHLC1Iuv4E9ELyyLectBk3unYq
NEMMmRnW6afoCntgWDTDvRMxEC3wLdgECsr+8w==</SignatureValue>
  <KeyInfo>
    <X509Data>
      <X509Certificate>MIIGOzCCBSOgAwIBAgIKKMx+iAADAAIDnzANBgkqhkiG9w0BAQsFADBKMRIwEAYKCZImiZPyLGQBGRYCZ2UxEzARBgoJkiaJk/IsZAEZFgNuYmcxHzAdBgNVBAMTFk5CRyBDbGFzcyAyIElOVCBTdWIgQ0EwHhcNMjExMjMwMTIwMTM2WhcNMjMxMjMwMTIwMTM2WjA5MRYwFAYDVQQKEw1KU0MgQkFTSVNCQU5LMR8wHQYDVQQDExZCQlMgLSBUaW5hdGluIEtoZWxhZHplMIIBIjANBgkqhkiG9w0BAQEFAAOCAQ8AMIIBCgKCAQEA6CCJlClBPhhQeP4UDp6vXbEvw+aRbz/TvLWcHFzFuHYigQ8IKGmHwU/ePc/f+uvzs4jRFrjf9BG2qoEeFHTX+MJLDDAifuXxbY/fo6+eGe4Yw1stu6Q10CylyAnEt+SW6HqYVi2Z4+xMCCdmpqujTy/scWCf8VFOMY7FktZjIAOx4Dknz8JrYZGPo0Xqroc0fNzF411ye80lWiNxlCMetyFVrst2+7JtcJ+Rdn/pJRuXQdzvG6ti0Th8ltiwV73iPM8axnZXVl+kf3mYNQ1XzayizBsjHCIak80P6cLS1qYQtrbSsahNzGMDitnnt+GOU9qRKRH/HJanvwx3f87OdQIDAQABo4IDMjCCAy4wPAYJKwYBBAGCNxUHBC8wLQYlKwYBBAGCNxUI5rJgg431RIaBmQmDuKFKg76EcQSDxJEzhIOIXQIBZAIBIzAdBgNVHSUEFjAUBggrBgEFBQcDAgYIKwYBBQUHAwQwCwYDVR0PBAQDAgeAMCcGCSsGAQQBgjcVCgQaMBgwCgYIKwYBBQUHAwIwCgYIKwYBBQUHAwQwHQYDVR0OBBYEFHChRcKCf1eV8lovpY8s5uJZS6go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CM7IiNmt/AfW7A3a9GZJKXiMsu7JG2anaf4jeOn8Z/cX0PWRnrqBd3veHrkvBL5NNa9otxvLbl4CAg1g9ybQ5OhjVmCN6oLf7faKA56x00ElOrAqNKUZygO02tkwlOMGr2+StfyT7cLILVBUnignGjeH4pLmkiuY7TEwZWJHjTekTKchtI//B5uT5gmvdEjM8OF6DxkUWueCcuDZcMSpvMGFvfkUWLC9MdWO5QAVCyK/fvoGBGbuhY6iW2XqYJlCNIrooXg1s8DkJ3Gs7DFpVYDDpn4/mjYv2bAfG0fN4Yego4yZ5L7WmLyBYbNQv4DYsCUzogAbe+707n4ya64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HjdAKzxc8ss3lKlh+feCgzASHytZnzctXRrjBSmL1YQ=</DigestValue>
      </Reference>
      <Reference URI="/xl/drawings/drawing1.xml?ContentType=application/vnd.openxmlformats-officedocument.drawing+xml">
        <DigestMethod Algorithm="http://www.w3.org/2001/04/xmlenc#sha256"/>
        <DigestValue>xka1MCy/tBYLTh0Nd4vd8Lyj3bwPEgXTQoX/66z3+QY=</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LtR1oLpK0mIQeaEcHA1nKZBK4JwtakBKB/qrrEgSa5Y=</DigestValue>
      </Reference>
      <Reference URI="/xl/printerSettings/printerSettings13.bin?ContentType=application/vnd.openxmlformats-officedocument.spreadsheetml.printerSettings">
        <DigestMethod Algorithm="http://www.w3.org/2001/04/xmlenc#sha256"/>
        <DigestValue>LtR1oLpK0mIQeaEcHA1nKZBK4JwtakBKB/qrrEgSa5Y=</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+YcQBxkRFTD5Ng0Rxw+Uqc9ZRcKtWy4UUt9mWyzAOWI=</DigestValue>
      </Reference>
      <Reference URI="/xl/printerSettings/printerSettings16.bin?ContentType=application/vnd.openxmlformats-officedocument.spreadsheetml.printerSettings">
        <DigestMethod Algorithm="http://www.w3.org/2001/04/xmlenc#sha256"/>
        <DigestValue>Jvc/AAcctJzKN0qaXf/mBEXlTvXdFDkJDxOncZkdWSg=</DigestValue>
      </Reference>
      <Reference URI="/xl/printerSettings/printerSettings17.bin?ContentType=application/vnd.openxmlformats-officedocument.spreadsheetml.printerSettings">
        <DigestMethod Algorithm="http://www.w3.org/2001/04/xmlenc#sha256"/>
        <DigestValue>+YcQBxkRFTD5Ng0Rxw+Uqc9ZRcKtWy4UUt9mWyzAOWI=</DigestValue>
      </Reference>
      <Reference URI="/xl/printerSettings/printerSettings18.bin?ContentType=application/vnd.openxmlformats-officedocument.spreadsheetml.printerSettings">
        <DigestMethod Algorithm="http://www.w3.org/2001/04/xmlenc#sha256"/>
        <DigestValue>LtR1oLpK0mIQeaEcHA1nKZBK4JwtakBKB/qrrEgSa5Y=</DigestValue>
      </Reference>
      <Reference URI="/xl/printerSettings/printerSettings19.bin?ContentType=application/vnd.openxmlformats-officedocument.spreadsheetml.printerSettings">
        <DigestMethod Algorithm="http://www.w3.org/2001/04/xmlenc#sha256"/>
        <DigestValue>uoVGunLlgbXKdcx+GZ8JSa3ZjJ+0I1sK9rKjRCmLKoc=</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20.bin?ContentType=application/vnd.openxmlformats-officedocument.spreadsheetml.printerSettings">
        <DigestMethod Algorithm="http://www.w3.org/2001/04/xmlenc#sha256"/>
        <DigestValue>Jvc/AAcctJzKN0qaXf/mBEXlTvXdFDkJDxOncZkdWSg=</DigestValue>
      </Reference>
      <Reference URI="/xl/printerSettings/printerSettings21.bin?ContentType=application/vnd.openxmlformats-officedocument.spreadsheetml.printerSettings">
        <DigestMethod Algorithm="http://www.w3.org/2001/04/xmlenc#sha256"/>
        <DigestValue>novpwf1995K/kudX7gxqvBLOmzsDRXm+EcxDb6Cv0IY=</DigestValue>
      </Reference>
      <Reference URI="/xl/printerSettings/printerSettings22.bin?ContentType=application/vnd.openxmlformats-officedocument.spreadsheetml.printerSettings">
        <DigestMethod Algorithm="http://www.w3.org/2001/04/xmlenc#sha256"/>
        <DigestValue>+YcQBxkRFTD5Ng0Rxw+Uqc9ZRcKtWy4UUt9mWyzAOWI=</DigestValue>
      </Reference>
      <Reference URI="/xl/printerSettings/printerSettings23.bin?ContentType=application/vnd.openxmlformats-officedocument.spreadsheetml.printerSettings">
        <DigestMethod Algorithm="http://www.w3.org/2001/04/xmlenc#sha256"/>
        <DigestValue>+YcQBxkRFTD5Ng0Rxw+Uqc9ZRcKtWy4UUt9mWyzAOWI=</DigestValue>
      </Reference>
      <Reference URI="/xl/printerSettings/printerSettings24.bin?ContentType=application/vnd.openxmlformats-officedocument.spreadsheetml.printerSettings">
        <DigestMethod Algorithm="http://www.w3.org/2001/04/xmlenc#sha256"/>
        <DigestValue>Jvc/AAcctJzKN0qaXf/mBEXlTvXdFDkJDxOncZkdWSg=</DigestValue>
      </Reference>
      <Reference URI="/xl/printerSettings/printerSettings25.bin?ContentType=application/vnd.openxmlformats-officedocument.spreadsheetml.printerSettings">
        <DigestMethod Algorithm="http://www.w3.org/2001/04/xmlenc#sha256"/>
        <DigestValue>+YcQBxkRFTD5Ng0Rxw+Uqc9ZRcKtWy4UUt9mWyzAOWI=</DigestValue>
      </Reference>
      <Reference URI="/xl/printerSettings/printerSettings26.bin?ContentType=application/vnd.openxmlformats-officedocument.spreadsheetml.printerSettings">
        <DigestMethod Algorithm="http://www.w3.org/2001/04/xmlenc#sha256"/>
        <DigestValue>SWiohiWSuPjjcblZxueyphOzVidWJvXmdfCiNQW6SiY=</DigestValue>
      </Reference>
      <Reference URI="/xl/printerSettings/printerSettings27.bin?ContentType=application/vnd.openxmlformats-officedocument.spreadsheetml.printerSettings">
        <DigestMethod Algorithm="http://www.w3.org/2001/04/xmlenc#sha256"/>
        <DigestValue>qqKz7UtelGHdfiWdqNc1EvL8LqlQ7O4MTpeoyQcgyv0=</DigestValue>
      </Reference>
      <Reference URI="/xl/printerSettings/printerSettings28.bin?ContentType=application/vnd.openxmlformats-officedocument.spreadsheetml.printerSettings">
        <DigestMethod Algorithm="http://www.w3.org/2001/04/xmlenc#sha256"/>
        <DigestValue>qqKz7UtelGHdfiWdqNc1EvL8LqlQ7O4MTpeoyQcgyv0=</DigestValue>
      </Reference>
      <Reference URI="/xl/printerSettings/printerSettings29.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Jvc/AAcctJzKN0qaXf/mBEXlTvXdFDkJDxOncZkdWSg=</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LtR1oLpK0mIQeaEcHA1nKZBK4JwtakBKB/qrrEgSa5Y=</DigestValue>
      </Reference>
      <Reference URI="/xl/printerSettings/printerSettings9.bin?ContentType=application/vnd.openxmlformats-officedocument.spreadsheetml.printerSettings">
        <DigestMethod Algorithm="http://www.w3.org/2001/04/xmlenc#sha256"/>
        <DigestValue>Jvc/AAcctJzKN0qaXf/mBEXlTvXdFDkJDxOncZkdWSg=</DigestValue>
      </Reference>
      <Reference URI="/xl/sharedStrings.xml?ContentType=application/vnd.openxmlformats-officedocument.spreadsheetml.sharedStrings+xml">
        <DigestMethod Algorithm="http://www.w3.org/2001/04/xmlenc#sha256"/>
        <DigestValue>VQOT8+XIVNkM3rTycRr2IZlwmu7FrFMvorRC2G+qtxs=</DigestValue>
      </Reference>
      <Reference URI="/xl/styles.xml?ContentType=application/vnd.openxmlformats-officedocument.spreadsheetml.styles+xml">
        <DigestMethod Algorithm="http://www.w3.org/2001/04/xmlenc#sha256"/>
        <DigestValue>i7ELN7GIGhf3GDceLo6CzwhTX+j+aSoamuPa9jo1SDQ=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KGAkdDBdO4iMKZlliGdpnAw0wuwpE191SL3+94lFhFk=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eAzDuD0Gs0xWgzCluBDA3JI3apKvWs73WxzGHrH2Axs=</DigestValue>
      </Reference>
      <Reference URI="/xl/worksheets/sheet10.xml?ContentType=application/vnd.openxmlformats-officedocument.spreadsheetml.worksheet+xml">
        <DigestMethod Algorithm="http://www.w3.org/2001/04/xmlenc#sha256"/>
        <DigestValue>4AkRvG+UzsanfsMhJT56dfJG1SUE+vjWCEBe8kJk5Mg=</DigestValue>
      </Reference>
      <Reference URI="/xl/worksheets/sheet11.xml?ContentType=application/vnd.openxmlformats-officedocument.spreadsheetml.worksheet+xml">
        <DigestMethod Algorithm="http://www.w3.org/2001/04/xmlenc#sha256"/>
        <DigestValue>yk544i3eHaC5uIexrAAMShI1hfOG32P9GAK2uFDcG6U=</DigestValue>
      </Reference>
      <Reference URI="/xl/worksheets/sheet12.xml?ContentType=application/vnd.openxmlformats-officedocument.spreadsheetml.worksheet+xml">
        <DigestMethod Algorithm="http://www.w3.org/2001/04/xmlenc#sha256"/>
        <DigestValue>4ZuefO9Rch0pUYyGV10PboOcKSrMV6V+jQr5Y0hQz+4=</DigestValue>
      </Reference>
      <Reference URI="/xl/worksheets/sheet13.xml?ContentType=application/vnd.openxmlformats-officedocument.spreadsheetml.worksheet+xml">
        <DigestMethod Algorithm="http://www.w3.org/2001/04/xmlenc#sha256"/>
        <DigestValue>NhjqxaRbO4/MMW2lKEHiqgkEIST/ePiCNMgxnO/BdoA=</DigestValue>
      </Reference>
      <Reference URI="/xl/worksheets/sheet14.xml?ContentType=application/vnd.openxmlformats-officedocument.spreadsheetml.worksheet+xml">
        <DigestMethod Algorithm="http://www.w3.org/2001/04/xmlenc#sha256"/>
        <DigestValue>qqdAfsnRyfRIY7fUPmIGKyZea/wPSofgU+cntgFRMRg=</DigestValue>
      </Reference>
      <Reference URI="/xl/worksheets/sheet15.xml?ContentType=application/vnd.openxmlformats-officedocument.spreadsheetml.worksheet+xml">
        <DigestMethod Algorithm="http://www.w3.org/2001/04/xmlenc#sha256"/>
        <DigestValue>zSIAM+vIbJMHSEPglWtC6QaHnsQnjEPzMoA4LTXwcCs=</DigestValue>
      </Reference>
      <Reference URI="/xl/worksheets/sheet16.xml?ContentType=application/vnd.openxmlformats-officedocument.spreadsheetml.worksheet+xml">
        <DigestMethod Algorithm="http://www.w3.org/2001/04/xmlenc#sha256"/>
        <DigestValue>mUOtuYT3ZGhZA7hNMacKqecbrmTSmHsVjEetppDig2I=</DigestValue>
      </Reference>
      <Reference URI="/xl/worksheets/sheet17.xml?ContentType=application/vnd.openxmlformats-officedocument.spreadsheetml.worksheet+xml">
        <DigestMethod Algorithm="http://www.w3.org/2001/04/xmlenc#sha256"/>
        <DigestValue>g3CQZNc5zuYfPgo8E+3d9IctoNISo8W57FZ3YTVS/bw=</DigestValue>
      </Reference>
      <Reference URI="/xl/worksheets/sheet18.xml?ContentType=application/vnd.openxmlformats-officedocument.spreadsheetml.worksheet+xml">
        <DigestMethod Algorithm="http://www.w3.org/2001/04/xmlenc#sha256"/>
        <DigestValue>d61yv4Ldfdw3JtlVqogkTbXfPBfWTkpaF7edwIcrlIU=</DigestValue>
      </Reference>
      <Reference URI="/xl/worksheets/sheet19.xml?ContentType=application/vnd.openxmlformats-officedocument.spreadsheetml.worksheet+xml">
        <DigestMethod Algorithm="http://www.w3.org/2001/04/xmlenc#sha256"/>
        <DigestValue>QUULa6CkYRbGPx8J7Cf3r34BLS6+3Fv21x3pTEo2Jcc=</DigestValue>
      </Reference>
      <Reference URI="/xl/worksheets/sheet2.xml?ContentType=application/vnd.openxmlformats-officedocument.spreadsheetml.worksheet+xml">
        <DigestMethod Algorithm="http://www.w3.org/2001/04/xmlenc#sha256"/>
        <DigestValue>cJRVwRjPQ6f3YrGQiZiWvGtA86vuvRfD2PLweGj5FmU=</DigestValue>
      </Reference>
      <Reference URI="/xl/worksheets/sheet20.xml?ContentType=application/vnd.openxmlformats-officedocument.spreadsheetml.worksheet+xml">
        <DigestMethod Algorithm="http://www.w3.org/2001/04/xmlenc#sha256"/>
        <DigestValue>PqBXU6G/lh4odcySJVC4HexWwz6Ma3FW4IQIVaEPS0A=</DigestValue>
      </Reference>
      <Reference URI="/xl/worksheets/sheet21.xml?ContentType=application/vnd.openxmlformats-officedocument.spreadsheetml.worksheet+xml">
        <DigestMethod Algorithm="http://www.w3.org/2001/04/xmlenc#sha256"/>
        <DigestValue>CB3/BPvedPwPhCocPubszlyi26ckoh2QJ871im8PRcc=</DigestValue>
      </Reference>
      <Reference URI="/xl/worksheets/sheet22.xml?ContentType=application/vnd.openxmlformats-officedocument.spreadsheetml.worksheet+xml">
        <DigestMethod Algorithm="http://www.w3.org/2001/04/xmlenc#sha256"/>
        <DigestValue>BY+e7Fw/O89eiPnLPKibnAOVvBPIdacfTfOg6WvUwsA=</DigestValue>
      </Reference>
      <Reference URI="/xl/worksheets/sheet23.xml?ContentType=application/vnd.openxmlformats-officedocument.spreadsheetml.worksheet+xml">
        <DigestMethod Algorithm="http://www.w3.org/2001/04/xmlenc#sha256"/>
        <DigestValue>KndoHQcVXB8DruBthIC54/RqCjMCmuXSC0smKbwD9qg=</DigestValue>
      </Reference>
      <Reference URI="/xl/worksheets/sheet24.xml?ContentType=application/vnd.openxmlformats-officedocument.spreadsheetml.worksheet+xml">
        <DigestMethod Algorithm="http://www.w3.org/2001/04/xmlenc#sha256"/>
        <DigestValue>jyr9Scq/UZPiYtuz3FNV7IOLqoQtYKn+tmPd1u+p3Fc=</DigestValue>
      </Reference>
      <Reference URI="/xl/worksheets/sheet25.xml?ContentType=application/vnd.openxmlformats-officedocument.spreadsheetml.worksheet+xml">
        <DigestMethod Algorithm="http://www.w3.org/2001/04/xmlenc#sha256"/>
        <DigestValue>NqgH2wc7E3pcCA8W4aShsSyXJc29RE//JDJmKL8Dk/8=</DigestValue>
      </Reference>
      <Reference URI="/xl/worksheets/sheet26.xml?ContentType=application/vnd.openxmlformats-officedocument.spreadsheetml.worksheet+xml">
        <DigestMethod Algorithm="http://www.w3.org/2001/04/xmlenc#sha256"/>
        <DigestValue>qh+Z2w5dTu+m1wb7Z87IDmjPAhGoI2nyiNGeBgZrIgM=</DigestValue>
      </Reference>
      <Reference URI="/xl/worksheets/sheet27.xml?ContentType=application/vnd.openxmlformats-officedocument.spreadsheetml.worksheet+xml">
        <DigestMethod Algorithm="http://www.w3.org/2001/04/xmlenc#sha256"/>
        <DigestValue>QCV4CM66UKeSycKJNAGJtrhN/sir7a8VN2E5IIElIP0=</DigestValue>
      </Reference>
      <Reference URI="/xl/worksheets/sheet28.xml?ContentType=application/vnd.openxmlformats-officedocument.spreadsheetml.worksheet+xml">
        <DigestMethod Algorithm="http://www.w3.org/2001/04/xmlenc#sha256"/>
        <DigestValue>vqZ6r26bhs0+N/o+vOLml3wrXL+Bz0fnwYZy2oD9r/I=</DigestValue>
      </Reference>
      <Reference URI="/xl/worksheets/sheet29.xml?ContentType=application/vnd.openxmlformats-officedocument.spreadsheetml.worksheet+xml">
        <DigestMethod Algorithm="http://www.w3.org/2001/04/xmlenc#sha256"/>
        <DigestValue>DnJtZP8pJXLYq8n0LxcDjxY+lcP+fMVKN2nHPyM3wZE=</DigestValue>
      </Reference>
      <Reference URI="/xl/worksheets/sheet3.xml?ContentType=application/vnd.openxmlformats-officedocument.spreadsheetml.worksheet+xml">
        <DigestMethod Algorithm="http://www.w3.org/2001/04/xmlenc#sha256"/>
        <DigestValue>x6Ie88vB59aQ/22FKJUVTMTAzncyKFEw9Yr+5p7Hqcs=</DigestValue>
      </Reference>
      <Reference URI="/xl/worksheets/sheet4.xml?ContentType=application/vnd.openxmlformats-officedocument.spreadsheetml.worksheet+xml">
        <DigestMethod Algorithm="http://www.w3.org/2001/04/xmlenc#sha256"/>
        <DigestValue>NIBzYwPolXX/fwgBhU5ilwNoSDoXs3sBqo33d9RMDIs=</DigestValue>
      </Reference>
      <Reference URI="/xl/worksheets/sheet5.xml?ContentType=application/vnd.openxmlformats-officedocument.spreadsheetml.worksheet+xml">
        <DigestMethod Algorithm="http://www.w3.org/2001/04/xmlenc#sha256"/>
        <DigestValue>BpM1c5TQo6CXWiRa2GO4mv31obFNbTRsm7Lnw4quWZY=</DigestValue>
      </Reference>
      <Reference URI="/xl/worksheets/sheet6.xml?ContentType=application/vnd.openxmlformats-officedocument.spreadsheetml.worksheet+xml">
        <DigestMethod Algorithm="http://www.w3.org/2001/04/xmlenc#sha256"/>
        <DigestValue>c3T7diqrp7mwcFve+j5y0h5naXMfKtzWp9Z+Y+D6oPQ=</DigestValue>
      </Reference>
      <Reference URI="/xl/worksheets/sheet7.xml?ContentType=application/vnd.openxmlformats-officedocument.spreadsheetml.worksheet+xml">
        <DigestMethod Algorithm="http://www.w3.org/2001/04/xmlenc#sha256"/>
        <DigestValue>DEMZO15XoYb3Mi+FCO8q29F184DgaM4mezDRjqdim0U=</DigestValue>
      </Reference>
      <Reference URI="/xl/worksheets/sheet8.xml?ContentType=application/vnd.openxmlformats-officedocument.spreadsheetml.worksheet+xml">
        <DigestMethod Algorithm="http://www.w3.org/2001/04/xmlenc#sha256"/>
        <DigestValue>dDnpMEU7Th2P4VooiLZNtkE2WbK4LVetxDRuue+KWXQ=</DigestValue>
      </Reference>
      <Reference URI="/xl/worksheets/sheet9.xml?ContentType=application/vnd.openxmlformats-officedocument.spreadsheetml.worksheet+xml">
        <DigestMethod Algorithm="http://www.w3.org/2001/04/xmlenc#sha256"/>
        <DigestValue>GKB3kCs3y7nQmLr4p7sOv1hhHnB07PHrE/ksBZYsWSA=</DigestValue>
      </Reference>
    </Manifest>
    <SignatureProperties>
      <SignatureProperty Id="idSignatureTime" Target="#idPackageSignature">
        <mdssi:SignatureTime xmlns:mdssi="http://schemas.openxmlformats.org/package/2006/digital-signature">
          <mdssi:Format>YYYY-MM-DDThh:mm:ssTZD</mdssi:Format>
          <mdssi:Value>2022-08-16T15:23:17Z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2022-08-16T15:23:17Z</xd:SigningTime>
          <xd:SigningCertificate>
            <xd:Cert>
              <xd:CertDigest>
                <DigestMethod Algorithm="http://www.w3.org/2001/04/xmlenc#sha256"/>
                <DigestValue>obQy2mvBnM+R7ncOBvN/C4V1/8aRcJTKEI+BVzR0zJg=</DigestValue>
              </xd:CertDigest>
              <xd:IssuerSerial>
                <X509IssuerName>CN=NBG Class 2 INT Sub CA, DC=nbg, DC=ge</X509IssuerName>
                <X509SerialNumber>192666912643281053680543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Vs7Z6mnZuXKArDi4Vot7BXTaXcjufwn/QOE21D6HKO8=</DigestValue>
    </Reference>
    <Reference Type="http://www.w3.org/2000/09/xmldsig#Object" URI="#idOfficeObject">
      <DigestMethod Algorithm="http://www.w3.org/2001/04/xmlenc#sha256"/>
      <DigestValue>8qHlMDzaiok2z66XNutrKAdtD9vl0qiw6owIoEtm8+o=</DigestValue>
    </Reference>
    <Reference Type="http://uri.etsi.org/01903#SignedProperties" URI="#idSignedProperties">
      <Transforms>
        <Transform Algorithm="http://www.w3.org/TR/2001/REC-xml-c14n-20010315"/>
      </Transforms>
      <DigestMethod Algorithm="http://www.w3.org/2001/04/xmlenc#sha256"/>
      <DigestValue>ptkvDb5R4EtLvXZCZeKTb3W/UstFKgMfyDv2w3KDC1Q=</DigestValue>
    </Reference>
  </SignedInfo>
  <SignatureValue>U1G0Bx70AYahi17fNY5826zWszuEPoe4NdrX5By7daS10T87Ca0q6twQEM6lOZp8NfE0x0zG16DR
Tc2XnJ17DSY/3h5xcgMDsjQAuE7QlCzZ2AVSo/MWwsoLBYX3vPY3keJkhKtqJ/lvQOgRz/Njz/XR
gi0GhUE1z6xpfuqb4toG0yUHIeP79L4yKPHalDIImhiwN1DwpWtcCByygt3whoH4oTKTx42O0ki5
IYdplnJD7+haMGSKWA0ym2F4Bi7xHudVJ+4Rufxe6zDBDM4VTS8BZ5OqU7NLwHN/a+7aPjL8VrAl
2OiG//jAc9aUjYH3FHmwgT2IPDj9fLhBAb5Ckw==</SignatureValue>
  <KeyInfo>
    <X509Data>
      <X509Certificate>MIIGPTCCBSWgAwIBAgIKKMp3CQADAAIDnjANBgkqhkiG9w0BAQsFADBKMRIwEAYKCZImiZPyLGQBGRYCZ2UxEzARBgoJkiaJk/IsZAEZFgNuYmcxHzAdBgNVBAMTFk5CRyBDbGFzcyAyIElOVCBTdWIgQ0EwHhcNMjExMjMwMTE1OTIzWhcNMjMxMjMwMTE1OTIzWjA7MRYwFAYDVQQKEw1KU0MgQkFTSVNCQU5LMSEwHwYDVQQDExhCQlMgLSBMaWEgQXNsYW5pa2FzaHZpbGkwggEiMA0GCSqGSIb3DQEBAQUAA4IBDwAwggEKAoIBAQCcjokq9dbH7Hs660z6p7iojrwuB+0CL1sglL8GIMBfBQQiRGkalf+kFXkQXK5vyditScp5pOXNu1kGQnKEV6njZN+tGxD4WaVMT+dV2OREq5Vq5QK4WZ/zFwP1C8b5Ghkwoo5IlIng1gaQSDYBywOxMqvjD9gYfD1Dw+uucy4rp5a0JDGtgJM8mhFCwebB81x3TJbW0d7eCX/OJ0AAYkJ3EIBXsbyt7qveLTQPID6NjtrZOAj88PRCVCqgdbQ9QvEgjxi03uDa0Z3LsNnzKJuoInSjdnkqe+qYW3D4hELqWADc0dlCmz+YYWH6yYgl2WpckfN2XC3tH9u6MX8fMQgxAgMBAAGjggMyMIIDLjA8BgkrBgEEAYI3FQcELzAtBiUrBgEEAYI3FQjmsmCDjfVEhoGZCYO4oUqDvoRxBIPEkTOEg4hdAgFkAgEjMB0GA1UdJQQWMBQGCCsGAQUFBwMCBggrBgEFBQcDBDALBgNVHQ8EBAMCB4AwJwYJKwYBBAGCNxUKBBowGDAKBggrBgEFBQcDAjAKBggrBgEFBQcDBDAdBgNVHQ4EFgQUXTixXA/hVQ3JQ/wAUexxQ0a2P3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FFPfaEFtOubUfWsMTjk+tnW4OnNS/7HMdoYupZRPXZb6P6UlDq7i6WOlAClHpFrHaRop8PTJxW7KP8CgZ6PPmzHRybq7FACokQPMzAYIDW2FnpFnpH+6+SSJZqz6GfFNKsUErmksVfNJnGht0JJqWH4hKISy1cts5alGteOuDIKQ2tafKzJDWVRHfX1UbjitMx2UqkOkcG54cOhY6AL4rjMen59DuNgWw8gPaOGrvX+I9OtBX5w0lVrjP7enbN3w+H4mTmzng/6rMt+efY2eNiH8B/RUxcKAaLETWWEIrXF5f+aFzvNXLuk+rds4xy+8/y6KX/z3fvo8WBT/rrx9C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HjdAKzxc8ss3lKlh+feCgzASHytZnzctXRrjBSmL1YQ=</DigestValue>
      </Reference>
      <Reference URI="/xl/drawings/drawing1.xml?ContentType=application/vnd.openxmlformats-officedocument.drawing+xml">
        <DigestMethod Algorithm="http://www.w3.org/2001/04/xmlenc#sha256"/>
        <DigestValue>xka1MCy/tBYLTh0Nd4vd8Lyj3bwPEgXTQoX/66z3+QY=</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LtR1oLpK0mIQeaEcHA1nKZBK4JwtakBKB/qrrEgSa5Y=</DigestValue>
      </Reference>
      <Reference URI="/xl/printerSettings/printerSettings13.bin?ContentType=application/vnd.openxmlformats-officedocument.spreadsheetml.printerSettings">
        <DigestMethod Algorithm="http://www.w3.org/2001/04/xmlenc#sha256"/>
        <DigestValue>LtR1oLpK0mIQeaEcHA1nKZBK4JwtakBKB/qrrEgSa5Y=</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+YcQBxkRFTD5Ng0Rxw+Uqc9ZRcKtWy4UUt9mWyzAOWI=</DigestValue>
      </Reference>
      <Reference URI="/xl/printerSettings/printerSettings16.bin?ContentType=application/vnd.openxmlformats-officedocument.spreadsheetml.printerSettings">
        <DigestMethod Algorithm="http://www.w3.org/2001/04/xmlenc#sha256"/>
        <DigestValue>Jvc/AAcctJzKN0qaXf/mBEXlTvXdFDkJDxOncZkdWSg=</DigestValue>
      </Reference>
      <Reference URI="/xl/printerSettings/printerSettings17.bin?ContentType=application/vnd.openxmlformats-officedocument.spreadsheetml.printerSettings">
        <DigestMethod Algorithm="http://www.w3.org/2001/04/xmlenc#sha256"/>
        <DigestValue>+YcQBxkRFTD5Ng0Rxw+Uqc9ZRcKtWy4UUt9mWyzAOWI=</DigestValue>
      </Reference>
      <Reference URI="/xl/printerSettings/printerSettings18.bin?ContentType=application/vnd.openxmlformats-officedocument.spreadsheetml.printerSettings">
        <DigestMethod Algorithm="http://www.w3.org/2001/04/xmlenc#sha256"/>
        <DigestValue>LtR1oLpK0mIQeaEcHA1nKZBK4JwtakBKB/qrrEgSa5Y=</DigestValue>
      </Reference>
      <Reference URI="/xl/printerSettings/printerSettings19.bin?ContentType=application/vnd.openxmlformats-officedocument.spreadsheetml.printerSettings">
        <DigestMethod Algorithm="http://www.w3.org/2001/04/xmlenc#sha256"/>
        <DigestValue>uoVGunLlgbXKdcx+GZ8JSa3ZjJ+0I1sK9rKjRCmLKoc=</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20.bin?ContentType=application/vnd.openxmlformats-officedocument.spreadsheetml.printerSettings">
        <DigestMethod Algorithm="http://www.w3.org/2001/04/xmlenc#sha256"/>
        <DigestValue>Jvc/AAcctJzKN0qaXf/mBEXlTvXdFDkJDxOncZkdWSg=</DigestValue>
      </Reference>
      <Reference URI="/xl/printerSettings/printerSettings21.bin?ContentType=application/vnd.openxmlformats-officedocument.spreadsheetml.printerSettings">
        <DigestMethod Algorithm="http://www.w3.org/2001/04/xmlenc#sha256"/>
        <DigestValue>novpwf1995K/kudX7gxqvBLOmzsDRXm+EcxDb6Cv0IY=</DigestValue>
      </Reference>
      <Reference URI="/xl/printerSettings/printerSettings22.bin?ContentType=application/vnd.openxmlformats-officedocument.spreadsheetml.printerSettings">
        <DigestMethod Algorithm="http://www.w3.org/2001/04/xmlenc#sha256"/>
        <DigestValue>+YcQBxkRFTD5Ng0Rxw+Uqc9ZRcKtWy4UUt9mWyzAOWI=</DigestValue>
      </Reference>
      <Reference URI="/xl/printerSettings/printerSettings23.bin?ContentType=application/vnd.openxmlformats-officedocument.spreadsheetml.printerSettings">
        <DigestMethod Algorithm="http://www.w3.org/2001/04/xmlenc#sha256"/>
        <DigestValue>+YcQBxkRFTD5Ng0Rxw+Uqc9ZRcKtWy4UUt9mWyzAOWI=</DigestValue>
      </Reference>
      <Reference URI="/xl/printerSettings/printerSettings24.bin?ContentType=application/vnd.openxmlformats-officedocument.spreadsheetml.printerSettings">
        <DigestMethod Algorithm="http://www.w3.org/2001/04/xmlenc#sha256"/>
        <DigestValue>Jvc/AAcctJzKN0qaXf/mBEXlTvXdFDkJDxOncZkdWSg=</DigestValue>
      </Reference>
      <Reference URI="/xl/printerSettings/printerSettings25.bin?ContentType=application/vnd.openxmlformats-officedocument.spreadsheetml.printerSettings">
        <DigestMethod Algorithm="http://www.w3.org/2001/04/xmlenc#sha256"/>
        <DigestValue>+YcQBxkRFTD5Ng0Rxw+Uqc9ZRcKtWy4UUt9mWyzAOWI=</DigestValue>
      </Reference>
      <Reference URI="/xl/printerSettings/printerSettings26.bin?ContentType=application/vnd.openxmlformats-officedocument.spreadsheetml.printerSettings">
        <DigestMethod Algorithm="http://www.w3.org/2001/04/xmlenc#sha256"/>
        <DigestValue>SWiohiWSuPjjcblZxueyphOzVidWJvXmdfCiNQW6SiY=</DigestValue>
      </Reference>
      <Reference URI="/xl/printerSettings/printerSettings27.bin?ContentType=application/vnd.openxmlformats-officedocument.spreadsheetml.printerSettings">
        <DigestMethod Algorithm="http://www.w3.org/2001/04/xmlenc#sha256"/>
        <DigestValue>qqKz7UtelGHdfiWdqNc1EvL8LqlQ7O4MTpeoyQcgyv0=</DigestValue>
      </Reference>
      <Reference URI="/xl/printerSettings/printerSettings28.bin?ContentType=application/vnd.openxmlformats-officedocument.spreadsheetml.printerSettings">
        <DigestMethod Algorithm="http://www.w3.org/2001/04/xmlenc#sha256"/>
        <DigestValue>qqKz7UtelGHdfiWdqNc1EvL8LqlQ7O4MTpeoyQcgyv0=</DigestValue>
      </Reference>
      <Reference URI="/xl/printerSettings/printerSettings29.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Jvc/AAcctJzKN0qaXf/mBEXlTvXdFDkJDxOncZkdWSg=</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LtR1oLpK0mIQeaEcHA1nKZBK4JwtakBKB/qrrEgSa5Y=</DigestValue>
      </Reference>
      <Reference URI="/xl/printerSettings/printerSettings9.bin?ContentType=application/vnd.openxmlformats-officedocument.spreadsheetml.printerSettings">
        <DigestMethod Algorithm="http://www.w3.org/2001/04/xmlenc#sha256"/>
        <DigestValue>Jvc/AAcctJzKN0qaXf/mBEXlTvXdFDkJDxOncZkdWSg=</DigestValue>
      </Reference>
      <Reference URI="/xl/sharedStrings.xml?ContentType=application/vnd.openxmlformats-officedocument.spreadsheetml.sharedStrings+xml">
        <DigestMethod Algorithm="http://www.w3.org/2001/04/xmlenc#sha256"/>
        <DigestValue>VQOT8+XIVNkM3rTycRr2IZlwmu7FrFMvorRC2G+qtxs=</DigestValue>
      </Reference>
      <Reference URI="/xl/styles.xml?ContentType=application/vnd.openxmlformats-officedocument.spreadsheetml.styles+xml">
        <DigestMethod Algorithm="http://www.w3.org/2001/04/xmlenc#sha256"/>
        <DigestValue>i7ELN7GIGhf3GDceLo6CzwhTX+j+aSoamuPa9jo1SDQ=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KGAkdDBdO4iMKZlliGdpnAw0wuwpE191SL3+94lFhFk=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eAzDuD0Gs0xWgzCluBDA3JI3apKvWs73WxzGHrH2Axs=</DigestValue>
      </Reference>
      <Reference URI="/xl/worksheets/sheet10.xml?ContentType=application/vnd.openxmlformats-officedocument.spreadsheetml.worksheet+xml">
        <DigestMethod Algorithm="http://www.w3.org/2001/04/xmlenc#sha256"/>
        <DigestValue>4AkRvG+UzsanfsMhJT56dfJG1SUE+vjWCEBe8kJk5Mg=</DigestValue>
      </Reference>
      <Reference URI="/xl/worksheets/sheet11.xml?ContentType=application/vnd.openxmlformats-officedocument.spreadsheetml.worksheet+xml">
        <DigestMethod Algorithm="http://www.w3.org/2001/04/xmlenc#sha256"/>
        <DigestValue>yk544i3eHaC5uIexrAAMShI1hfOG32P9GAK2uFDcG6U=</DigestValue>
      </Reference>
      <Reference URI="/xl/worksheets/sheet12.xml?ContentType=application/vnd.openxmlformats-officedocument.spreadsheetml.worksheet+xml">
        <DigestMethod Algorithm="http://www.w3.org/2001/04/xmlenc#sha256"/>
        <DigestValue>4ZuefO9Rch0pUYyGV10PboOcKSrMV6V+jQr5Y0hQz+4=</DigestValue>
      </Reference>
      <Reference URI="/xl/worksheets/sheet13.xml?ContentType=application/vnd.openxmlformats-officedocument.spreadsheetml.worksheet+xml">
        <DigestMethod Algorithm="http://www.w3.org/2001/04/xmlenc#sha256"/>
        <DigestValue>NhjqxaRbO4/MMW2lKEHiqgkEIST/ePiCNMgxnO/BdoA=</DigestValue>
      </Reference>
      <Reference URI="/xl/worksheets/sheet14.xml?ContentType=application/vnd.openxmlformats-officedocument.spreadsheetml.worksheet+xml">
        <DigestMethod Algorithm="http://www.w3.org/2001/04/xmlenc#sha256"/>
        <DigestValue>qqdAfsnRyfRIY7fUPmIGKyZea/wPSofgU+cntgFRMRg=</DigestValue>
      </Reference>
      <Reference URI="/xl/worksheets/sheet15.xml?ContentType=application/vnd.openxmlformats-officedocument.spreadsheetml.worksheet+xml">
        <DigestMethod Algorithm="http://www.w3.org/2001/04/xmlenc#sha256"/>
        <DigestValue>zSIAM+vIbJMHSEPglWtC6QaHnsQnjEPzMoA4LTXwcCs=</DigestValue>
      </Reference>
      <Reference URI="/xl/worksheets/sheet16.xml?ContentType=application/vnd.openxmlformats-officedocument.spreadsheetml.worksheet+xml">
        <DigestMethod Algorithm="http://www.w3.org/2001/04/xmlenc#sha256"/>
        <DigestValue>mUOtuYT3ZGhZA7hNMacKqecbrmTSmHsVjEetppDig2I=</DigestValue>
      </Reference>
      <Reference URI="/xl/worksheets/sheet17.xml?ContentType=application/vnd.openxmlformats-officedocument.spreadsheetml.worksheet+xml">
        <DigestMethod Algorithm="http://www.w3.org/2001/04/xmlenc#sha256"/>
        <DigestValue>g3CQZNc5zuYfPgo8E+3d9IctoNISo8W57FZ3YTVS/bw=</DigestValue>
      </Reference>
      <Reference URI="/xl/worksheets/sheet18.xml?ContentType=application/vnd.openxmlformats-officedocument.spreadsheetml.worksheet+xml">
        <DigestMethod Algorithm="http://www.w3.org/2001/04/xmlenc#sha256"/>
        <DigestValue>d61yv4Ldfdw3JtlVqogkTbXfPBfWTkpaF7edwIcrlIU=</DigestValue>
      </Reference>
      <Reference URI="/xl/worksheets/sheet19.xml?ContentType=application/vnd.openxmlformats-officedocument.spreadsheetml.worksheet+xml">
        <DigestMethod Algorithm="http://www.w3.org/2001/04/xmlenc#sha256"/>
        <DigestValue>QUULa6CkYRbGPx8J7Cf3r34BLS6+3Fv21x3pTEo2Jcc=</DigestValue>
      </Reference>
      <Reference URI="/xl/worksheets/sheet2.xml?ContentType=application/vnd.openxmlformats-officedocument.spreadsheetml.worksheet+xml">
        <DigestMethod Algorithm="http://www.w3.org/2001/04/xmlenc#sha256"/>
        <DigestValue>cJRVwRjPQ6f3YrGQiZiWvGtA86vuvRfD2PLweGj5FmU=</DigestValue>
      </Reference>
      <Reference URI="/xl/worksheets/sheet20.xml?ContentType=application/vnd.openxmlformats-officedocument.spreadsheetml.worksheet+xml">
        <DigestMethod Algorithm="http://www.w3.org/2001/04/xmlenc#sha256"/>
        <DigestValue>PqBXU6G/lh4odcySJVC4HexWwz6Ma3FW4IQIVaEPS0A=</DigestValue>
      </Reference>
      <Reference URI="/xl/worksheets/sheet21.xml?ContentType=application/vnd.openxmlformats-officedocument.spreadsheetml.worksheet+xml">
        <DigestMethod Algorithm="http://www.w3.org/2001/04/xmlenc#sha256"/>
        <DigestValue>CB3/BPvedPwPhCocPubszlyi26ckoh2QJ871im8PRcc=</DigestValue>
      </Reference>
      <Reference URI="/xl/worksheets/sheet22.xml?ContentType=application/vnd.openxmlformats-officedocument.spreadsheetml.worksheet+xml">
        <DigestMethod Algorithm="http://www.w3.org/2001/04/xmlenc#sha256"/>
        <DigestValue>BY+e7Fw/O89eiPnLPKibnAOVvBPIdacfTfOg6WvUwsA=</DigestValue>
      </Reference>
      <Reference URI="/xl/worksheets/sheet23.xml?ContentType=application/vnd.openxmlformats-officedocument.spreadsheetml.worksheet+xml">
        <DigestMethod Algorithm="http://www.w3.org/2001/04/xmlenc#sha256"/>
        <DigestValue>KndoHQcVXB8DruBthIC54/RqCjMCmuXSC0smKbwD9qg=</DigestValue>
      </Reference>
      <Reference URI="/xl/worksheets/sheet24.xml?ContentType=application/vnd.openxmlformats-officedocument.spreadsheetml.worksheet+xml">
        <DigestMethod Algorithm="http://www.w3.org/2001/04/xmlenc#sha256"/>
        <DigestValue>jyr9Scq/UZPiYtuz3FNV7IOLqoQtYKn+tmPd1u+p3Fc=</DigestValue>
      </Reference>
      <Reference URI="/xl/worksheets/sheet25.xml?ContentType=application/vnd.openxmlformats-officedocument.spreadsheetml.worksheet+xml">
        <DigestMethod Algorithm="http://www.w3.org/2001/04/xmlenc#sha256"/>
        <DigestValue>NqgH2wc7E3pcCA8W4aShsSyXJc29RE//JDJmKL8Dk/8=</DigestValue>
      </Reference>
      <Reference URI="/xl/worksheets/sheet26.xml?ContentType=application/vnd.openxmlformats-officedocument.spreadsheetml.worksheet+xml">
        <DigestMethod Algorithm="http://www.w3.org/2001/04/xmlenc#sha256"/>
        <DigestValue>qh+Z2w5dTu+m1wb7Z87IDmjPAhGoI2nyiNGeBgZrIgM=</DigestValue>
      </Reference>
      <Reference URI="/xl/worksheets/sheet27.xml?ContentType=application/vnd.openxmlformats-officedocument.spreadsheetml.worksheet+xml">
        <DigestMethod Algorithm="http://www.w3.org/2001/04/xmlenc#sha256"/>
        <DigestValue>QCV4CM66UKeSycKJNAGJtrhN/sir7a8VN2E5IIElIP0=</DigestValue>
      </Reference>
      <Reference URI="/xl/worksheets/sheet28.xml?ContentType=application/vnd.openxmlformats-officedocument.spreadsheetml.worksheet+xml">
        <DigestMethod Algorithm="http://www.w3.org/2001/04/xmlenc#sha256"/>
        <DigestValue>vqZ6r26bhs0+N/o+vOLml3wrXL+Bz0fnwYZy2oD9r/I=</DigestValue>
      </Reference>
      <Reference URI="/xl/worksheets/sheet29.xml?ContentType=application/vnd.openxmlformats-officedocument.spreadsheetml.worksheet+xml">
        <DigestMethod Algorithm="http://www.w3.org/2001/04/xmlenc#sha256"/>
        <DigestValue>DnJtZP8pJXLYq8n0LxcDjxY+lcP+fMVKN2nHPyM3wZE=</DigestValue>
      </Reference>
      <Reference URI="/xl/worksheets/sheet3.xml?ContentType=application/vnd.openxmlformats-officedocument.spreadsheetml.worksheet+xml">
        <DigestMethod Algorithm="http://www.w3.org/2001/04/xmlenc#sha256"/>
        <DigestValue>x6Ie88vB59aQ/22FKJUVTMTAzncyKFEw9Yr+5p7Hqcs=</DigestValue>
      </Reference>
      <Reference URI="/xl/worksheets/sheet4.xml?ContentType=application/vnd.openxmlformats-officedocument.spreadsheetml.worksheet+xml">
        <DigestMethod Algorithm="http://www.w3.org/2001/04/xmlenc#sha256"/>
        <DigestValue>NIBzYwPolXX/fwgBhU5ilwNoSDoXs3sBqo33d9RMDIs=</DigestValue>
      </Reference>
      <Reference URI="/xl/worksheets/sheet5.xml?ContentType=application/vnd.openxmlformats-officedocument.spreadsheetml.worksheet+xml">
        <DigestMethod Algorithm="http://www.w3.org/2001/04/xmlenc#sha256"/>
        <DigestValue>BpM1c5TQo6CXWiRa2GO4mv31obFNbTRsm7Lnw4quWZY=</DigestValue>
      </Reference>
      <Reference URI="/xl/worksheets/sheet6.xml?ContentType=application/vnd.openxmlformats-officedocument.spreadsheetml.worksheet+xml">
        <DigestMethod Algorithm="http://www.w3.org/2001/04/xmlenc#sha256"/>
        <DigestValue>c3T7diqrp7mwcFve+j5y0h5naXMfKtzWp9Z+Y+D6oPQ=</DigestValue>
      </Reference>
      <Reference URI="/xl/worksheets/sheet7.xml?ContentType=application/vnd.openxmlformats-officedocument.spreadsheetml.worksheet+xml">
        <DigestMethod Algorithm="http://www.w3.org/2001/04/xmlenc#sha256"/>
        <DigestValue>DEMZO15XoYb3Mi+FCO8q29F184DgaM4mezDRjqdim0U=</DigestValue>
      </Reference>
      <Reference URI="/xl/worksheets/sheet8.xml?ContentType=application/vnd.openxmlformats-officedocument.spreadsheetml.worksheet+xml">
        <DigestMethod Algorithm="http://www.w3.org/2001/04/xmlenc#sha256"/>
        <DigestValue>dDnpMEU7Th2P4VooiLZNtkE2WbK4LVetxDRuue+KWXQ=</DigestValue>
      </Reference>
      <Reference URI="/xl/worksheets/sheet9.xml?ContentType=application/vnd.openxmlformats-officedocument.spreadsheetml.worksheet+xml">
        <DigestMethod Algorithm="http://www.w3.org/2001/04/xmlenc#sha256"/>
        <DigestValue>GKB3kCs3y7nQmLr4p7sOv1hhHnB07PHrE/ksBZYsWSA=</DigestValue>
      </Reference>
    </Manifest>
    <SignatureProperties>
      <SignatureProperty Id="idSignatureTime" Target="#idPackageSignature">
        <mdssi:SignatureTime xmlns:mdssi="http://schemas.openxmlformats.org/package/2006/digital-signature">
          <mdssi:Format>YYYY-MM-DDThh:mm:ssTZD</mdssi:Format>
          <mdssi:Value>2022-08-16T15:48:17Z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16.0.15427/23</OfficeVersion>
          <ApplicationVersion>16.0.15427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2022-08-16T15:48:17Z</xd:SigningTime>
          <xd:SigningCertificate>
            <xd:Cert>
              <xd:CertDigest>
                <DigestMethod Algorithm="http://www.w3.org/2001/04/xmlenc#sha256"/>
                <DigestValue>uPbfPfnocpBKSg2auK8HErLonYn6GpDdGKtz6emdjKo=</DigestValue>
              </xd:CertDigest>
              <xd:IssuerSerial>
                <X509IssuerName>CN=NBG Class 2 INT Sub CA, DC=nbg, DC=ge</X509IssuerName>
                <X509SerialNumber>192629479004653326828446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2022-08-12T08:37:57Z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