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17.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5" activeTab="2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_xlnm.Print_Area" localSheetId="9">'9. Capital'!$A$1:$C$52</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calcOnSave="0"/>
</workbook>
</file>

<file path=xl/calcChain.xml><?xml version="1.0" encoding="utf-8"?>
<calcChain xmlns="http://schemas.openxmlformats.org/spreadsheetml/2006/main">
  <c r="H20" i="74" l="1"/>
  <c r="H12" i="74"/>
  <c r="H11" i="74"/>
  <c r="H9" i="74"/>
  <c r="G11" i="80" l="1"/>
  <c r="C22" i="74" l="1"/>
  <c r="G5" i="6" l="1"/>
  <c r="B2" i="91"/>
  <c r="B1" i="91"/>
  <c r="B2" i="89"/>
  <c r="B1" i="89"/>
  <c r="B2" i="88"/>
  <c r="B1" i="88"/>
  <c r="B2" i="87"/>
  <c r="B1" i="87"/>
  <c r="B2" i="86"/>
  <c r="B1" i="86"/>
  <c r="C10" i="85"/>
  <c r="C19" i="85" s="1"/>
  <c r="B2" i="85"/>
  <c r="B1" i="85"/>
  <c r="D12" i="84"/>
  <c r="C12" i="84"/>
  <c r="D7" i="84"/>
  <c r="D19" i="84" s="1"/>
  <c r="C7" i="84"/>
  <c r="B2" i="84"/>
  <c r="B1" i="84"/>
  <c r="H34" i="83"/>
  <c r="G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B1" i="83"/>
  <c r="I23" i="82"/>
  <c r="I22" i="82"/>
  <c r="H21" i="82"/>
  <c r="G21" i="82"/>
  <c r="F21" i="82"/>
  <c r="E21" i="82"/>
  <c r="I21" i="82" s="1"/>
  <c r="D21" i="82"/>
  <c r="C21" i="82"/>
  <c r="I20" i="82"/>
  <c r="I19" i="82"/>
  <c r="I18" i="82"/>
  <c r="I17" i="82"/>
  <c r="I16" i="82"/>
  <c r="I15" i="82"/>
  <c r="I14" i="82"/>
  <c r="I13" i="82"/>
  <c r="I12" i="82"/>
  <c r="I11" i="82"/>
  <c r="I10" i="82"/>
  <c r="I9" i="82"/>
  <c r="I8" i="82"/>
  <c r="I7" i="82"/>
  <c r="B2" i="82"/>
  <c r="B1" i="82"/>
  <c r="G22" i="81"/>
  <c r="F22" i="81"/>
  <c r="E22" i="81"/>
  <c r="D22" i="81"/>
  <c r="C22" i="81"/>
  <c r="H21" i="81"/>
  <c r="H22" i="81" s="1"/>
  <c r="H20" i="81"/>
  <c r="H19" i="81"/>
  <c r="H18" i="81"/>
  <c r="H17" i="81"/>
  <c r="H16" i="81"/>
  <c r="H15" i="81"/>
  <c r="H14" i="81"/>
  <c r="H13" i="81"/>
  <c r="H12" i="81"/>
  <c r="H11" i="81"/>
  <c r="H10" i="81"/>
  <c r="H9" i="81"/>
  <c r="H8" i="81"/>
  <c r="B2" i="81"/>
  <c r="B1" i="81"/>
  <c r="G33" i="80"/>
  <c r="F33" i="80"/>
  <c r="E33" i="80"/>
  <c r="D33" i="80"/>
  <c r="C33" i="80"/>
  <c r="G24" i="80"/>
  <c r="F24" i="80"/>
  <c r="E24" i="80"/>
  <c r="D24" i="80"/>
  <c r="C24" i="80"/>
  <c r="G18" i="80"/>
  <c r="F18" i="80"/>
  <c r="E18" i="80"/>
  <c r="D18" i="80"/>
  <c r="C18" i="80"/>
  <c r="G14" i="80"/>
  <c r="F14" i="80"/>
  <c r="E14" i="80"/>
  <c r="D14" i="80"/>
  <c r="C14" i="80"/>
  <c r="F11" i="80"/>
  <c r="E11" i="80"/>
  <c r="D11" i="80"/>
  <c r="C11" i="80"/>
  <c r="G8" i="80"/>
  <c r="F8" i="80"/>
  <c r="E8" i="80"/>
  <c r="D8" i="80"/>
  <c r="C8" i="80"/>
  <c r="B2" i="80"/>
  <c r="B1" i="80"/>
  <c r="C35" i="79"/>
  <c r="C30" i="79"/>
  <c r="C36" i="79" s="1"/>
  <c r="C26" i="79"/>
  <c r="C18" i="79"/>
  <c r="C12" i="79"/>
  <c r="B2" i="79"/>
  <c r="B1" i="79"/>
  <c r="E21" i="37"/>
  <c r="C21" i="37"/>
  <c r="N20" i="37"/>
  <c r="N19" i="37"/>
  <c r="E19" i="37"/>
  <c r="N18" i="37"/>
  <c r="E18" i="37"/>
  <c r="N17" i="37"/>
  <c r="E17" i="37"/>
  <c r="N16" i="37"/>
  <c r="N14" i="37" s="1"/>
  <c r="N21" i="37" s="1"/>
  <c r="E16" i="37"/>
  <c r="N15" i="37"/>
  <c r="E15" i="37"/>
  <c r="M14" i="37"/>
  <c r="L14" i="37"/>
  <c r="K14" i="37"/>
  <c r="J14" i="37"/>
  <c r="I14" i="37"/>
  <c r="H14" i="37"/>
  <c r="G14" i="37"/>
  <c r="F14" i="37"/>
  <c r="E14" i="37"/>
  <c r="C14" i="37"/>
  <c r="N13" i="37"/>
  <c r="N12" i="37"/>
  <c r="E12" i="37"/>
  <c r="N11" i="37"/>
  <c r="E11" i="37"/>
  <c r="N10" i="37"/>
  <c r="E10" i="37"/>
  <c r="N9" i="37"/>
  <c r="E9" i="37"/>
  <c r="N8" i="37"/>
  <c r="N7" i="37" s="1"/>
  <c r="E8" i="37"/>
  <c r="M7" i="37"/>
  <c r="M21" i="37" s="1"/>
  <c r="L7" i="37"/>
  <c r="L21" i="37" s="1"/>
  <c r="K7" i="37"/>
  <c r="K21" i="37" s="1"/>
  <c r="J7" i="37"/>
  <c r="J21" i="37" s="1"/>
  <c r="I7" i="37"/>
  <c r="I21" i="37" s="1"/>
  <c r="H7" i="37"/>
  <c r="H21" i="37" s="1"/>
  <c r="G7" i="37"/>
  <c r="G21" i="37" s="1"/>
  <c r="F7" i="37"/>
  <c r="F21" i="37" s="1"/>
  <c r="E7" i="37"/>
  <c r="C7" i="37"/>
  <c r="B2" i="37"/>
  <c r="B1" i="37"/>
  <c r="B2" i="36"/>
  <c r="B1" i="36"/>
  <c r="H22" i="74"/>
  <c r="G22" i="74"/>
  <c r="F22" i="74"/>
  <c r="E22" i="74"/>
  <c r="D22" i="74"/>
  <c r="H21" i="74"/>
  <c r="H19" i="74"/>
  <c r="H18" i="74"/>
  <c r="H17" i="74"/>
  <c r="H16" i="74"/>
  <c r="H15" i="74"/>
  <c r="H14" i="74"/>
  <c r="H13" i="74"/>
  <c r="H10" i="74"/>
  <c r="H8" i="74"/>
  <c r="B2" i="74"/>
  <c r="B1" i="74"/>
  <c r="S21" i="64"/>
  <c r="R21" i="64"/>
  <c r="Q21" i="64"/>
  <c r="P21" i="64"/>
  <c r="O21" i="64"/>
  <c r="N21" i="64"/>
  <c r="M21" i="64"/>
  <c r="L21" i="64"/>
  <c r="J21" i="64"/>
  <c r="I21" i="64"/>
  <c r="H21" i="64"/>
  <c r="G21" i="64"/>
  <c r="F21" i="64"/>
  <c r="E21" i="64"/>
  <c r="C21" i="64"/>
  <c r="V20" i="64"/>
  <c r="V19" i="64"/>
  <c r="V18" i="64"/>
  <c r="V17" i="64"/>
  <c r="V16" i="64"/>
  <c r="V15" i="64"/>
  <c r="V14" i="64"/>
  <c r="V13" i="64"/>
  <c r="V12" i="64"/>
  <c r="V11" i="64"/>
  <c r="V10" i="64"/>
  <c r="V9" i="64"/>
  <c r="V8" i="64"/>
  <c r="V7" i="64"/>
  <c r="B2" i="64"/>
  <c r="B1" i="64"/>
  <c r="B2" i="35"/>
  <c r="B1" i="35"/>
  <c r="C40" i="69"/>
  <c r="C32" i="69"/>
  <c r="C21" i="69"/>
  <c r="B2" i="69"/>
  <c r="B1" i="69"/>
  <c r="C21" i="77"/>
  <c r="D21" i="77" s="1"/>
  <c r="C20" i="77"/>
  <c r="D20" i="77" s="1"/>
  <c r="C19" i="77"/>
  <c r="D19" i="77" s="1"/>
  <c r="D17" i="77"/>
  <c r="D16" i="77"/>
  <c r="D15" i="77"/>
  <c r="D13" i="77"/>
  <c r="D12" i="77"/>
  <c r="D11" i="77"/>
  <c r="D9" i="77"/>
  <c r="D8" i="77"/>
  <c r="D7" i="77"/>
  <c r="B2" i="77"/>
  <c r="B1" i="77"/>
  <c r="B2" i="28"/>
  <c r="B1" i="28"/>
  <c r="C13" i="73"/>
  <c r="C8" i="73"/>
  <c r="C5" i="73"/>
  <c r="B2" i="73"/>
  <c r="B1" i="73"/>
  <c r="B2" i="72"/>
  <c r="B1" i="72"/>
  <c r="B2" i="52"/>
  <c r="B1" i="52"/>
  <c r="G5" i="71"/>
  <c r="F5" i="71"/>
  <c r="E5" i="71"/>
  <c r="D5" i="71"/>
  <c r="C5" i="71"/>
  <c r="B1" i="71"/>
  <c r="H53" i="75"/>
  <c r="E53" i="75"/>
  <c r="H52" i="75"/>
  <c r="H51" i="75"/>
  <c r="H50" i="75"/>
  <c r="B2" i="75"/>
  <c r="B1" i="75"/>
  <c r="B2" i="53"/>
  <c r="B1" i="53"/>
  <c r="B2" i="62"/>
  <c r="B1" i="62"/>
  <c r="F5" i="6"/>
  <c r="E5" i="6"/>
  <c r="D5" i="6"/>
  <c r="C5" i="6"/>
  <c r="B1" i="6"/>
  <c r="C19" i="84" l="1"/>
  <c r="G21" i="80"/>
  <c r="G37" i="80"/>
  <c r="C38" i="79"/>
  <c r="V21" i="64"/>
  <c r="G39" i="80" l="1"/>
</calcChain>
</file>

<file path=xl/sharedStrings.xml><?xml version="1.0" encoding="utf-8"?>
<sst xmlns="http://schemas.openxmlformats.org/spreadsheetml/2006/main" count="1571" uniqueCount="1037">
  <si>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</si>
  <si>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</si>
  <si>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</si>
  <si>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</si>
  <si>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</si>
  <si>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</si>
  <si>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</si>
  <si>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</si>
  <si>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</si>
  <si>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</si>
  <si>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</si>
  <si>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</si>
  <si>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</si>
  <si>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</si>
  <si>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</si>
  <si>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</si>
  <si>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</si>
  <si>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</si>
  <si>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</si>
  <si>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</si>
  <si>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</si>
  <si>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</si>
  <si>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</si>
  <si>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</si>
  <si>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</si>
  <si>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</si>
  <si>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</si>
  <si>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</si>
  <si>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</si>
  <si>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</si>
  <si>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</si>
  <si>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</si>
  <si>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</si>
  <si>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</si>
  <si>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</si>
  <si>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</si>
  <si>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</si>
  <si>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</si>
  <si>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</si>
  <si>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</si>
  <si>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</si>
  <si>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</si>
  <si>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</si>
  <si>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</si>
  <si>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</si>
  <si>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</si>
  <si>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</si>
  <si>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</si>
  <si>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</si>
  <si>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</si>
  <si>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</si>
  <si>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</si>
  <si>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</si>
  <si>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</si>
  <si>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</si>
  <si>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</si>
  <si>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</si>
  <si>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</si>
  <si>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</si>
  <si>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</si>
  <si>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</si>
  <si>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</si>
  <si>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</si>
  <si>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</si>
  <si>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</si>
  <si>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</si>
  <si>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</si>
  <si>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</si>
  <si>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</si>
  <si>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</si>
  <si>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</si>
  <si>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</si>
  <si>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</si>
  <si>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</si>
  <si>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</si>
  <si>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</si>
  <si>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</si>
  <si>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</si>
  <si>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</si>
  <si>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</si>
  <si>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</si>
  <si>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</si>
  <si>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</si>
  <si>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</si>
  <si>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</si>
  <si>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</si>
  <si>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</si>
  <si>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</si>
  <si>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</si>
  <si>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</si>
  <si>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</si>
  <si>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</si>
  <si>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</si>
  <si>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</si>
  <si>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</si>
  <si>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</si>
  <si>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</si>
  <si>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</si>
  <si>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</si>
  <si>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</si>
  <si>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</si>
  <si>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</si>
  <si>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</si>
  <si>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</si>
  <si>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</si>
  <si>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</si>
  <si>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</si>
  <si>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</si>
  <si>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</si>
  <si>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</si>
  <si>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</si>
  <si>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</si>
  <si>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</si>
  <si>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</si>
  <si>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</si>
  <si>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</si>
  <si>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</si>
  <si>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</si>
  <si>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</si>
  <si>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</si>
  <si>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</si>
  <si>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</si>
  <si>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</si>
  <si>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</si>
  <si>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</si>
  <si>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</si>
  <si>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</si>
  <si>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</si>
  <si>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</si>
  <si>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</si>
  <si>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</si>
  <si>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</si>
  <si>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</si>
  <si>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</si>
  <si>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</si>
  <si>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</si>
  <si>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</si>
  <si>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</si>
  <si>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</si>
  <si>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</si>
  <si>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</si>
  <si>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</si>
  <si>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</si>
  <si>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</si>
  <si>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</si>
  <si>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</si>
  <si>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</si>
  <si>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</si>
  <si>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</si>
  <si>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</si>
  <si>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</si>
  <si>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</si>
  <si>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</si>
  <si>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</si>
  <si>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</si>
  <si>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</si>
  <si>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</si>
  <si>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</si>
  <si>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</si>
  <si>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</si>
  <si>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</si>
  <si>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</si>
  <si>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</si>
  <si>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</si>
  <si>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</si>
  <si>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</si>
  <si>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</si>
  <si>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</si>
  <si>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</si>
  <si>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</si>
  <si>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</si>
  <si>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</si>
  <si>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</si>
  <si>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</si>
  <si>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</si>
  <si>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</si>
  <si>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</si>
  <si>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</si>
  <si>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</si>
  <si>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</si>
  <si>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</si>
  <si>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</si>
  <si>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</si>
  <si>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</si>
  <si>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</si>
  <si>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</si>
  <si>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</si>
  <si>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</si>
  <si>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</si>
  <si>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</si>
  <si>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</si>
  <si>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</si>
  <si>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</si>
  <si>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</si>
  <si>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</si>
  <si>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</si>
  <si>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</si>
  <si>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</si>
  <si>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</si>
  <si>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</si>
  <si>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</si>
  <si>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</si>
  <si>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</si>
  <si>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</si>
  <si>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</si>
  <si>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</si>
  <si>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</si>
  <si>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</si>
  <si>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</si>
  <si>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</si>
  <si>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</si>
  <si>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</si>
  <si>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</si>
  <si>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</si>
  <si>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</si>
  <si>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</si>
  <si>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</si>
  <si>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</si>
  <si>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</si>
  <si>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</si>
  <si>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</si>
  <si>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</si>
  <si>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</si>
  <si>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</si>
  <si>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</si>
  <si>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</si>
  <si>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</si>
  <si>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</si>
  <si>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</si>
  <si>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</si>
  <si>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</si>
  <si>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</si>
  <si>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</si>
  <si>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</si>
  <si>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</si>
  <si>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</si>
  <si>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</si>
  <si>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</si>
  <si>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</si>
  <si>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</si>
  <si>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</si>
  <si>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</si>
  <si>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</si>
  <si>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</si>
  <si>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</si>
  <si>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</si>
  <si>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</si>
  <si>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</si>
  <si>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</si>
  <si>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</si>
  <si>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</si>
  <si>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</si>
  <si>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</si>
  <si>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</si>
  <si>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</si>
  <si>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</si>
  <si>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</si>
  <si>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</si>
  <si>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</si>
  <si>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</si>
  <si>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</si>
  <si>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</si>
  <si>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</si>
  <si>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</si>
  <si>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</si>
  <si>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</si>
  <si>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</si>
  <si>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</si>
  <si>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</si>
  <si>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</si>
  <si>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</si>
  <si>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</si>
  <si>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</si>
  <si>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</si>
  <si>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</si>
  <si>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</si>
  <si>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</si>
  <si>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</si>
  <si>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</si>
  <si>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</si>
  <si>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</si>
  <si>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</si>
  <si>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</si>
  <si>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</si>
  <si>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</si>
  <si>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</si>
  <si>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</si>
  <si>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</si>
  <si>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</si>
  <si>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</si>
  <si>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</si>
  <si>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</si>
  <si>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</si>
  <si>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</si>
  <si>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</si>
  <si>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</si>
  <si>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</si>
  <si>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</si>
  <si>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</si>
  <si>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</si>
  <si>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</si>
  <si>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</si>
  <si>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</si>
  <si>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</si>
  <si>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</si>
  <si>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</si>
  <si>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</si>
  <si>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</si>
  <si>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</si>
  <si>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</si>
  <si>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</si>
  <si>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</si>
  <si>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</si>
  <si>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</si>
  <si>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</si>
  <si>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</si>
  <si>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</si>
  <si>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</si>
  <si>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</si>
  <si>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</si>
  <si>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</si>
  <si>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</si>
  <si>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</si>
  <si>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</si>
  <si>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</si>
  <si>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</si>
  <si>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</si>
  <si>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</si>
  <si>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</si>
  <si>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</si>
  <si>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</si>
  <si>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</si>
  <si>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</si>
  <si>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</si>
  <si>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</si>
  <si>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</si>
  <si>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</si>
  <si>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</si>
  <si>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</si>
  <si>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</si>
  <si>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</si>
  <si>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</si>
  <si>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</si>
  <si>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</si>
  <si>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</si>
  <si>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</si>
  <si>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</si>
  <si>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</si>
  <si>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</si>
  <si>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</si>
  <si>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</si>
  <si>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</si>
  <si>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</si>
  <si>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</si>
  <si>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</si>
  <si>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</si>
  <si>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</si>
  <si>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</si>
  <si>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</si>
  <si>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</si>
  <si>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</si>
  <si>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</si>
  <si>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</si>
  <si>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</si>
  <si>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</si>
  <si>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</si>
  <si>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</si>
  <si>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</si>
  <si>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</si>
  <si>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</si>
  <si>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</si>
  <si>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</si>
  <si>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</si>
  <si>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</si>
  <si>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</si>
  <si>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</si>
  <si>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</si>
  <si>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</si>
  <si>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</si>
  <si>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</si>
  <si>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</si>
  <si>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</si>
  <si>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</si>
  <si>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</si>
  <si>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</si>
  <si>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</si>
  <si>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</si>
  <si>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</si>
  <si>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</si>
  <si>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</si>
  <si>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</si>
  <si>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</si>
  <si>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</si>
  <si>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</si>
  <si>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</si>
  <si>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</si>
  <si>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</si>
  <si>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</si>
  <si>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</si>
  <si>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</si>
  <si>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</si>
  <si>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</si>
  <si>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</si>
  <si>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</si>
  <si>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</si>
  <si>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</si>
  <si>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</si>
  <si>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</si>
  <si>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</si>
  <si>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</si>
  <si>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</si>
  <si>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</si>
  <si>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</si>
  <si>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</si>
  <si>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</si>
  <si>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</si>
  <si>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</si>
  <si>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</si>
  <si>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</si>
  <si>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</si>
  <si>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</si>
  <si>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</si>
  <si>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</si>
  <si>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</si>
  <si>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</si>
  <si>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</si>
  <si>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</si>
  <si>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</si>
  <si>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</si>
  <si>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</si>
  <si>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</si>
  <si>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</si>
  <si>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</si>
  <si>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</si>
  <si>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</si>
  <si>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</si>
  <si>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</si>
  <si>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</si>
  <si>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</si>
  <si>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</si>
  <si>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</si>
  <si>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</si>
  <si>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</si>
  <si>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</si>
  <si>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</si>
  <si>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</si>
  <si>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</si>
  <si>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</si>
  <si>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</si>
  <si>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</si>
  <si>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</si>
  <si>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</si>
  <si>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</si>
  <si>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</si>
  <si>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</si>
  <si>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</si>
  <si>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</si>
  <si>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</si>
  <si>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</si>
  <si>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</si>
  <si>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</si>
  <si>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</si>
  <si>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</si>
  <si>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</si>
  <si>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</si>
  <si>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</si>
  <si>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</si>
  <si>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</si>
  <si>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</si>
  <si>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</si>
  <si>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</si>
  <si>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</si>
  <si>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</si>
  <si>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</si>
  <si>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</si>
  <si>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</si>
  <si>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</si>
  <si>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</si>
  <si>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</si>
  <si>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</si>
  <si>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</si>
  <si>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</si>
  <si>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</si>
  <si>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</si>
  <si>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</si>
  <si>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</si>
  <si>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</si>
  <si>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</si>
  <si>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</si>
  <si>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</si>
  <si>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</si>
  <si>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</si>
  <si>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</si>
  <si>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</si>
  <si>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</si>
  <si>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</si>
  <si>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</si>
  <si>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</si>
  <si>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</si>
  <si>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</si>
  <si>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</si>
  <si>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</si>
  <si>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</si>
  <si>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</si>
  <si>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</si>
  <si>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</si>
  <si>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</si>
  <si>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</si>
  <si>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</si>
  <si>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</si>
  <si>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</si>
  <si>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</si>
  <si>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</si>
  <si>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</si>
  <si>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</si>
  <si>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</si>
  <si>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</si>
  <si>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</si>
  <si>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</si>
  <si>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</si>
  <si>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</si>
  <si>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</si>
  <si>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</si>
  <si>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</si>
  <si>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</si>
  <si>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</si>
  <si>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</si>
  <si>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</si>
  <si>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</si>
  <si>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</si>
  <si>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</si>
  <si>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</si>
  <si>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</si>
  <si>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</si>
  <si>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</si>
  <si>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</si>
  <si>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</si>
  <si>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</si>
  <si>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</si>
  <si>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</si>
  <si>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</si>
  <si>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</si>
  <si>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</si>
  <si>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</si>
  <si>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</si>
  <si>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</si>
  <si>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</si>
  <si>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</si>
  <si>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</si>
  <si>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</si>
  <si>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</si>
  <si>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</si>
  <si>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</si>
  <si>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</si>
  <si>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</si>
  <si>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</si>
  <si>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</si>
  <si>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</si>
  <si>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</si>
  <si>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</si>
  <si>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</si>
  <si>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</si>
  <si>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</si>
  <si>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</si>
  <si>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</si>
  <si>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</si>
  <si>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</si>
  <si>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</si>
  <si>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</si>
  <si>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</si>
  <si>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</si>
  <si>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</si>
  <si>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</si>
  <si>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</si>
  <si>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</si>
  <si>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</si>
  <si>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</si>
  <si>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</si>
  <si>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</si>
  <si>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</si>
  <si>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</si>
  <si>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</si>
  <si>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</si>
  <si>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</si>
  <si>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</si>
  <si>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</si>
  <si>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</si>
  <si>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</si>
  <si>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</si>
  <si>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</si>
  <si>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</si>
  <si>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</si>
  <si>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</si>
  <si>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</si>
  <si>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</si>
  <si>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</si>
  <si>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</si>
  <si>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</si>
  <si>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</si>
  <si>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</si>
  <si>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</si>
  <si>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</si>
  <si>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</si>
  <si>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</si>
  <si>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</si>
  <si>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</si>
  <si>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</si>
  <si>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</si>
  <si>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</si>
  <si>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</si>
  <si>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</si>
  <si>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</si>
  <si>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</si>
  <si>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</si>
  <si>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</si>
  <si>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</si>
  <si>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</si>
  <si>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</si>
  <si>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</si>
  <si>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</si>
  <si>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</si>
  <si>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</si>
  <si>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</si>
  <si>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</si>
  <si>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</si>
  <si>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</si>
  <si>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</si>
  <si>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</si>
  <si>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</si>
  <si>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</si>
  <si>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</si>
  <si>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</si>
  <si>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</si>
  <si>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</si>
  <si>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</si>
  <si>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</si>
  <si>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</si>
  <si>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</si>
  <si>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</si>
  <si>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</si>
  <si>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</si>
  <si>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</si>
  <si>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</si>
  <si>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</si>
  <si>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</si>
  <si>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</si>
  <si>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</si>
  <si>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</si>
  <si>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</si>
  <si>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</si>
  <si>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</si>
  <si>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</si>
  <si>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</si>
  <si>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</si>
  <si>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</si>
  <si>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</si>
  <si>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</si>
  <si>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</si>
  <si>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</si>
  <si>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</si>
  <si>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</si>
  <si>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</si>
  <si>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</si>
  <si>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</si>
  <si>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</si>
  <si>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</si>
  <si>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</si>
  <si>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</si>
  <si>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</si>
  <si>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</si>
  <si>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</si>
  <si>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</si>
  <si>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</si>
  <si>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</si>
  <si>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</si>
  <si>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</si>
  <si>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</si>
  <si>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</si>
  <si>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</si>
  <si>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</si>
  <si>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</si>
  <si>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</si>
  <si>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</si>
  <si>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</si>
  <si>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</si>
  <si>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</si>
  <si>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</si>
  <si>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</si>
  <si>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</si>
  <si>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</si>
  <si>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</si>
  <si>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</si>
  <si>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</si>
  <si>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</si>
  <si>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</si>
  <si>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</si>
  <si>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</si>
  <si>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</si>
  <si>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</si>
  <si>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</si>
  <si>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</si>
  <si>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</si>
  <si>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</si>
  <si>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</si>
  <si>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</si>
  <si>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</si>
  <si>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</si>
  <si>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</si>
  <si>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</si>
  <si>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</si>
  <si>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</si>
  <si>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</si>
  <si>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</si>
  <si>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</si>
  <si>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</si>
  <si>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</si>
  <si>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</si>
  <si>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</si>
  <si>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</si>
  <si>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</si>
  <si>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</si>
  <si>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</si>
  <si>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</si>
  <si>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</si>
  <si>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</si>
  <si>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</si>
  <si>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</si>
  <si>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</si>
  <si>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</si>
  <si>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</si>
  <si>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</si>
  <si>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</si>
  <si>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</si>
  <si>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</si>
  <si>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</si>
  <si>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</si>
  <si>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</si>
  <si>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</si>
  <si>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</si>
  <si>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</si>
  <si>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</si>
  <si>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</si>
  <si>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</si>
  <si>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</si>
  <si>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</si>
  <si>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</si>
  <si>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</si>
  <si>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</si>
  <si>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</si>
  <si>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</si>
  <si>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</si>
  <si>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</si>
  <si>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</si>
  <si>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</si>
  <si>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</si>
  <si>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</si>
  <si>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</si>
  <si>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</si>
  <si>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</si>
  <si>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</si>
  <si>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</si>
  <si>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</si>
  <si>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</si>
  <si>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</si>
  <si>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</si>
  <si>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</si>
  <si>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</si>
  <si>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</si>
  <si>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</si>
  <si>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</si>
  <si>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</si>
  <si>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</si>
  <si>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</si>
  <si>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</si>
  <si>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</si>
  <si>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</si>
  <si>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</si>
  <si>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</si>
  <si>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</si>
  <si>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</si>
  <si>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</si>
  <si>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</si>
  <si>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</si>
  <si>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</si>
  <si>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</si>
  <si>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</si>
  <si>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</si>
  <si>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</si>
  <si>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</si>
  <si>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</si>
  <si>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</si>
  <si>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</si>
  <si>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</si>
  <si>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</si>
  <si>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</si>
  <si>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</si>
  <si>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</si>
  <si>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</si>
  <si>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</si>
  <si>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</si>
  <si>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</si>
  <si>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</si>
  <si>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</si>
  <si>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</si>
  <si>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</si>
  <si>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</si>
  <si>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</si>
  <si>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</si>
  <si>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</si>
  <si>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</si>
  <si>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</si>
  <si>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</si>
  <si>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</si>
  <si>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</si>
  <si>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</si>
  <si>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</si>
  <si>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</si>
  <si>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</si>
  <si>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</si>
  <si>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</si>
  <si>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</si>
  <si>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</si>
  <si>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</si>
  <si>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</si>
  <si>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</si>
  <si>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</si>
  <si>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</si>
  <si>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</si>
  <si>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</si>
  <si>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</si>
  <si>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</si>
  <si>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</si>
  <si>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</si>
  <si>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</si>
  <si>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</si>
  <si>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</si>
  <si>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</si>
  <si>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</si>
  <si>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</si>
  <si>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</si>
  <si>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</si>
  <si>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</si>
  <si>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</si>
  <si>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</si>
  <si>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</si>
  <si>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</si>
  <si>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</si>
  <si>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</si>
  <si>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</si>
  <si>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</si>
  <si>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</si>
  <si>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</si>
  <si>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</si>
  <si>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</si>
  <si>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</si>
  <si>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</si>
  <si>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</si>
  <si>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</si>
  <si>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</si>
  <si>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</si>
  <si>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</si>
  <si>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</si>
  <si>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</si>
  <si>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</si>
  <si>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</si>
  <si>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</si>
  <si>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</si>
  <si>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</si>
  <si>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</si>
  <si>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</si>
  <si>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</si>
  <si>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</si>
  <si>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</si>
  <si>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</si>
  <si>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</si>
  <si>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</si>
  <si>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</si>
  <si>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</si>
  <si>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</si>
  <si>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</si>
  <si>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</si>
  <si>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</si>
  <si>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</si>
  <si>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</si>
  <si>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</si>
  <si>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</si>
  <si>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</si>
  <si>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</si>
  <si>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</si>
  <si>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</si>
  <si>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</si>
  <si>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</si>
  <si>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</si>
  <si>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</si>
  <si>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</si>
  <si>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</si>
  <si>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</si>
  <si>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</si>
  <si>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</si>
  <si>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</si>
  <si>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</si>
  <si>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</si>
  <si>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</si>
  <si>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</si>
  <si>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</si>
  <si>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</si>
  <si>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</si>
  <si>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</si>
  <si>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</si>
  <si>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</si>
  <si>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</si>
  <si>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</si>
  <si>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</si>
  <si>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</si>
  <si>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</si>
  <si>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</si>
  <si>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</si>
  <si>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</si>
  <si>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</si>
  <si>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</si>
  <si>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</si>
  <si>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</si>
  <si>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</si>
  <si>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</si>
  <si>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</si>
  <si>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</si>
  <si>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</si>
  <si>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</si>
  <si>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</si>
  <si>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</si>
  <si>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</si>
  <si>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</si>
  <si>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</si>
  <si>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</si>
  <si>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</si>
  <si>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</si>
  <si>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</si>
  <si>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</si>
  <si>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</si>
  <si>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</si>
  <si>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</si>
  <si>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</si>
  <si>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</si>
  <si>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</si>
  <si>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</si>
  <si>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</si>
  <si>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</si>
  <si>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</si>
  <si>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</si>
  <si>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</si>
  <si>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</si>
  <si>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</si>
  <si>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</si>
  <si>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</si>
  <si>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</si>
  <si>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</si>
  <si>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</si>
  <si>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</si>
  <si>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</si>
  <si>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</si>
  <si>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</si>
  <si>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</si>
  <si>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</si>
  <si>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</si>
  <si>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</si>
  <si>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</si>
  <si>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</si>
  <si>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</si>
  <si>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</si>
  <si>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</si>
  <si>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</si>
  <si>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</si>
  <si>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</si>
  <si>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</si>
  <si>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</si>
  <si>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</si>
  <si>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</si>
  <si>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</si>
  <si>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</si>
  <si>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</si>
  <si>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</si>
  <si>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</si>
  <si>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</si>
  <si>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</si>
  <si>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</si>
  <si>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</si>
  <si>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</si>
  <si>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</si>
  <si>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</si>
  <si>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</si>
  <si>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</si>
  <si>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</si>
  <si>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</si>
  <si>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</si>
  <si>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</si>
  <si>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</si>
  <si>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</si>
  <si>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</si>
  <si>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</si>
  <si>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</si>
  <si>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</si>
  <si>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</si>
  <si>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X</t>
  </si>
  <si>
    <t>სს "ბაზისბანკი"</t>
  </si>
  <si>
    <t>ჯანგ ძუნი</t>
  </si>
  <si>
    <t>დავით ცაავა</t>
  </si>
  <si>
    <t>www.basisbank.ge</t>
  </si>
  <si>
    <t>ზაიქი მი</t>
  </si>
  <si>
    <t>არადამოუკიდებელ წევრი</t>
  </si>
  <si>
    <t>არადამოუკიდებელი თავმჯდომარე</t>
  </si>
  <si>
    <t>ჟუ ნინგი</t>
  </si>
  <si>
    <t>დამოუკიდებელი წევრი</t>
  </si>
  <si>
    <t>ზაზა რობაქიძე</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</si>
  <si>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</si>
  <si>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</si>
  <si>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</si>
  <si>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</si>
  <si>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</si>
  <si>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</si>
  <si>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</si>
  <si>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</si>
  <si>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</si>
  <si>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</si>
  <si>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</si>
  <si>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</si>
  <si>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</si>
  <si>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</si>
  <si>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</si>
  <si>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</si>
  <si>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მი მია ენხვა</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</si>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</sst>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24">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1"/>
      <color theme="1"/>
      <name val="Calibri"/>
      <family val="2"/>
      <scheme val="minor"/>
    </font>
    <font>
      <b/>
      <sz val="9"/>
      <color theme="1"/>
      <name val="Calibri"/>
      <family val="2"/>
      <scheme val="minor"/>
    </font>
  </fonts>
  <fills count="79">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
      <patternFill patternType="solid">
        <fgColor rgb="FFFF0000"/>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theme="1" tint="0.34998626667073579"/>
      </left>
      <right style="thin">
        <color theme="1" tint="0.34998626667073579"/>
      </right>
      <top style="thin">
        <color theme="1" tint="0.34998626667073579"/>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theme="1" tint="0.34998626667073579"/>
      </left>
      <right/>
      <top/>
      <bottom style="double">
        <color auto="1"/>
      </bottom>
      <diagonal/>
    </border>
    <border>
      <left/>
      <right/>
      <top/>
      <bottom style="double">
        <color auto="1"/>
      </bottom>
      <diagonal/>
    </border>
    <border>
      <left/>
      <right style="thin">
        <color theme="1" tint="0.34998626667073579"/>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s>
  <cellStyleXfs count="21414">
    <xf numFmtId="0" fontId="0" fillId="0" borderId="0"/>
    <xf numFmtId="9"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0" fontId="12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22" fillId="0" borderId="0"/>
    <xf numFmtId="9" fontId="122"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22" fillId="0" borderId="0" applyFont="0" applyFill="0" applyBorder="0" applyAlignment="0" applyProtection="0"/>
    <xf numFmtId="177"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5"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0" fontId="1" fillId="0" borderId="0"/>
    <xf numFmtId="168"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1" fillId="0" borderId="0"/>
    <xf numFmtId="179" fontId="122" fillId="0" borderId="0"/>
    <xf numFmtId="179" fontId="122" fillId="0" borderId="0"/>
    <xf numFmtId="179" fontId="122" fillId="0" borderId="0"/>
    <xf numFmtId="179"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6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22" fillId="0" borderId="0"/>
    <xf numFmtId="179" fontId="122" fillId="0" borderId="0"/>
    <xf numFmtId="179" fontId="122" fillId="0" borderId="0"/>
    <xf numFmtId="179" fontId="122"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22"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25"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 fillId="0" borderId="0"/>
    <xf numFmtId="0" fontId="122" fillId="0" borderId="0"/>
    <xf numFmtId="0" fontId="122" fillId="0" borderId="0"/>
    <xf numFmtId="0" fontId="122" fillId="0" borderId="0"/>
    <xf numFmtId="0" fontId="12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26"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26"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168" fontId="26" fillId="0" borderId="0"/>
    <xf numFmtId="0" fontId="26" fillId="0" borderId="0"/>
    <xf numFmtId="168" fontId="26" fillId="0" borderId="0"/>
    <xf numFmtId="0" fontId="26"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25" fillId="0" borderId="0"/>
    <xf numFmtId="179" fontId="26" fillId="0" borderId="0"/>
    <xf numFmtId="179" fontId="26"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26"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22" fillId="0" borderId="0"/>
    <xf numFmtId="0" fontId="122"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2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22"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22"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179"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2" fillId="0" borderId="0"/>
    <xf numFmtId="179" fontId="24"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179" fontId="24" fillId="0" borderId="0"/>
    <xf numFmtId="179" fontId="24"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79"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5"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0" fontId="1"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73"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22" fillId="0" borderId="0"/>
    <xf numFmtId="169" fontId="24" fillId="2" borderId="0"/>
    <xf numFmtId="0" fontId="1" fillId="0" borderId="0">
      <alignment vertical="center"/>
    </xf>
    <xf numFmtId="166" fontId="122" fillId="0" borderId="0" applyFont="0" applyFill="0" applyBorder="0" applyAlignment="0" applyProtection="0"/>
  </cellStyleXfs>
  <cellXfs count="952">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8"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24" xfId="0" applyFont="1" applyFill="1" applyBorder="1" applyAlignment="1" applyProtection="1">
      <alignment horizontal="center" vertical="center"/>
    </xf>
    <xf numFmtId="0" fontId="7" fillId="0" borderId="28" xfId="0" applyFont="1" applyFill="1" applyBorder="1" applyProtection="1"/>
    <xf numFmtId="0" fontId="7" fillId="0" borderId="25" xfId="0" applyFont="1" applyFill="1" applyBorder="1" applyAlignment="1" applyProtection="1">
      <alignment horizontal="left" indent="1"/>
    </xf>
    <xf numFmtId="0" fontId="8" fillId="0" borderId="12" xfId="0" applyFont="1" applyFill="1" applyBorder="1" applyAlignment="1" applyProtection="1">
      <alignment horizontal="center"/>
    </xf>
    <xf numFmtId="0" fontId="7" fillId="0" borderId="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2" xfId="0" applyFont="1" applyFill="1" applyBorder="1" applyAlignment="1" applyProtection="1">
      <alignment horizontal="left" indent="1"/>
    </xf>
    <xf numFmtId="0" fontId="7" fillId="0" borderId="12" xfId="0" applyFont="1" applyFill="1" applyBorder="1" applyAlignment="1" applyProtection="1">
      <alignment horizontal="left" indent="2"/>
    </xf>
    <xf numFmtId="0" fontId="8" fillId="0" borderId="12" xfId="0" applyFont="1" applyFill="1" applyBorder="1" applyAlignment="1" applyProtection="1"/>
    <xf numFmtId="0" fontId="7" fillId="0" borderId="26" xfId="0" applyFont="1" applyFill="1" applyBorder="1" applyAlignment="1" applyProtection="1">
      <alignment horizontal="left" indent="1"/>
    </xf>
    <xf numFmtId="0" fontId="8" fillId="0" borderId="30"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6" fillId="0" borderId="6"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indent="1"/>
    </xf>
    <xf numFmtId="0" fontId="13" fillId="0" borderId="6" xfId="0" applyFont="1" applyFill="1" applyBorder="1" applyAlignment="1">
      <alignment horizontal="center"/>
    </xf>
    <xf numFmtId="38" fontId="6" fillId="0" borderId="6" xfId="0" applyNumberFormat="1" applyFont="1" applyFill="1" applyBorder="1" applyAlignment="1" applyProtection="1">
      <alignment horizontal="right"/>
      <protection locked="0"/>
    </xf>
    <xf numFmtId="0" fontId="6" fillId="0" borderId="6" xfId="0" applyFont="1" applyFill="1" applyBorder="1" applyAlignment="1">
      <alignment horizontal="left" wrapText="1" indent="1"/>
    </xf>
    <xf numFmtId="0" fontId="6" fillId="0" borderId="6" xfId="0" applyFont="1" applyFill="1" applyBorder="1" applyAlignment="1">
      <alignment horizontal="left" wrapText="1" indent="2"/>
    </xf>
    <xf numFmtId="0" fontId="13" fillId="0" borderId="6" xfId="0" applyFont="1" applyFill="1" applyBorder="1" applyAlignment="1"/>
    <xf numFmtId="0" fontId="13" fillId="0" borderId="6" xfId="0" applyFont="1" applyFill="1" applyBorder="1" applyAlignment="1">
      <alignment horizontal="left"/>
    </xf>
    <xf numFmtId="0" fontId="13" fillId="0" borderId="6" xfId="0" applyFont="1" applyFill="1" applyBorder="1" applyAlignment="1">
      <alignment horizontal="left" indent="1"/>
    </xf>
    <xf numFmtId="0" fontId="13" fillId="0" borderId="6" xfId="0" applyFont="1" applyFill="1" applyBorder="1" applyAlignment="1">
      <alignment horizontal="center" vertical="center" wrapText="1"/>
    </xf>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11" fillId="0" borderId="30"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3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2"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21" fillId="0" borderId="33" xfId="0" applyFont="1" applyBorder="1" applyAlignment="1">
      <alignment wrapText="1"/>
    </xf>
    <xf numFmtId="0" fontId="21" fillId="0" borderId="34"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wrapText="1"/>
    </xf>
    <xf numFmtId="0" fontId="21" fillId="0" borderId="35" xfId="0" applyFont="1" applyBorder="1" applyAlignment="1">
      <alignment wrapText="1"/>
    </xf>
    <xf numFmtId="0" fontId="17" fillId="0" borderId="35" xfId="0" applyFont="1" applyBorder="1" applyAlignment="1">
      <alignment horizontal="right" wrapText="1"/>
    </xf>
    <xf numFmtId="0" fontId="20" fillId="70" borderId="36" xfId="0" applyFont="1" applyFill="1" applyBorder="1" applyAlignment="1">
      <alignment wrapText="1"/>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29" xfId="3" applyNumberFormat="1" applyFont="1" applyFill="1" applyBorder="1" applyAlignment="1" applyProtection="1">
      <alignment horizontal="center" vertical="center" wrapText="1"/>
      <protection locked="0"/>
    </xf>
    <xf numFmtId="0" fontId="3" fillId="0" borderId="24" xfId="0" applyFont="1" applyBorder="1"/>
    <xf numFmtId="0" fontId="3" fillId="0" borderId="37" xfId="0" applyFont="1" applyBorder="1"/>
    <xf numFmtId="0" fontId="6" fillId="69" borderId="26" xfId="10" applyFont="1" applyFill="1" applyBorder="1" applyAlignment="1" applyProtection="1">
      <alignment horizontal="left" vertical="center"/>
      <protection locked="0"/>
    </xf>
    <xf numFmtId="0" fontId="13" fillId="69" borderId="38"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6" fillId="0" borderId="24" xfId="0" applyFont="1" applyFill="1" applyBorder="1" applyAlignment="1">
      <alignment horizontal="left" vertical="center" indent="1"/>
    </xf>
    <xf numFmtId="0" fontId="6" fillId="0" borderId="28" xfId="0" applyFont="1" applyFill="1" applyBorder="1" applyAlignment="1">
      <alignment horizontal="left" vertical="center"/>
    </xf>
    <xf numFmtId="0" fontId="6" fillId="0" borderId="25" xfId="0" applyFont="1" applyFill="1" applyBorder="1" applyAlignment="1">
      <alignment horizontal="left" vertical="center" indent="1"/>
    </xf>
    <xf numFmtId="0" fontId="6" fillId="0" borderId="29" xfId="0" applyFont="1" applyFill="1" applyBorder="1" applyAlignment="1">
      <alignment horizontal="center" vertical="center" wrapText="1"/>
    </xf>
    <xf numFmtId="0" fontId="6" fillId="0" borderId="25" xfId="0" applyFont="1" applyFill="1" applyBorder="1" applyAlignment="1">
      <alignment horizontal="left" indent="1"/>
    </xf>
    <xf numFmtId="38" fontId="6" fillId="0" borderId="29" xfId="0" applyNumberFormat="1" applyFont="1" applyFill="1" applyBorder="1" applyAlignment="1" applyProtection="1">
      <alignment horizontal="right"/>
      <protection locked="0"/>
    </xf>
    <xf numFmtId="0" fontId="6" fillId="0" borderId="26" xfId="0" applyFont="1" applyFill="1" applyBorder="1" applyAlignment="1">
      <alignment horizontal="left" vertical="center" indent="1"/>
    </xf>
    <xf numFmtId="0" fontId="13" fillId="0" borderId="39" xfId="0" applyFont="1" applyFill="1" applyBorder="1" applyAlignment="1"/>
    <xf numFmtId="0" fontId="3" fillId="0" borderId="40" xfId="0" applyFont="1" applyBorder="1"/>
    <xf numFmtId="0" fontId="18" fillId="0" borderId="26" xfId="0" applyFont="1" applyBorder="1" applyAlignment="1">
      <alignment horizontal="center" vertical="center" wrapText="1"/>
    </xf>
    <xf numFmtId="0" fontId="3" fillId="0" borderId="41" xfId="0" applyFont="1" applyBorder="1"/>
    <xf numFmtId="0" fontId="6" fillId="0" borderId="24" xfId="10" applyFont="1" applyFill="1" applyBorder="1" applyAlignment="1" applyProtection="1">
      <alignment horizontal="center" vertical="center"/>
      <protection locked="0"/>
    </xf>
    <xf numFmtId="0" fontId="13" fillId="69" borderId="42" xfId="10" applyFont="1" applyFill="1" applyBorder="1" applyAlignment="1" applyProtection="1">
      <alignment horizontal="center" vertical="center" wrapText="1"/>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6" fillId="0" borderId="26" xfId="10" applyFont="1" applyFill="1" applyBorder="1" applyAlignment="1" applyProtection="1">
      <alignment horizontal="center" vertical="center" wrapText="1"/>
      <protection locked="0"/>
    </xf>
    <xf numFmtId="0" fontId="13" fillId="70" borderId="39" xfId="14" applyFont="1" applyFill="1" applyBorder="1" applyAlignment="1" applyProtection="1">
      <alignment vertical="center" wrapText="1"/>
      <protection locked="0"/>
    </xf>
    <xf numFmtId="0" fontId="21" fillId="0" borderId="25" xfId="0" applyFont="1" applyBorder="1" applyAlignment="1">
      <alignment horizontal="center"/>
    </xf>
    <xf numFmtId="167" fontId="21" fillId="0" borderId="43" xfId="0" applyNumberFormat="1" applyFont="1" applyBorder="1" applyAlignment="1">
      <alignment horizontal="center"/>
    </xf>
    <xf numFmtId="167" fontId="21" fillId="0" borderId="44" xfId="0" applyNumberFormat="1" applyFont="1" applyBorder="1" applyAlignment="1">
      <alignment horizontal="center"/>
    </xf>
    <xf numFmtId="167" fontId="17" fillId="0" borderId="44" xfId="0" applyNumberFormat="1" applyFont="1" applyBorder="1" applyAlignment="1">
      <alignment horizontal="center"/>
    </xf>
    <xf numFmtId="167" fontId="21" fillId="0" borderId="45" xfId="0" applyNumberFormat="1" applyFont="1" applyBorder="1" applyAlignment="1">
      <alignment horizontal="center"/>
    </xf>
    <xf numFmtId="167" fontId="20" fillId="70" borderId="46" xfId="0" applyNumberFormat="1" applyFont="1" applyFill="1" applyBorder="1" applyAlignment="1">
      <alignment horizontal="center"/>
    </xf>
    <xf numFmtId="167" fontId="21" fillId="0" borderId="47" xfId="0" applyNumberFormat="1" applyFont="1" applyBorder="1" applyAlignment="1">
      <alignment horizontal="center"/>
    </xf>
    <xf numFmtId="0" fontId="21" fillId="0" borderId="26" xfId="0" applyFont="1" applyBorder="1" applyAlignment="1">
      <alignment horizontal="center"/>
    </xf>
    <xf numFmtId="0" fontId="20" fillId="70" borderId="48" xfId="0" applyFont="1" applyFill="1" applyBorder="1" applyAlignment="1">
      <alignment wrapText="1"/>
    </xf>
    <xf numFmtId="167" fontId="20" fillId="70" borderId="49" xfId="0" applyNumberFormat="1" applyFont="1" applyFill="1" applyBorder="1" applyAlignment="1">
      <alignment horizontal="center"/>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0" fillId="0" borderId="0" xfId="0" applyFont="1" applyFill="1"/>
    <xf numFmtId="0" fontId="3" fillId="0" borderId="52" xfId="0" applyFont="1" applyBorder="1"/>
    <xf numFmtId="0" fontId="3" fillId="0" borderId="28" xfId="0" applyFont="1" applyBorder="1"/>
    <xf numFmtId="0" fontId="3" fillId="0" borderId="26" xfId="0" applyFont="1" applyBorder="1"/>
    <xf numFmtId="0" fontId="6" fillId="69" borderId="29" xfId="14" applyFont="1" applyFill="1" applyBorder="1" applyAlignment="1" applyProtection="1">
      <alignment horizontal="left" vertical="center"/>
      <protection locked="0"/>
    </xf>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9" xfId="17" applyFont="1" applyFill="1" applyBorder="1" applyAlignment="1" applyProtection="1">
      <protection locked="0"/>
    </xf>
    <xf numFmtId="0" fontId="3" fillId="0" borderId="37" xfId="0" applyFont="1" applyBorder="1" applyAlignment="1">
      <alignment wrapText="1"/>
    </xf>
    <xf numFmtId="0" fontId="5" fillId="0" borderId="39" xfId="0" applyFont="1" applyBorder="1"/>
    <xf numFmtId="0" fontId="7" fillId="69" borderId="25" xfId="7" applyFont="1" applyFill="1" applyBorder="1" applyAlignment="1" applyProtection="1">
      <alignment horizontal="left" vertical="center"/>
      <protection locked="0"/>
    </xf>
    <xf numFmtId="0" fontId="7" fillId="69" borderId="29"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29"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9" xfId="17" applyFont="1" applyFill="1" applyBorder="1" applyAlignment="1" applyProtection="1">
      <protection locked="0"/>
    </xf>
    <xf numFmtId="3" fontId="8" fillId="70" borderId="39" xfId="17" applyNumberFormat="1" applyFont="1" applyFill="1" applyBorder="1" applyAlignment="1" applyProtection="1">
      <protection locked="0"/>
    </xf>
    <xf numFmtId="164" fontId="8" fillId="70" borderId="38" xfId="3" applyNumberFormat="1" applyFont="1" applyFill="1" applyBorder="1" applyAlignment="1" applyProtection="1">
      <protection locked="0"/>
    </xf>
    <xf numFmtId="0" fontId="3" fillId="0" borderId="40" xfId="0" applyFont="1" applyBorder="1" applyAlignment="1">
      <alignment horizontal="center"/>
    </xf>
    <xf numFmtId="0" fontId="3" fillId="0" borderId="41" xfId="0" applyFont="1" applyBorder="1" applyAlignment="1">
      <alignment horizontal="center"/>
    </xf>
    <xf numFmtId="0" fontId="3" fillId="0" borderId="28" xfId="0" applyFont="1" applyBorder="1" applyAlignment="1">
      <alignment horizontal="center"/>
    </xf>
    <xf numFmtId="0" fontId="3" fillId="0" borderId="37"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29"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2" xfId="20961" applyFont="1" applyFill="1" applyBorder="1" applyAlignment="1" applyProtection="1">
      <alignment horizontal="left" wrapText="1" indent="1"/>
    </xf>
    <xf numFmtId="0" fontId="13" fillId="0" borderId="28"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53"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54"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31" xfId="0" applyFont="1" applyBorder="1" applyAlignment="1">
      <alignment horizontal="center"/>
    </xf>
    <xf numFmtId="0" fontId="1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56" xfId="0" applyFont="1" applyBorder="1" applyAlignment="1">
      <alignment vertical="center" wrapText="1"/>
    </xf>
    <xf numFmtId="0" fontId="5" fillId="0" borderId="16" xfId="0" applyFont="1" applyBorder="1" applyAlignment="1">
      <alignment vertical="center" wrapText="1"/>
    </xf>
    <xf numFmtId="0" fontId="3" fillId="0" borderId="31" xfId="0" applyFont="1" applyBorder="1"/>
    <xf numFmtId="0" fontId="5" fillId="0" borderId="31" xfId="0" applyFont="1" applyBorder="1" applyAlignment="1">
      <alignment horizontal="center"/>
    </xf>
    <xf numFmtId="0" fontId="16" fillId="0" borderId="3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5" xfId="0" applyFont="1" applyFill="1" applyBorder="1" applyAlignment="1">
      <alignment horizontal="center" vertical="center"/>
    </xf>
    <xf numFmtId="0" fontId="13" fillId="0" borderId="57" xfId="0" applyNumberFormat="1" applyFont="1" applyFill="1" applyBorder="1" applyAlignment="1">
      <alignment vertical="center" wrapText="1"/>
    </xf>
    <xf numFmtId="0" fontId="6" fillId="0" borderId="57" xfId="0" applyNumberFormat="1" applyFont="1" applyFill="1" applyBorder="1" applyAlignment="1">
      <alignment horizontal="left" vertical="center" wrapText="1"/>
    </xf>
    <xf numFmtId="0" fontId="16" fillId="0" borderId="57" xfId="0" applyFont="1" applyFill="1" applyBorder="1" applyAlignment="1" applyProtection="1">
      <alignment horizontal="left" vertical="center" indent="1"/>
      <protection locked="0"/>
    </xf>
    <xf numFmtId="0" fontId="16" fillId="0" borderId="57"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13" fillId="0" borderId="58" xfId="0" applyNumberFormat="1" applyFont="1" applyFill="1" applyBorder="1" applyAlignment="1">
      <alignment vertical="center" wrapText="1"/>
    </xf>
    <xf numFmtId="0" fontId="99" fillId="0" borderId="0" xfId="0" applyFont="1" applyFill="1" applyBorder="1" applyAlignment="1"/>
    <xf numFmtId="49" fontId="99" fillId="0" borderId="16" xfId="0" applyNumberFormat="1" applyFont="1" applyFill="1" applyBorder="1" applyAlignment="1">
      <alignment horizontal="right" vertical="center"/>
    </xf>
    <xf numFmtId="49" fontId="99" fillId="0" borderId="59" xfId="0" applyNumberFormat="1" applyFont="1" applyFill="1" applyBorder="1" applyAlignment="1">
      <alignment horizontal="right" vertical="center"/>
    </xf>
    <xf numFmtId="49" fontId="99" fillId="0" borderId="60" xfId="0" applyNumberFormat="1" applyFont="1" applyFill="1" applyBorder="1" applyAlignment="1">
      <alignment horizontal="right" vertical="center"/>
    </xf>
    <xf numFmtId="49" fontId="99" fillId="0" borderId="61" xfId="0" applyNumberFormat="1" applyFont="1" applyFill="1" applyBorder="1" applyAlignment="1">
      <alignment horizontal="right" vertical="center"/>
    </xf>
    <xf numFmtId="0" fontId="99" fillId="0" borderId="0" xfId="0" applyFont="1" applyFill="1" applyBorder="1" applyAlignment="1">
      <alignment horizontal="left"/>
    </xf>
    <xf numFmtId="0" fontId="99" fillId="0" borderId="61" xfId="0" applyNumberFormat="1" applyFont="1" applyFill="1" applyBorder="1" applyAlignment="1">
      <alignment horizontal="right" vertical="center"/>
    </xf>
    <xf numFmtId="49" fontId="99" fillId="0" borderId="0" xfId="0" applyNumberFormat="1" applyFont="1" applyFill="1" applyBorder="1" applyAlignment="1">
      <alignment horizontal="right" vertical="center"/>
    </xf>
    <xf numFmtId="0" fontId="99"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31" xfId="12" applyFont="1" applyFill="1" applyBorder="1" applyAlignment="1" applyProtection="1"/>
    <xf numFmtId="0" fontId="13" fillId="0" borderId="31"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2" xfId="20961" applyFont="1" applyFill="1" applyBorder="1" applyAlignment="1" applyProtection="1">
      <alignment horizontal="right" indent="1"/>
    </xf>
    <xf numFmtId="192" fontId="7" fillId="72" borderId="39" xfId="0" applyNumberFormat="1" applyFont="1" applyFill="1" applyBorder="1" applyAlignment="1" applyProtection="1">
      <alignment vertical="center"/>
      <protection locked="0"/>
    </xf>
    <xf numFmtId="192" fontId="7" fillId="0" borderId="6" xfId="2" applyNumberFormat="1" applyFont="1" applyFill="1" applyBorder="1" applyAlignment="1" applyProtection="1">
      <alignment horizontal="right"/>
    </xf>
    <xf numFmtId="192" fontId="7" fillId="70" borderId="6" xfId="2" applyNumberFormat="1" applyFont="1" applyFill="1" applyBorder="1" applyAlignment="1" applyProtection="1">
      <alignment horizontal="right"/>
    </xf>
    <xf numFmtId="192" fontId="7" fillId="0" borderId="57" xfId="0" applyNumberFormat="1" applyFont="1" applyFill="1" applyBorder="1" applyAlignment="1" applyProtection="1">
      <alignment horizontal="right"/>
    </xf>
    <xf numFmtId="192" fontId="7" fillId="0" borderId="6" xfId="0" applyNumberFormat="1" applyFont="1" applyFill="1" applyBorder="1" applyAlignment="1" applyProtection="1">
      <alignment horizontal="right"/>
    </xf>
    <xf numFmtId="192" fontId="7" fillId="70" borderId="29" xfId="0" applyNumberFormat="1" applyFont="1" applyFill="1" applyBorder="1" applyAlignment="1" applyProtection="1">
      <alignment horizontal="right"/>
    </xf>
    <xf numFmtId="192" fontId="7" fillId="0" borderId="6" xfId="2" applyNumberFormat="1" applyFont="1" applyFill="1" applyBorder="1" applyAlignment="1" applyProtection="1">
      <alignment horizontal="right"/>
      <protection locked="0"/>
    </xf>
    <xf numFmtId="192" fontId="7" fillId="0" borderId="57" xfId="0" applyNumberFormat="1" applyFont="1" applyFill="1" applyBorder="1" applyAlignment="1" applyProtection="1">
      <alignment horizontal="right"/>
      <protection locked="0"/>
    </xf>
    <xf numFmtId="192" fontId="7" fillId="0" borderId="6" xfId="0" applyNumberFormat="1" applyFont="1" applyFill="1" applyBorder="1" applyAlignment="1" applyProtection="1">
      <alignment horizontal="right"/>
      <protection locked="0"/>
    </xf>
    <xf numFmtId="192" fontId="7" fillId="0" borderId="29" xfId="0" applyNumberFormat="1" applyFont="1" applyFill="1" applyBorder="1" applyAlignment="1" applyProtection="1">
      <alignment horizontal="right"/>
    </xf>
    <xf numFmtId="192" fontId="7" fillId="70" borderId="39" xfId="2" applyNumberFormat="1" applyFont="1" applyFill="1" applyBorder="1" applyAlignment="1" applyProtection="1">
      <alignment horizontal="right"/>
    </xf>
    <xf numFmtId="192" fontId="7" fillId="70" borderId="38" xfId="0" applyNumberFormat="1" applyFont="1" applyFill="1" applyBorder="1" applyAlignment="1" applyProtection="1">
      <alignment horizontal="right"/>
    </xf>
    <xf numFmtId="192" fontId="6" fillId="0" borderId="6" xfId="0" applyNumberFormat="1" applyFont="1" applyFill="1" applyBorder="1" applyAlignment="1" applyProtection="1">
      <alignment horizontal="right"/>
      <protection locked="0"/>
    </xf>
    <xf numFmtId="192" fontId="7" fillId="70" borderId="29" xfId="2" applyNumberFormat="1" applyFont="1" applyFill="1" applyBorder="1" applyAlignment="1" applyProtection="1">
      <alignment horizontal="right"/>
    </xf>
    <xf numFmtId="192" fontId="6" fillId="70" borderId="6" xfId="0" applyNumberFormat="1" applyFont="1" applyFill="1" applyBorder="1" applyAlignment="1">
      <alignment horizontal="right"/>
    </xf>
    <xf numFmtId="192" fontId="7" fillId="0" borderId="29" xfId="2" applyNumberFormat="1" applyFont="1" applyFill="1" applyBorder="1" applyAlignment="1" applyProtection="1">
      <alignment horizontal="right"/>
    </xf>
    <xf numFmtId="192" fontId="13" fillId="0" borderId="6" xfId="0" applyNumberFormat="1" applyFont="1" applyFill="1" applyBorder="1" applyAlignment="1">
      <alignment horizontal="center"/>
    </xf>
    <xf numFmtId="192" fontId="13" fillId="0" borderId="29" xfId="0" applyNumberFormat="1" applyFont="1" applyFill="1" applyBorder="1" applyAlignment="1">
      <alignment horizontal="center"/>
    </xf>
    <xf numFmtId="192" fontId="6" fillId="70" borderId="6" xfId="0" applyNumberFormat="1" applyFont="1" applyFill="1" applyBorder="1" applyAlignment="1" applyProtection="1">
      <alignment horizontal="right"/>
    </xf>
    <xf numFmtId="192" fontId="6" fillId="0" borderId="29" xfId="0" applyNumberFormat="1" applyFont="1" applyFill="1" applyBorder="1" applyAlignment="1" applyProtection="1">
      <alignment horizontal="right"/>
      <protection locked="0"/>
    </xf>
    <xf numFmtId="192" fontId="6" fillId="0" borderId="6" xfId="0" applyNumberFormat="1" applyFont="1" applyFill="1" applyBorder="1" applyAlignment="1" applyProtection="1">
      <alignment horizontal="left" indent="1"/>
      <protection locked="0"/>
    </xf>
    <xf numFmtId="192" fontId="7" fillId="70" borderId="6" xfId="2" applyNumberFormat="1" applyFont="1" applyFill="1" applyBorder="1" applyAlignment="1" applyProtection="1"/>
    <xf numFmtId="192" fontId="6" fillId="0" borderId="6" xfId="0" applyNumberFormat="1" applyFont="1" applyFill="1" applyBorder="1" applyAlignment="1" applyProtection="1">
      <protection locked="0"/>
    </xf>
    <xf numFmtId="192" fontId="7" fillId="70" borderId="29" xfId="2" applyNumberFormat="1" applyFont="1" applyFill="1" applyBorder="1" applyAlignment="1" applyProtection="1"/>
    <xf numFmtId="192" fontId="6" fillId="0" borderId="6" xfId="0" applyNumberFormat="1" applyFont="1" applyFill="1" applyBorder="1" applyAlignment="1" applyProtection="1">
      <alignment horizontal="right" vertical="center"/>
      <protection locked="0"/>
    </xf>
    <xf numFmtId="192" fontId="6" fillId="70" borderId="39" xfId="0" applyNumberFormat="1" applyFont="1" applyFill="1" applyBorder="1" applyAlignment="1">
      <alignment horizontal="right"/>
    </xf>
    <xf numFmtId="192" fontId="7" fillId="70" borderId="38" xfId="2"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0" borderId="39" xfId="0" applyNumberFormat="1" applyFont="1" applyFill="1" applyBorder="1" applyAlignment="1" applyProtection="1">
      <alignment horizontal="right"/>
    </xf>
    <xf numFmtId="192" fontId="7" fillId="70" borderId="39" xfId="0" applyNumberFormat="1" applyFont="1" applyFill="1" applyBorder="1" applyAlignment="1" applyProtection="1">
      <alignment horizontal="right"/>
    </xf>
    <xf numFmtId="3" fontId="19" fillId="70" borderId="39" xfId="0" applyNumberFormat="1" applyFont="1" applyFill="1" applyBorder="1" applyAlignment="1">
      <alignment vertical="center" wrapText="1"/>
    </xf>
    <xf numFmtId="192" fontId="0" fillId="0" borderId="29" xfId="0" applyNumberFormat="1" applyBorder="1" applyAlignment="1"/>
    <xf numFmtId="192" fontId="0" fillId="0" borderId="29" xfId="0" applyNumberFormat="1" applyBorder="1" applyAlignment="1">
      <alignment wrapText="1"/>
    </xf>
    <xf numFmtId="192" fontId="0" fillId="70" borderId="29" xfId="0" applyNumberFormat="1" applyFill="1" applyBorder="1" applyAlignment="1">
      <alignment horizontal="center" vertical="center" wrapText="1"/>
    </xf>
    <xf numFmtId="192" fontId="0" fillId="70" borderId="38" xfId="0" applyNumberFormat="1" applyFill="1" applyBorder="1" applyAlignment="1">
      <alignment horizontal="center" vertical="center" wrapText="1"/>
    </xf>
    <xf numFmtId="192" fontId="21" fillId="0" borderId="62" xfId="0" applyNumberFormat="1" applyFont="1" applyBorder="1" applyAlignment="1">
      <alignment vertical="center"/>
    </xf>
    <xf numFmtId="192" fontId="21" fillId="0" borderId="63" xfId="0" applyNumberFormat="1" applyFont="1" applyBorder="1" applyAlignment="1">
      <alignment vertical="center"/>
    </xf>
    <xf numFmtId="192" fontId="17" fillId="0" borderId="63" xfId="0" applyNumberFormat="1" applyFont="1" applyBorder="1" applyAlignment="1">
      <alignment vertical="center"/>
    </xf>
    <xf numFmtId="192" fontId="21" fillId="0" borderId="64" xfId="0" applyNumberFormat="1" applyFont="1" applyBorder="1" applyAlignment="1">
      <alignment vertical="center"/>
    </xf>
    <xf numFmtId="192" fontId="20" fillId="70" borderId="65" xfId="0" applyNumberFormat="1" applyFont="1" applyFill="1" applyBorder="1" applyAlignment="1">
      <alignment vertical="center"/>
    </xf>
    <xf numFmtId="192" fontId="21" fillId="0" borderId="66" xfId="0" applyNumberFormat="1" applyFont="1" applyBorder="1" applyAlignment="1">
      <alignment vertical="center"/>
    </xf>
    <xf numFmtId="192" fontId="17" fillId="0" borderId="64" xfId="0" applyNumberFormat="1" applyFont="1" applyBorder="1" applyAlignment="1">
      <alignment vertical="center"/>
    </xf>
    <xf numFmtId="192" fontId="20" fillId="70" borderId="67" xfId="0" applyNumberFormat="1" applyFont="1" applyFill="1" applyBorder="1" applyAlignment="1">
      <alignment vertical="center"/>
    </xf>
    <xf numFmtId="192" fontId="21" fillId="70" borderId="63" xfId="0" applyNumberFormat="1" applyFont="1" applyFill="1" applyBorder="1" applyAlignment="1">
      <alignment vertical="center"/>
    </xf>
    <xf numFmtId="192" fontId="3" fillId="0" borderId="6" xfId="0" applyNumberFormat="1" applyFont="1" applyBorder="1" applyAlignment="1"/>
    <xf numFmtId="192" fontId="3" fillId="70" borderId="39" xfId="0" applyNumberFormat="1" applyFont="1" applyFill="1" applyBorder="1"/>
    <xf numFmtId="192" fontId="3" fillId="0" borderId="25" xfId="0" applyNumberFormat="1" applyFont="1" applyBorder="1" applyAlignment="1"/>
    <xf numFmtId="192" fontId="3" fillId="0" borderId="29" xfId="0" applyNumberFormat="1" applyFont="1" applyBorder="1" applyAlignment="1"/>
    <xf numFmtId="192" fontId="3" fillId="70" borderId="68" xfId="0" applyNumberFormat="1" applyFont="1" applyFill="1" applyBorder="1" applyAlignment="1"/>
    <xf numFmtId="192" fontId="3" fillId="70" borderId="26" xfId="0" applyNumberFormat="1" applyFont="1" applyFill="1" applyBorder="1"/>
    <xf numFmtId="192" fontId="3" fillId="70" borderId="38" xfId="0" applyNumberFormat="1" applyFont="1" applyFill="1" applyBorder="1"/>
    <xf numFmtId="192" fontId="3" fillId="70" borderId="69" xfId="0" applyNumberFormat="1" applyFont="1" applyFill="1" applyBorder="1"/>
    <xf numFmtId="192" fontId="3" fillId="0" borderId="6" xfId="0" applyNumberFormat="1" applyFont="1" applyBorder="1"/>
    <xf numFmtId="192" fontId="3" fillId="0" borderId="6"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9"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9" xfId="3" applyNumberFormat="1" applyFont="1" applyFill="1" applyBorder="1" applyAlignment="1" applyProtection="1">
      <protection locked="0"/>
    </xf>
    <xf numFmtId="192" fontId="7" fillId="69" borderId="39" xfId="7" applyNumberFormat="1" applyFont="1" applyFill="1" applyBorder="1" applyProtection="1">
      <protection locked="0"/>
    </xf>
    <xf numFmtId="192" fontId="21" fillId="0" borderId="0" xfId="0" applyNumberFormat="1" applyFont="1"/>
    <xf numFmtId="0" fontId="3" fillId="0" borderId="70" xfId="0" applyFont="1" applyBorder="1" applyAlignment="1">
      <alignment horizontal="center" vertical="center"/>
    </xf>
    <xf numFmtId="192" fontId="3" fillId="0" borderId="12" xfId="0" applyNumberFormat="1" applyFont="1" applyBorder="1" applyAlignment="1"/>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5" fillId="0" borderId="0" xfId="0" applyFont="1" applyFill="1" applyAlignment="1">
      <alignment horizontal="center"/>
    </xf>
    <xf numFmtId="9" fontId="100"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29" xfId="1" applyFont="1" applyBorder="1"/>
    <xf numFmtId="9" fontId="3" fillId="70" borderId="38" xfId="1" applyFont="1" applyFill="1" applyBorder="1"/>
    <xf numFmtId="0" fontId="7" fillId="0" borderId="24" xfId="0" applyFont="1" applyFill="1" applyBorder="1" applyAlignment="1">
      <alignment horizontal="right" vertical="center" wrapText="1"/>
    </xf>
    <xf numFmtId="0" fontId="6" fillId="0" borderId="28" xfId="0" applyFont="1" applyFill="1" applyBorder="1" applyAlignment="1">
      <alignment vertical="center" wrapText="1"/>
    </xf>
    <xf numFmtId="169" fontId="24" fillId="2" borderId="0" xfId="21" applyBorder="1"/>
    <xf numFmtId="169" fontId="24" fillId="2" borderId="71"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28" xfId="0" applyFont="1" applyFill="1" applyBorder="1" applyAlignment="1">
      <alignment vertical="center"/>
    </xf>
    <xf numFmtId="0" fontId="3" fillId="0" borderId="32" xfId="0" applyFont="1" applyFill="1" applyBorder="1" applyAlignment="1">
      <alignment vertical="center"/>
    </xf>
    <xf numFmtId="0" fontId="3" fillId="0" borderId="74" xfId="0" applyFont="1" applyFill="1" applyBorder="1" applyAlignment="1">
      <alignment vertical="center"/>
    </xf>
    <xf numFmtId="0" fontId="3" fillId="0" borderId="2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9" xfId="0" applyFont="1" applyFill="1" applyBorder="1" applyAlignment="1">
      <alignment horizontal="center" vertical="center"/>
    </xf>
    <xf numFmtId="169" fontId="24" fillId="2" borderId="7" xfId="21" applyBorder="1"/>
    <xf numFmtId="169" fontId="24" fillId="2" borderId="54" xfId="21" applyBorder="1"/>
    <xf numFmtId="169" fontId="24" fillId="2" borderId="58" xfId="21" applyBorder="1"/>
    <xf numFmtId="169" fontId="24" fillId="2" borderId="41" xfId="21" applyBorder="1"/>
    <xf numFmtId="0" fontId="3" fillId="69" borderId="52" xfId="0" applyFont="1" applyFill="1" applyBorder="1" applyAlignment="1">
      <alignment horizontal="center" vertical="center"/>
    </xf>
    <xf numFmtId="0" fontId="3" fillId="69" borderId="0" xfId="0" applyFont="1" applyFill="1" applyBorder="1" applyAlignment="1">
      <alignment vertical="center"/>
    </xf>
    <xf numFmtId="0" fontId="3" fillId="0" borderId="56" xfId="0" applyFont="1" applyFill="1" applyBorder="1" applyAlignment="1">
      <alignment horizontal="center" vertical="center"/>
    </xf>
    <xf numFmtId="0" fontId="3" fillId="69" borderId="8" xfId="0" applyFont="1" applyFill="1" applyBorder="1" applyAlignment="1">
      <alignment vertical="center"/>
    </xf>
    <xf numFmtId="0" fontId="12" fillId="69" borderId="81" xfId="0" applyFont="1" applyFill="1" applyBorder="1" applyAlignment="1">
      <alignment horizontal="left"/>
    </xf>
    <xf numFmtId="0" fontId="12" fillId="69" borderId="82" xfId="0" applyFont="1" applyFill="1" applyBorder="1" applyAlignment="1">
      <alignment horizontal="left"/>
    </xf>
    <xf numFmtId="0" fontId="3" fillId="0" borderId="0" xfId="0" applyFont="1"/>
    <xf numFmtId="0" fontId="3" fillId="0" borderId="0" xfId="0" applyFont="1" applyFill="1"/>
    <xf numFmtId="0" fontId="99" fillId="0" borderId="83" xfId="0" applyFont="1" applyFill="1" applyBorder="1" applyAlignment="1">
      <alignment horizontal="right" vertical="center"/>
    </xf>
    <xf numFmtId="0" fontId="5" fillId="69" borderId="84"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9" xfId="0" applyFont="1" applyFill="1" applyBorder="1" applyAlignment="1">
      <alignment vertical="center"/>
    </xf>
    <xf numFmtId="169" fontId="24" fillId="2" borderId="30" xfId="21" applyBorder="1"/>
    <xf numFmtId="192" fontId="3" fillId="0" borderId="12" xfId="0" applyNumberFormat="1" applyFont="1" applyFill="1" applyBorder="1"/>
    <xf numFmtId="0" fontId="6" fillId="0" borderId="24" xfId="12" applyFont="1" applyFill="1" applyBorder="1" applyAlignment="1" applyProtection="1">
      <alignment vertical="center"/>
    </xf>
    <xf numFmtId="0" fontId="6" fillId="0" borderId="28" xfId="12" applyFont="1" applyFill="1" applyBorder="1" applyAlignment="1" applyProtection="1">
      <alignment vertical="center"/>
    </xf>
    <xf numFmtId="0" fontId="13" fillId="0" borderId="37" xfId="12" applyFont="1" applyFill="1" applyBorder="1" applyAlignment="1" applyProtection="1">
      <alignment horizontal="center" vertical="center"/>
    </xf>
    <xf numFmtId="0" fontId="0" fillId="0" borderId="25" xfId="0" applyBorder="1"/>
    <xf numFmtId="0" fontId="0" fillId="0" borderId="25" xfId="0" applyBorder="1" applyAlignment="1">
      <alignment horizontal="center"/>
    </xf>
    <xf numFmtId="0" fontId="3" fillId="0" borderId="57" xfId="0" applyFont="1" applyBorder="1" applyAlignment="1">
      <alignment vertical="center" wrapText="1"/>
    </xf>
    <xf numFmtId="0" fontId="12" fillId="0" borderId="57" xfId="0" applyFont="1" applyBorder="1" applyAlignment="1">
      <alignment vertical="center" wrapText="1"/>
    </xf>
    <xf numFmtId="0" fontId="0" fillId="0" borderId="26" xfId="0" applyBorder="1"/>
    <xf numFmtId="0" fontId="5" fillId="70" borderId="58" xfId="0" applyFont="1" applyFill="1" applyBorder="1" applyAlignment="1">
      <alignment vertical="center" wrapText="1"/>
    </xf>
    <xf numFmtId="192" fontId="0" fillId="0" borderId="29" xfId="0" applyNumberFormat="1" applyFill="1" applyBorder="1" applyAlignment="1">
      <alignment wrapText="1"/>
    </xf>
    <xf numFmtId="0" fontId="6" fillId="0" borderId="0" xfId="0" applyFont="1" applyFill="1" applyAlignment="1">
      <alignment wrapText="1"/>
    </xf>
    <xf numFmtId="0" fontId="5" fillId="70" borderId="28" xfId="0" applyFont="1" applyFill="1" applyBorder="1" applyAlignment="1">
      <alignment horizontal="center" vertical="center" wrapText="1"/>
    </xf>
    <xf numFmtId="0" fontId="5" fillId="70" borderId="37"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29"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9"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9" fillId="0" borderId="6" xfId="18" applyBorder="1" applyAlignment="1" applyProtection="1"/>
    <xf numFmtId="0" fontId="3" fillId="0" borderId="6" xfId="0" applyFont="1" applyFill="1" applyBorder="1"/>
    <xf numFmtId="0" fontId="18" fillId="0" borderId="25" xfId="0" applyFont="1" applyFill="1" applyBorder="1" applyAlignment="1">
      <alignment horizontal="center" vertical="center" wrapText="1"/>
    </xf>
    <xf numFmtId="0" fontId="102" fillId="73" borderId="12" xfId="21412" applyFont="1" applyFill="1" applyBorder="1" applyAlignment="1" applyProtection="1">
      <alignment vertical="center" wrapText="1"/>
      <protection locked="0"/>
    </xf>
    <xf numFmtId="0" fontId="103" fillId="62" borderId="32"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vertical="center"/>
      <protection locked="0"/>
    </xf>
    <xf numFmtId="0" fontId="104" fillId="62" borderId="32" xfId="21412" applyFont="1" applyFill="1" applyBorder="1" applyAlignment="1" applyProtection="1">
      <alignment horizontal="center" vertical="center"/>
      <protection locked="0"/>
    </xf>
    <xf numFmtId="0" fontId="104" fillId="69" borderId="32" xfId="21412" applyFont="1" applyFill="1" applyBorder="1" applyAlignment="1" applyProtection="1">
      <alignment horizontal="center" vertical="center"/>
      <protection locked="0"/>
    </xf>
    <xf numFmtId="0" fontId="104" fillId="0" borderId="32" xfId="21412" applyFont="1" applyFill="1" applyBorder="1" applyAlignment="1" applyProtection="1">
      <alignment horizontal="center" vertical="center"/>
      <protection locked="0"/>
    </xf>
    <xf numFmtId="0" fontId="105"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4"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57" xfId="21412" applyFont="1" applyFill="1" applyBorder="1" applyAlignment="1" applyProtection="1">
      <alignment vertical="center"/>
      <protection locked="0"/>
    </xf>
    <xf numFmtId="0" fontId="103" fillId="0" borderId="57" xfId="21412" applyFont="1" applyFill="1" applyBorder="1" applyAlignment="1" applyProtection="1">
      <alignment horizontal="left" vertical="center" wrapText="1"/>
      <protection locked="0"/>
    </xf>
    <xf numFmtId="164" fontId="103" fillId="0" borderId="6" xfId="949" applyNumberFormat="1" applyFont="1" applyFill="1" applyBorder="1" applyAlignment="1" applyProtection="1">
      <alignment horizontal="right" vertical="center"/>
      <protection locked="0"/>
    </xf>
    <xf numFmtId="0" fontId="102" fillId="74" borderId="57" xfId="21412" applyFont="1" applyFill="1" applyBorder="1" applyAlignment="1" applyProtection="1">
      <alignment vertical="top" wrapText="1"/>
      <protection locked="0"/>
    </xf>
    <xf numFmtId="164" fontId="103" fillId="74" borderId="6" xfId="949" applyNumberFormat="1" applyFont="1" applyFill="1" applyBorder="1" applyAlignment="1" applyProtection="1">
      <alignment horizontal="right" vertical="center"/>
    </xf>
    <xf numFmtId="164" fontId="59" fillId="73" borderId="57" xfId="949" applyNumberFormat="1" applyFont="1" applyFill="1" applyBorder="1" applyAlignment="1" applyProtection="1">
      <alignment horizontal="right" vertical="center"/>
      <protection locked="0"/>
    </xf>
    <xf numFmtId="0" fontId="103" fillId="62" borderId="57" xfId="21412" applyFont="1" applyFill="1" applyBorder="1" applyAlignment="1" applyProtection="1">
      <alignment vertical="center" wrapText="1"/>
      <protection locked="0"/>
    </xf>
    <xf numFmtId="0" fontId="103" fillId="62" borderId="57" xfId="21412" applyFont="1" applyFill="1" applyBorder="1" applyAlignment="1" applyProtection="1">
      <alignment horizontal="left" vertical="center" wrapText="1"/>
      <protection locked="0"/>
    </xf>
    <xf numFmtId="0" fontId="103" fillId="0" borderId="57" xfId="21412" applyFont="1" applyFill="1" applyBorder="1" applyAlignment="1" applyProtection="1">
      <alignment vertical="center" wrapText="1"/>
      <protection locked="0"/>
    </xf>
    <xf numFmtId="0" fontId="103" fillId="69" borderId="57" xfId="21412" applyFont="1" applyFill="1" applyBorder="1" applyAlignment="1" applyProtection="1">
      <alignment horizontal="left" vertical="center" wrapText="1"/>
      <protection locked="0"/>
    </xf>
    <xf numFmtId="0" fontId="102" fillId="74" borderId="57" xfId="21412" applyFont="1" applyFill="1" applyBorder="1" applyAlignment="1" applyProtection="1">
      <alignment vertical="center" wrapText="1"/>
      <protection locked="0"/>
    </xf>
    <xf numFmtId="164" fontId="102" fillId="73" borderId="57" xfId="949" applyNumberFormat="1" applyFont="1" applyFill="1" applyBorder="1" applyAlignment="1" applyProtection="1">
      <alignment horizontal="right" vertical="center"/>
      <protection locked="0"/>
    </xf>
    <xf numFmtId="164" fontId="103"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9" xfId="1" applyNumberFormat="1" applyFont="1" applyFill="1" applyBorder="1" applyAlignment="1" applyProtection="1">
      <alignment horizontal="left" vertical="center"/>
    </xf>
    <xf numFmtId="0" fontId="100" fillId="0" borderId="0" xfId="0" applyFont="1" applyAlignment="1">
      <alignment wrapText="1"/>
    </xf>
    <xf numFmtId="0" fontId="8" fillId="0" borderId="70" xfId="0" applyFont="1" applyBorder="1" applyAlignment="1">
      <alignment horizontal="center" wrapText="1"/>
    </xf>
    <xf numFmtId="0" fontId="8" fillId="0" borderId="12" xfId="0" applyFont="1" applyBorder="1" applyAlignment="1">
      <alignment horizontal="center" vertic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0" fontId="5" fillId="0" borderId="39" xfId="0" applyFont="1" applyBorder="1" applyAlignment="1">
      <alignment vertical="center" wrapText="1"/>
    </xf>
    <xf numFmtId="0" fontId="3" fillId="0" borderId="29" xfId="0" applyFont="1" applyBorder="1" applyAlignment="1"/>
    <xf numFmtId="0" fontId="7" fillId="0" borderId="29" xfId="0" applyFont="1" applyBorder="1" applyAlignment="1"/>
    <xf numFmtId="0" fontId="8" fillId="0" borderId="37" xfId="0" applyFont="1" applyBorder="1" applyAlignment="1">
      <alignment horizontal="center"/>
    </xf>
    <xf numFmtId="0" fontId="8" fillId="0" borderId="29" xfId="0" applyFont="1" applyBorder="1" applyAlignment="1">
      <alignment horizontal="center" vertical="center" wrapTex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9"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29"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10" fontId="3" fillId="0" borderId="6" xfId="1" applyNumberFormat="1" applyFont="1" applyFill="1" applyBorder="1" applyAlignment="1" applyProtection="1">
      <alignment horizontal="right" vertical="center" wrapText="1"/>
      <protection locked="0"/>
    </xf>
    <xf numFmtId="10" fontId="3" fillId="0" borderId="6" xfId="1" applyNumberFormat="1" applyFont="1" applyBorder="1" applyAlignment="1" applyProtection="1">
      <alignment vertical="center" wrapText="1"/>
      <protection locked="0"/>
    </xf>
    <xf numFmtId="10" fontId="3" fillId="0" borderId="29" xfId="1" applyNumberFormat="1" applyFont="1" applyBorder="1" applyAlignment="1" applyProtection="1">
      <alignment vertical="center" wrapText="1"/>
      <protection locked="0"/>
    </xf>
    <xf numFmtId="0" fontId="5" fillId="0" borderId="0" xfId="0" applyFont="1" applyAlignment="1">
      <alignment horizontal="center" wrapText="1"/>
    </xf>
    <xf numFmtId="0" fontId="3" fillId="69" borderId="40" xfId="0" applyFont="1" applyFill="1" applyBorder="1"/>
    <xf numFmtId="0" fontId="3" fillId="69" borderId="86" xfId="0" applyFont="1" applyFill="1" applyBorder="1" applyAlignment="1">
      <alignment wrapText="1"/>
    </xf>
    <xf numFmtId="0" fontId="3" fillId="69" borderId="87" xfId="0" applyFont="1" applyFill="1" applyBorder="1"/>
    <xf numFmtId="0" fontId="5" fillId="69" borderId="88"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52"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71"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9"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29" xfId="2" applyNumberFormat="1" applyFont="1" applyBorder="1"/>
    <xf numFmtId="0" fontId="2" fillId="69" borderId="52"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71"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71" xfId="0" applyFont="1" applyFill="1" applyBorder="1"/>
    <xf numFmtId="0" fontId="5" fillId="0" borderId="26" xfId="0" applyFont="1" applyBorder="1"/>
    <xf numFmtId="0" fontId="5" fillId="0" borderId="39" xfId="0" applyFont="1" applyBorder="1" applyAlignment="1">
      <alignment wrapText="1"/>
    </xf>
    <xf numFmtId="169" fontId="24" fillId="2" borderId="58" xfId="21" applyBorder="1"/>
    <xf numFmtId="10" fontId="5" fillId="0" borderId="38" xfId="1" applyNumberFormat="1" applyFont="1" applyBorder="1"/>
    <xf numFmtId="0" fontId="7" fillId="72" borderId="77" xfId="0" applyFont="1" applyFill="1" applyBorder="1" applyAlignment="1">
      <alignment horizontal="right" vertical="center"/>
    </xf>
    <xf numFmtId="0" fontId="7" fillId="72" borderId="32" xfId="0" applyFont="1" applyFill="1" applyBorder="1" applyAlignment="1">
      <alignment vertical="center"/>
    </xf>
    <xf numFmtId="192" fontId="15" fillId="72" borderId="32" xfId="0" applyNumberFormat="1" applyFont="1" applyFill="1" applyBorder="1" applyAlignment="1" applyProtection="1">
      <alignment vertical="center"/>
      <protection locked="0"/>
    </xf>
    <xf numFmtId="192" fontId="15" fillId="72" borderId="78"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99" fillId="0" borderId="83" xfId="0" applyFont="1" applyFill="1" applyBorder="1" applyAlignment="1">
      <alignment horizontal="left" vertical="center"/>
    </xf>
    <xf numFmtId="0" fontId="99" fillId="0" borderId="61" xfId="0" applyFont="1" applyFill="1" applyBorder="1" applyAlignment="1">
      <alignment vertical="center" wrapText="1"/>
    </xf>
    <xf numFmtId="0" fontId="99" fillId="0" borderId="61" xfId="0" applyFont="1" applyFill="1" applyBorder="1" applyAlignment="1">
      <alignment horizontal="left" vertical="center" wrapText="1"/>
    </xf>
    <xf numFmtId="0" fontId="106" fillId="0" borderId="0" xfId="12" applyFont="1" applyFill="1" applyBorder="1" applyProtection="1"/>
    <xf numFmtId="0" fontId="107" fillId="0" borderId="0" xfId="0" applyFont="1"/>
    <xf numFmtId="0" fontId="106" fillId="0" borderId="0" xfId="12" applyFont="1" applyFill="1" applyBorder="1" applyAlignment="1" applyProtection="1"/>
    <xf numFmtId="0" fontId="108" fillId="0" borderId="0" xfId="12" applyFont="1" applyFill="1" applyBorder="1" applyAlignment="1" applyProtection="1"/>
    <xf numFmtId="14" fontId="107" fillId="0" borderId="0" xfId="0" applyNumberFormat="1" applyFont="1"/>
    <xf numFmtId="0" fontId="110" fillId="0" borderId="6" xfId="0" applyFont="1" applyBorder="1" applyAlignment="1">
      <alignment horizontal="center" vertical="center" wrapText="1"/>
    </xf>
    <xf numFmtId="49" fontId="111" fillId="69" borderId="6" xfId="7" applyNumberFormat="1" applyFont="1" applyFill="1" applyBorder="1" applyAlignment="1" applyProtection="1">
      <alignment horizontal="right" vertical="center"/>
      <protection locked="0"/>
    </xf>
    <xf numFmtId="0" fontId="111" fillId="69" borderId="6" xfId="14" applyFont="1" applyFill="1" applyBorder="1" applyAlignment="1" applyProtection="1">
      <alignment horizontal="left" vertical="center" wrapText="1"/>
      <protection locked="0"/>
    </xf>
    <xf numFmtId="0" fontId="110" fillId="0" borderId="6" xfId="0" applyFont="1" applyBorder="1"/>
    <xf numFmtId="0" fontId="111" fillId="0" borderId="6" xfId="14" applyFont="1" applyFill="1" applyBorder="1" applyAlignment="1" applyProtection="1">
      <alignment horizontal="left" vertical="center" wrapText="1"/>
      <protection locked="0"/>
    </xf>
    <xf numFmtId="49" fontId="111" fillId="0" borderId="6" xfId="7" applyNumberFormat="1" applyFont="1" applyFill="1" applyBorder="1" applyAlignment="1" applyProtection="1">
      <alignment horizontal="right" vertical="center"/>
      <protection locked="0"/>
    </xf>
    <xf numFmtId="49" fontId="112" fillId="0" borderId="6" xfId="7" applyNumberFormat="1" applyFont="1" applyFill="1" applyBorder="1" applyAlignment="1" applyProtection="1">
      <alignment horizontal="right" vertical="center"/>
      <protection locked="0"/>
    </xf>
    <xf numFmtId="0" fontId="107" fillId="0" borderId="0" xfId="0" applyFont="1" applyAlignment="1">
      <alignment wrapText="1"/>
    </xf>
    <xf numFmtId="0" fontId="107" fillId="0" borderId="6" xfId="0" applyFont="1" applyBorder="1" applyAlignment="1">
      <alignment horizontal="center" vertical="center"/>
    </xf>
    <xf numFmtId="0" fontId="107" fillId="0" borderId="6" xfId="0" applyFont="1" applyBorder="1" applyAlignment="1">
      <alignment horizontal="center" vertical="center" wrapText="1"/>
    </xf>
    <xf numFmtId="49" fontId="111" fillId="69" borderId="6" xfId="7" applyNumberFormat="1" applyFont="1" applyFill="1" applyBorder="1" applyAlignment="1" applyProtection="1">
      <alignment horizontal="right" vertical="center" wrapText="1"/>
      <protection locked="0"/>
    </xf>
    <xf numFmtId="0" fontId="107" fillId="0" borderId="6" xfId="0" applyFont="1" applyBorder="1"/>
    <xf numFmtId="0" fontId="107" fillId="0" borderId="6" xfId="0" applyFont="1" applyFill="1" applyBorder="1"/>
    <xf numFmtId="49" fontId="111" fillId="0" borderId="6" xfId="7" applyNumberFormat="1" applyFont="1" applyFill="1" applyBorder="1" applyAlignment="1" applyProtection="1">
      <alignment horizontal="right" vertical="center" wrapText="1"/>
      <protection locked="0"/>
    </xf>
    <xf numFmtId="49" fontId="112" fillId="0" borderId="6" xfId="7" applyNumberFormat="1" applyFont="1" applyFill="1" applyBorder="1" applyAlignment="1" applyProtection="1">
      <alignment horizontal="right" vertical="center" wrapText="1"/>
      <protection locked="0"/>
    </xf>
    <xf numFmtId="0" fontId="110" fillId="0" borderId="0" xfId="0" applyFont="1"/>
    <xf numFmtId="0" fontId="107" fillId="0" borderId="6" xfId="0" applyFont="1" applyBorder="1" applyAlignment="1">
      <alignment wrapText="1"/>
    </xf>
    <xf numFmtId="0" fontId="107" fillId="0" borderId="6" xfId="0" applyFont="1" applyBorder="1" applyAlignment="1">
      <alignment horizontal="left" indent="8"/>
    </xf>
    <xf numFmtId="0" fontId="107" fillId="0" borderId="0" xfId="0" applyFont="1" applyFill="1"/>
    <xf numFmtId="0" fontId="106" fillId="0" borderId="6" xfId="0" applyNumberFormat="1" applyFont="1" applyFill="1" applyBorder="1" applyAlignment="1">
      <alignment horizontal="left" vertical="center" wrapText="1"/>
    </xf>
    <xf numFmtId="0" fontId="107" fillId="0" borderId="0" xfId="0" applyFont="1" applyBorder="1"/>
    <xf numFmtId="0" fontId="110" fillId="0" borderId="6" xfId="0" applyFont="1" applyFill="1" applyBorder="1"/>
    <xf numFmtId="0" fontId="107" fillId="0" borderId="0" xfId="0" applyFont="1" applyBorder="1" applyAlignment="1">
      <alignment horizontal="left"/>
    </xf>
    <xf numFmtId="0" fontId="110" fillId="0" borderId="0" xfId="0" applyFont="1" applyBorder="1"/>
    <xf numFmtId="0" fontId="107" fillId="0" borderId="0" xfId="0" applyFont="1" applyFill="1" applyBorder="1"/>
    <xf numFmtId="0" fontId="109" fillId="0" borderId="6" xfId="0" applyFont="1" applyFill="1" applyBorder="1" applyAlignment="1">
      <alignment horizontal="left" indent="1"/>
    </xf>
    <xf numFmtId="0" fontId="109" fillId="0" borderId="6" xfId="0" applyFont="1" applyFill="1" applyBorder="1" applyAlignment="1">
      <alignment horizontal="left" wrapText="1" indent="1"/>
    </xf>
    <xf numFmtId="0" fontId="106" fillId="0" borderId="6" xfId="0" applyFont="1" applyFill="1" applyBorder="1" applyAlignment="1">
      <alignment horizontal="left" indent="1"/>
    </xf>
    <xf numFmtId="0" fontId="106" fillId="0" borderId="6" xfId="0" applyNumberFormat="1" applyFont="1" applyFill="1" applyBorder="1" applyAlignment="1">
      <alignment horizontal="left" indent="1"/>
    </xf>
    <xf numFmtId="0" fontId="106" fillId="0" borderId="6" xfId="0" applyFont="1" applyFill="1" applyBorder="1" applyAlignment="1">
      <alignment horizontal="left" wrapText="1" indent="2"/>
    </xf>
    <xf numFmtId="0" fontId="109" fillId="0" borderId="6" xfId="0" applyFont="1" applyFill="1" applyBorder="1" applyAlignment="1">
      <alignment horizontal="left" vertical="center" indent="1"/>
    </xf>
    <xf numFmtId="0" fontId="107" fillId="75" borderId="6" xfId="0" applyFont="1" applyFill="1" applyBorder="1"/>
    <xf numFmtId="0" fontId="107" fillId="0" borderId="6" xfId="0" applyFont="1" applyFill="1" applyBorder="1" applyAlignment="1">
      <alignment horizontal="left" wrapText="1"/>
    </xf>
    <xf numFmtId="0" fontId="107" fillId="0" borderId="6" xfId="0" applyFont="1" applyFill="1" applyBorder="1" applyAlignment="1">
      <alignment horizontal="left" wrapText="1" indent="2"/>
    </xf>
    <xf numFmtId="0" fontId="110" fillId="0" borderId="16" xfId="0" applyFont="1" applyBorder="1"/>
    <xf numFmtId="0" fontId="110" fillId="75" borderId="6" xfId="0" applyFont="1" applyFill="1" applyBorder="1"/>
    <xf numFmtId="0" fontId="107" fillId="0" borderId="0" xfId="0" applyFont="1" applyBorder="1" applyAlignment="1">
      <alignment horizontal="center" vertical="center"/>
    </xf>
    <xf numFmtId="0" fontId="107" fillId="0" borderId="0" xfId="0" applyFont="1" applyFill="1" applyBorder="1" applyAlignment="1">
      <alignment horizontal="center" vertical="center" wrapText="1"/>
    </xf>
    <xf numFmtId="0" fontId="107" fillId="0" borderId="0" xfId="0" applyFont="1" applyBorder="1" applyAlignment="1">
      <alignment horizontal="center" vertical="center" wrapText="1"/>
    </xf>
    <xf numFmtId="0" fontId="107" fillId="0" borderId="16" xfId="0" applyFont="1" applyBorder="1" applyAlignment="1">
      <alignment wrapText="1"/>
    </xf>
    <xf numFmtId="0" fontId="107" fillId="0" borderId="16" xfId="0" applyFont="1" applyBorder="1" applyAlignment="1">
      <alignment horizontal="center" vertical="center" wrapText="1"/>
    </xf>
    <xf numFmtId="49" fontId="107" fillId="0" borderId="6" xfId="0" applyNumberFormat="1" applyFont="1" applyBorder="1" applyAlignment="1">
      <alignment horizontal="center" vertical="center" wrapText="1"/>
    </xf>
    <xf numFmtId="0" fontId="107" fillId="0" borderId="6" xfId="0" applyFont="1" applyBorder="1" applyAlignment="1">
      <alignment horizontal="center"/>
    </xf>
    <xf numFmtId="0" fontId="107" fillId="0" borderId="6" xfId="0" applyFont="1" applyBorder="1" applyAlignment="1">
      <alignment horizontal="left" indent="1"/>
    </xf>
    <xf numFmtId="0" fontId="107" fillId="0" borderId="16" xfId="0" applyFont="1" applyBorder="1"/>
    <xf numFmtId="0" fontId="107" fillId="0" borderId="6" xfId="0" applyFont="1" applyBorder="1" applyAlignment="1">
      <alignment horizontal="left" indent="2"/>
    </xf>
    <xf numFmtId="49" fontId="107" fillId="0" borderId="6" xfId="0" applyNumberFormat="1" applyFont="1" applyBorder="1" applyAlignment="1">
      <alignment horizontal="left" indent="3"/>
    </xf>
    <xf numFmtId="49" fontId="107" fillId="0" borderId="6" xfId="0" applyNumberFormat="1" applyFont="1" applyFill="1" applyBorder="1" applyAlignment="1">
      <alignment horizontal="left" indent="3"/>
    </xf>
    <xf numFmtId="49" fontId="107" fillId="0" borderId="6" xfId="0" applyNumberFormat="1" applyFont="1" applyBorder="1" applyAlignment="1">
      <alignment horizontal="left" indent="1"/>
    </xf>
    <xf numFmtId="49" fontId="107" fillId="0" borderId="6" xfId="0" applyNumberFormat="1" applyFont="1" applyFill="1" applyBorder="1" applyAlignment="1">
      <alignment horizontal="left" indent="1"/>
    </xf>
    <xf numFmtId="0" fontId="107" fillId="0" borderId="6" xfId="0" applyNumberFormat="1" applyFont="1" applyBorder="1" applyAlignment="1">
      <alignment horizontal="left" indent="1"/>
    </xf>
    <xf numFmtId="49" fontId="107" fillId="0" borderId="6" xfId="0" applyNumberFormat="1" applyFont="1" applyBorder="1" applyAlignment="1">
      <alignment horizontal="left" wrapText="1" indent="2"/>
    </xf>
    <xf numFmtId="49" fontId="107" fillId="0" borderId="6" xfId="0" applyNumberFormat="1" applyFont="1" applyFill="1" applyBorder="1" applyAlignment="1">
      <alignment horizontal="left" vertical="top" wrapText="1" indent="2"/>
    </xf>
    <xf numFmtId="49" fontId="107" fillId="0" borderId="6" xfId="0" applyNumberFormat="1" applyFont="1" applyFill="1" applyBorder="1" applyAlignment="1">
      <alignment horizontal="left" wrapText="1" indent="3"/>
    </xf>
    <xf numFmtId="49" fontId="107" fillId="0" borderId="6" xfId="0" applyNumberFormat="1" applyFont="1" applyFill="1" applyBorder="1" applyAlignment="1">
      <alignment horizontal="left" wrapText="1" indent="2"/>
    </xf>
    <xf numFmtId="0" fontId="107" fillId="0" borderId="6" xfId="0" applyNumberFormat="1" applyFont="1" applyFill="1" applyBorder="1" applyAlignment="1">
      <alignment horizontal="left" wrapText="1" indent="1"/>
    </xf>
    <xf numFmtId="0" fontId="109" fillId="0" borderId="89" xfId="0" applyNumberFormat="1" applyFont="1" applyFill="1" applyBorder="1" applyAlignment="1">
      <alignment horizontal="left" vertical="center" wrapText="1"/>
    </xf>
    <xf numFmtId="0" fontId="107" fillId="0" borderId="32" xfId="0" applyFont="1" applyFill="1" applyBorder="1" applyAlignment="1">
      <alignment horizontal="center" vertical="center" wrapText="1"/>
    </xf>
    <xf numFmtId="0" fontId="109" fillId="0" borderId="6" xfId="0" applyNumberFormat="1" applyFont="1" applyFill="1" applyBorder="1" applyAlignment="1">
      <alignment horizontal="left" vertical="center" wrapText="1"/>
    </xf>
    <xf numFmtId="0" fontId="107" fillId="0" borderId="0" xfId="0" applyFont="1" applyAlignment="1">
      <alignment horizontal="center" vertical="center"/>
    </xf>
    <xf numFmtId="0" fontId="100" fillId="0" borderId="0" xfId="0" applyFont="1"/>
    <xf numFmtId="0" fontId="100" fillId="0" borderId="0" xfId="0" applyFont="1" applyAlignment="1">
      <alignment horizontal="center" vertical="center"/>
    </xf>
    <xf numFmtId="0" fontId="107" fillId="0" borderId="6" xfId="0" applyFont="1" applyFill="1" applyBorder="1" applyAlignment="1">
      <alignment horizontal="left" indent="1"/>
    </xf>
    <xf numFmtId="49" fontId="99" fillId="0" borderId="6" xfId="0" applyNumberFormat="1" applyFont="1" applyFill="1" applyBorder="1" applyAlignment="1">
      <alignment horizontal="right" vertical="center"/>
    </xf>
    <xf numFmtId="0" fontId="99" fillId="69" borderId="6" xfId="7" applyNumberFormat="1" applyFont="1" applyFill="1" applyBorder="1" applyAlignment="1" applyProtection="1">
      <alignment horizontal="right" vertical="center"/>
      <protection locked="0"/>
    </xf>
    <xf numFmtId="0" fontId="99" fillId="0" borderId="6" xfId="0" applyNumberFormat="1" applyFont="1" applyFill="1" applyBorder="1" applyAlignment="1">
      <alignment vertical="center" wrapText="1"/>
    </xf>
    <xf numFmtId="0" fontId="115" fillId="0" borderId="6" xfId="0" applyNumberFormat="1" applyFont="1" applyFill="1" applyBorder="1" applyAlignment="1">
      <alignment horizontal="left" vertical="center" wrapText="1"/>
    </xf>
    <xf numFmtId="0" fontId="99" fillId="0" borderId="6" xfId="0" applyNumberFormat="1" applyFont="1" applyFill="1" applyBorder="1" applyAlignment="1">
      <alignment vertical="center"/>
    </xf>
    <xf numFmtId="0" fontId="115" fillId="0" borderId="6" xfId="0" applyNumberFormat="1" applyFont="1" applyFill="1" applyBorder="1" applyAlignment="1">
      <alignment vertical="center" wrapText="1"/>
    </xf>
    <xf numFmtId="2" fontId="99" fillId="69" borderId="6" xfId="7" applyNumberFormat="1" applyFont="1" applyFill="1" applyBorder="1" applyAlignment="1" applyProtection="1">
      <alignment horizontal="right" vertical="center"/>
      <protection locked="0"/>
    </xf>
    <xf numFmtId="0" fontId="99" fillId="0" borderId="6" xfId="0" applyNumberFormat="1" applyFont="1" applyFill="1" applyBorder="1" applyAlignment="1">
      <alignment horizontal="left" vertical="center" wrapText="1"/>
    </xf>
    <xf numFmtId="0" fontId="99" fillId="0" borderId="6" xfId="0" applyNumberFormat="1" applyFont="1" applyFill="1" applyBorder="1" applyAlignment="1">
      <alignment horizontal="right" vertical="center"/>
    </xf>
    <xf numFmtId="0" fontId="116" fillId="0" borderId="0" xfId="0" applyFont="1" applyFill="1" applyBorder="1" applyAlignment="1"/>
    <xf numFmtId="0" fontId="99" fillId="0" borderId="6" xfId="12673" applyFont="1" applyFill="1" applyBorder="1" applyAlignment="1">
      <alignment horizontal="left" vertical="center" wrapText="1"/>
    </xf>
    <xf numFmtId="0" fontId="99" fillId="0" borderId="32" xfId="0" applyNumberFormat="1" applyFont="1" applyFill="1" applyBorder="1" applyAlignment="1">
      <alignment horizontal="left" vertical="top" wrapText="1"/>
    </xf>
    <xf numFmtId="0" fontId="117" fillId="0" borderId="6" xfId="0" applyFont="1" applyBorder="1"/>
    <xf numFmtId="0" fontId="115" fillId="0" borderId="6" xfId="0" applyFont="1" applyBorder="1" applyAlignment="1">
      <alignment horizontal="left" vertical="top" wrapText="1"/>
    </xf>
    <xf numFmtId="0" fontId="115" fillId="0" borderId="6" xfId="0" applyFont="1" applyBorder="1"/>
    <xf numFmtId="0" fontId="115" fillId="0" borderId="6" xfId="0" applyFont="1" applyBorder="1" applyAlignment="1">
      <alignment horizontal="left" wrapText="1" indent="2"/>
    </xf>
    <xf numFmtId="0" fontId="99" fillId="0" borderId="6" xfId="12673" applyFont="1" applyFill="1" applyBorder="1" applyAlignment="1">
      <alignment horizontal="left" vertical="center" wrapText="1" indent="2"/>
    </xf>
    <xf numFmtId="0" fontId="115" fillId="0" borderId="6" xfId="0" applyFont="1" applyBorder="1" applyAlignment="1">
      <alignment horizontal="left" vertical="top" wrapText="1" indent="2"/>
    </xf>
    <xf numFmtId="0" fontId="117" fillId="0" borderId="16" xfId="0" applyFont="1" applyBorder="1"/>
    <xf numFmtId="0" fontId="115" fillId="0" borderId="6" xfId="0" applyFont="1" applyFill="1" applyBorder="1" applyAlignment="1">
      <alignment horizontal="left" wrapText="1" indent="2"/>
    </xf>
    <xf numFmtId="0" fontId="115" fillId="0" borderId="6" xfId="0" applyFont="1" applyBorder="1" applyAlignment="1">
      <alignment horizontal="left" indent="1"/>
    </xf>
    <xf numFmtId="0" fontId="115" fillId="0" borderId="6" xfId="0" applyFont="1" applyBorder="1" applyAlignment="1">
      <alignment horizontal="left" indent="2"/>
    </xf>
    <xf numFmtId="49" fontId="115" fillId="0" borderId="6" xfId="0" applyNumberFormat="1" applyFont="1" applyFill="1" applyBorder="1" applyAlignment="1">
      <alignment horizontal="left" indent="3"/>
    </xf>
    <xf numFmtId="49" fontId="115" fillId="0" borderId="6" xfId="0" applyNumberFormat="1" applyFont="1" applyFill="1" applyBorder="1" applyAlignment="1">
      <alignment horizontal="left" vertical="center" indent="1"/>
    </xf>
    <xf numFmtId="0" fontId="99" fillId="0" borderId="6" xfId="0" applyFont="1" applyFill="1" applyBorder="1" applyAlignment="1">
      <alignment vertical="center" wrapText="1"/>
    </xf>
    <xf numFmtId="49" fontId="115" fillId="0" borderId="6" xfId="0" applyNumberFormat="1" applyFont="1" applyFill="1" applyBorder="1" applyAlignment="1">
      <alignment horizontal="left" vertical="top" wrapText="1" indent="2"/>
    </xf>
    <xf numFmtId="49" fontId="115" fillId="0" borderId="6" xfId="0" applyNumberFormat="1" applyFont="1" applyFill="1" applyBorder="1" applyAlignment="1">
      <alignment horizontal="left" vertical="top" wrapText="1"/>
    </xf>
    <xf numFmtId="49" fontId="115" fillId="0" borderId="6" xfId="0" applyNumberFormat="1" applyFont="1" applyFill="1" applyBorder="1" applyAlignment="1">
      <alignment horizontal="left" wrapText="1" indent="3"/>
    </xf>
    <xf numFmtId="49" fontId="115" fillId="0" borderId="6" xfId="0" applyNumberFormat="1" applyFont="1" applyFill="1" applyBorder="1" applyAlignment="1">
      <alignment horizontal="left" wrapText="1" indent="2"/>
    </xf>
    <xf numFmtId="49" fontId="115" fillId="0" borderId="6" xfId="0" applyNumberFormat="1" applyFont="1" applyFill="1" applyBorder="1" applyAlignment="1">
      <alignment vertical="top" wrapText="1"/>
    </xf>
    <xf numFmtId="0" fontId="9" fillId="0" borderId="6" xfId="18" applyFill="1" applyBorder="1" applyAlignment="1" applyProtection="1">
      <alignment wrapText="1"/>
    </xf>
    <xf numFmtId="49" fontId="115" fillId="0" borderId="6" xfId="0" applyNumberFormat="1" applyFont="1" applyFill="1" applyBorder="1" applyAlignment="1">
      <alignment horizontal="left" vertical="center" wrapText="1" indent="3"/>
    </xf>
    <xf numFmtId="49" fontId="107" fillId="0" borderId="6" xfId="0" applyNumberFormat="1" applyFont="1" applyFill="1" applyBorder="1" applyAlignment="1">
      <alignment horizontal="left" wrapText="1" indent="1"/>
    </xf>
    <xf numFmtId="0" fontId="115" fillId="0" borderId="6" xfId="0" applyFont="1" applyBorder="1" applyAlignment="1">
      <alignment horizontal="left" vertical="center" wrapText="1" indent="2"/>
    </xf>
    <xf numFmtId="0" fontId="99" fillId="0" borderId="6" xfId="0" applyFont="1" applyFill="1" applyBorder="1" applyAlignment="1">
      <alignment horizontal="left" vertical="center" wrapText="1"/>
    </xf>
    <xf numFmtId="0" fontId="107" fillId="0" borderId="0" xfId="0" applyFont="1" applyBorder="1" applyAlignment="1">
      <alignment horizontal="left" indent="1"/>
    </xf>
    <xf numFmtId="0" fontId="107" fillId="0" borderId="0" xfId="0" applyFont="1" applyBorder="1" applyAlignment="1">
      <alignment horizontal="left" indent="2"/>
    </xf>
    <xf numFmtId="49" fontId="107" fillId="0" borderId="0" xfId="0" applyNumberFormat="1" applyFont="1" applyBorder="1" applyAlignment="1">
      <alignment horizontal="left" indent="3"/>
    </xf>
    <xf numFmtId="49" fontId="107" fillId="0" borderId="0" xfId="0" applyNumberFormat="1" applyFont="1" applyBorder="1" applyAlignment="1">
      <alignment horizontal="left" indent="1"/>
    </xf>
    <xf numFmtId="49" fontId="107" fillId="0" borderId="0" xfId="0" applyNumberFormat="1" applyFont="1" applyBorder="1" applyAlignment="1">
      <alignment horizontal="left" wrapText="1" indent="2"/>
    </xf>
    <xf numFmtId="49" fontId="107" fillId="0" borderId="0" xfId="0" applyNumberFormat="1" applyFont="1" applyFill="1" applyBorder="1" applyAlignment="1">
      <alignment horizontal="left" wrapText="1" indent="3"/>
    </xf>
    <xf numFmtId="0" fontId="107" fillId="0" borderId="0" xfId="0" applyNumberFormat="1" applyFont="1" applyFill="1" applyBorder="1" applyAlignment="1">
      <alignment horizontal="left" wrapText="1" indent="1"/>
    </xf>
    <xf numFmtId="49" fontId="98" fillId="0" borderId="6" xfId="0" applyNumberFormat="1" applyFont="1" applyFill="1" applyBorder="1" applyAlignment="1">
      <alignment horizontal="right" vertical="center"/>
    </xf>
    <xf numFmtId="0" fontId="99" fillId="0" borderId="6" xfId="0" applyFont="1" applyFill="1" applyBorder="1" applyAlignment="1">
      <alignment horizontal="left" vertical="center" wrapText="1"/>
    </xf>
    <xf numFmtId="0" fontId="110" fillId="0" borderId="6"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99" fillId="0" borderId="57" xfId="0" applyNumberFormat="1" applyFont="1" applyFill="1" applyBorder="1" applyAlignment="1">
      <alignment horizontal="left" vertical="center" wrapText="1"/>
    </xf>
    <xf numFmtId="0" fontId="107" fillId="0" borderId="0" xfId="0" applyFont="1" applyFill="1" applyAlignment="1">
      <alignment horizontal="left" vertical="top" wrapText="1"/>
    </xf>
    <xf numFmtId="0" fontId="113" fillId="0" borderId="6" xfId="14" applyFont="1" applyFill="1" applyBorder="1" applyAlignment="1" applyProtection="1">
      <alignment horizontal="left" vertical="center" wrapText="1"/>
      <protection locked="0"/>
    </xf>
    <xf numFmtId="0" fontId="107" fillId="0" borderId="6"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16" xfId="0" applyFont="1" applyFill="1" applyBorder="1"/>
    <xf numFmtId="49" fontId="107" fillId="0" borderId="6" xfId="0" applyNumberFormat="1" applyFont="1" applyFill="1" applyBorder="1" applyAlignment="1">
      <alignment horizontal="center" vertical="center" wrapText="1"/>
    </xf>
    <xf numFmtId="0" fontId="99" fillId="0" borderId="6" xfId="0" applyFont="1" applyFill="1" applyBorder="1" applyAlignment="1">
      <alignment horizontal="left" vertical="center" wrapText="1"/>
    </xf>
    <xf numFmtId="0" fontId="106" fillId="0" borderId="6" xfId="0" applyNumberFormat="1" applyFont="1" applyFill="1" applyBorder="1" applyAlignment="1">
      <alignment vertical="center" wrapText="1"/>
    </xf>
    <xf numFmtId="0" fontId="106" fillId="0" borderId="6" xfId="0" applyFont="1" applyFill="1" applyBorder="1" applyAlignment="1">
      <alignment vertical="center" wrapText="1"/>
    </xf>
    <xf numFmtId="0" fontId="106" fillId="0" borderId="6" xfId="0" applyNumberFormat="1" applyFont="1" applyFill="1" applyBorder="1" applyAlignment="1">
      <alignment horizontal="left" vertical="center" wrapText="1" indent="1"/>
    </xf>
    <xf numFmtId="0" fontId="106" fillId="0" borderId="6" xfId="0" applyNumberFormat="1" applyFont="1" applyFill="1" applyBorder="1" applyAlignment="1">
      <alignment horizontal="left" vertical="center" indent="1"/>
    </xf>
    <xf numFmtId="0" fontId="100" fillId="0" borderId="6" xfId="0" applyFont="1" applyBorder="1" applyAlignment="1">
      <alignment horizontal="left" indent="2"/>
    </xf>
    <xf numFmtId="0" fontId="120" fillId="0" borderId="90" xfId="0" applyNumberFormat="1" applyFont="1" applyFill="1" applyBorder="1" applyAlignment="1">
      <alignment vertical="center" wrapText="1" readingOrder="1"/>
    </xf>
    <xf numFmtId="0" fontId="120" fillId="0" borderId="91" xfId="0" applyNumberFormat="1" applyFont="1" applyFill="1" applyBorder="1" applyAlignment="1">
      <alignment vertical="center" wrapText="1" readingOrder="1"/>
    </xf>
    <xf numFmtId="0" fontId="120" fillId="0" borderId="91" xfId="0" applyNumberFormat="1" applyFont="1" applyFill="1" applyBorder="1" applyAlignment="1">
      <alignment horizontal="left" vertical="center" wrapText="1" indent="1" readingOrder="1"/>
    </xf>
    <xf numFmtId="0" fontId="100" fillId="0" borderId="32" xfId="0" applyFont="1" applyBorder="1" applyAlignment="1">
      <alignment horizontal="left" indent="2"/>
    </xf>
    <xf numFmtId="0" fontId="120" fillId="0" borderId="92" xfId="0" applyNumberFormat="1" applyFont="1" applyFill="1" applyBorder="1" applyAlignment="1">
      <alignment vertical="center" wrapText="1" readingOrder="1"/>
    </xf>
    <xf numFmtId="0" fontId="100" fillId="0" borderId="6" xfId="0" applyFont="1" applyFill="1" applyBorder="1" applyAlignment="1">
      <alignment horizontal="left" indent="2"/>
    </xf>
    <xf numFmtId="0" fontId="121" fillId="0" borderId="6" xfId="0" applyNumberFormat="1" applyFont="1" applyFill="1" applyBorder="1" applyAlignment="1">
      <alignment vertical="center" wrapText="1" readingOrder="1"/>
    </xf>
    <xf numFmtId="0" fontId="100" fillId="0" borderId="6" xfId="0" applyFont="1" applyBorder="1" applyAlignment="1">
      <alignment horizontal="left" vertical="center" wrapText="1"/>
    </xf>
    <xf numFmtId="0" fontId="106" fillId="0" borderId="6" xfId="0" applyFont="1" applyFill="1" applyBorder="1" applyAlignment="1">
      <alignment horizontal="left" vertical="center" wrapText="1"/>
    </xf>
    <xf numFmtId="0" fontId="120" fillId="0" borderId="91" xfId="0" applyNumberFormat="1" applyFont="1" applyFill="1" applyBorder="1" applyAlignment="1">
      <alignment horizontal="left" vertical="center" wrapText="1" readingOrder="1"/>
    </xf>
    <xf numFmtId="0" fontId="100" fillId="0" borderId="6" xfId="0" applyFont="1" applyBorder="1" applyAlignment="1">
      <alignment horizontal="left" indent="3"/>
    </xf>
    <xf numFmtId="167" fontId="3" fillId="0" borderId="6" xfId="0" applyNumberFormat="1" applyFont="1" applyBorder="1" applyAlignment="1">
      <alignment horizontal="right" vertical="center"/>
    </xf>
    <xf numFmtId="167" fontId="3" fillId="0" borderId="29"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5" fillId="70" borderId="39" xfId="0" applyNumberFormat="1" applyFont="1" applyFill="1" applyBorder="1" applyAlignment="1">
      <alignment horizontal="right" vertical="center"/>
    </xf>
    <xf numFmtId="167" fontId="5" fillId="70" borderId="38" xfId="0" applyNumberFormat="1" applyFont="1" applyFill="1" applyBorder="1" applyAlignment="1">
      <alignment horizontal="right" vertical="center"/>
    </xf>
    <xf numFmtId="9" fontId="7" fillId="72" borderId="6" xfId="1" applyFont="1" applyFill="1" applyBorder="1" applyAlignment="1" applyProtection="1">
      <alignment vertical="center"/>
      <protection locked="0"/>
    </xf>
    <xf numFmtId="9" fontId="7" fillId="72" borderId="29" xfId="1" applyFont="1" applyFill="1" applyBorder="1" applyAlignment="1" applyProtection="1">
      <alignment vertical="center"/>
      <protection locked="0"/>
    </xf>
    <xf numFmtId="165" fontId="15" fillId="72" borderId="6" xfId="1" applyNumberFormat="1" applyFont="1" applyFill="1" applyBorder="1" applyAlignment="1" applyProtection="1">
      <alignment vertical="center"/>
      <protection locked="0"/>
    </xf>
    <xf numFmtId="165" fontId="15" fillId="72" borderId="29" xfId="1" applyNumberFormat="1" applyFont="1" applyFill="1" applyBorder="1" applyAlignment="1" applyProtection="1">
      <alignment vertical="center"/>
      <protection locked="0"/>
    </xf>
    <xf numFmtId="165" fontId="24" fillId="2" borderId="0" xfId="1" applyNumberFormat="1" applyFont="1" applyFill="1" applyBorder="1"/>
    <xf numFmtId="165" fontId="24" fillId="2" borderId="71" xfId="1" applyNumberFormat="1" applyFont="1" applyFill="1" applyBorder="1"/>
    <xf numFmtId="165" fontId="7" fillId="72" borderId="6"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9" fontId="15" fillId="72" borderId="39" xfId="1" applyFont="1" applyFill="1" applyBorder="1" applyAlignment="1" applyProtection="1">
      <alignment vertical="center"/>
      <protection locked="0"/>
    </xf>
    <xf numFmtId="9" fontId="15" fillId="72" borderId="38" xfId="1" applyFont="1" applyFill="1" applyBorder="1" applyAlignment="1" applyProtection="1">
      <alignment vertical="center"/>
      <protection locked="0"/>
    </xf>
    <xf numFmtId="164" fontId="19" fillId="70" borderId="12" xfId="2" applyNumberFormat="1" applyFont="1" applyFill="1" applyBorder="1" applyAlignment="1">
      <alignment vertical="center" wrapText="1"/>
    </xf>
    <xf numFmtId="164" fontId="19" fillId="70" borderId="29" xfId="2" applyNumberFormat="1" applyFont="1" applyFill="1" applyBorder="1" applyAlignment="1">
      <alignment vertical="center" wrapText="1"/>
    </xf>
    <xf numFmtId="164" fontId="19" fillId="70" borderId="6" xfId="2" applyNumberFormat="1" applyFont="1" applyFill="1" applyBorder="1" applyAlignment="1">
      <alignment vertical="center" wrapText="1"/>
    </xf>
    <xf numFmtId="164" fontId="19" fillId="70" borderId="27" xfId="2" applyNumberFormat="1" applyFont="1" applyFill="1" applyBorder="1" applyAlignment="1">
      <alignment vertical="center" wrapText="1"/>
    </xf>
    <xf numFmtId="164" fontId="19" fillId="0" borderId="12" xfId="2" applyNumberFormat="1" applyFont="1" applyBorder="1" applyAlignment="1">
      <alignment vertical="center" wrapText="1"/>
    </xf>
    <xf numFmtId="164" fontId="19" fillId="0" borderId="6" xfId="2" applyNumberFormat="1" applyFont="1" applyBorder="1" applyAlignment="1">
      <alignment vertical="center" wrapText="1"/>
    </xf>
    <xf numFmtId="164" fontId="19" fillId="0" borderId="27" xfId="2" applyNumberFormat="1" applyFont="1" applyBorder="1" applyAlignment="1">
      <alignment vertical="center" wrapText="1"/>
    </xf>
    <xf numFmtId="164" fontId="19" fillId="0" borderId="6" xfId="2" applyNumberFormat="1" applyFont="1" applyFill="1" applyBorder="1" applyAlignment="1">
      <alignment vertical="center" wrapText="1"/>
    </xf>
    <xf numFmtId="164" fontId="19" fillId="0" borderId="27" xfId="2" applyNumberFormat="1" applyFont="1" applyFill="1" applyBorder="1" applyAlignment="1">
      <alignment vertical="center" wrapText="1"/>
    </xf>
    <xf numFmtId="164" fontId="19" fillId="70" borderId="30" xfId="2" applyNumberFormat="1" applyFont="1" applyFill="1" applyBorder="1" applyAlignment="1">
      <alignment vertical="center" wrapText="1"/>
    </xf>
    <xf numFmtId="164" fontId="19" fillId="70" borderId="38" xfId="2" applyNumberFormat="1" applyFont="1" applyFill="1" applyBorder="1" applyAlignment="1">
      <alignment vertical="center" wrapText="1"/>
    </xf>
    <xf numFmtId="164" fontId="19" fillId="70" borderId="39" xfId="2" applyNumberFormat="1" applyFont="1" applyFill="1" applyBorder="1" applyAlignment="1">
      <alignment vertical="center" wrapText="1"/>
    </xf>
    <xf numFmtId="164" fontId="19" fillId="70" borderId="85" xfId="2" applyNumberFormat="1" applyFont="1" applyFill="1" applyBorder="1" applyAlignment="1">
      <alignment vertical="center" wrapText="1"/>
    </xf>
    <xf numFmtId="193" fontId="3" fillId="0" borderId="27" xfId="1" applyNumberFormat="1" applyFont="1" applyBorder="1" applyAlignment="1"/>
    <xf numFmtId="3" fontId="3" fillId="0" borderId="72" xfId="0" applyNumberFormat="1" applyFont="1" applyFill="1" applyBorder="1" applyAlignment="1">
      <alignment vertical="center"/>
    </xf>
    <xf numFmtId="3" fontId="3" fillId="0" borderId="76" xfId="0" applyNumberFormat="1" applyFont="1" applyFill="1" applyBorder="1" applyAlignment="1">
      <alignment vertical="center"/>
    </xf>
    <xf numFmtId="3" fontId="3" fillId="69" borderId="8" xfId="0" applyNumberFormat="1" applyFont="1" applyFill="1" applyBorder="1" applyAlignment="1">
      <alignment vertical="center"/>
    </xf>
    <xf numFmtId="3" fontId="3" fillId="69" borderId="27" xfId="0" applyNumberFormat="1" applyFont="1" applyFill="1" applyBorder="1" applyAlignment="1">
      <alignment vertical="center"/>
    </xf>
    <xf numFmtId="3" fontId="3" fillId="0" borderId="12" xfId="0"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30" xfId="0" applyNumberFormat="1" applyFont="1" applyFill="1" applyBorder="1" applyAlignment="1">
      <alignment vertical="center"/>
    </xf>
    <xf numFmtId="3" fontId="3" fillId="0" borderId="38"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39" xfId="0" applyNumberFormat="1" applyFont="1" applyFill="1" applyBorder="1" applyAlignment="1">
      <alignment vertical="center"/>
    </xf>
    <xf numFmtId="164" fontId="3" fillId="0" borderId="70"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3" xfId="2" applyNumberFormat="1" applyFont="1" applyFill="1" applyBorder="1" applyAlignment="1">
      <alignment vertical="center"/>
    </xf>
    <xf numFmtId="164" fontId="3" fillId="0" borderId="78" xfId="2" applyNumberFormat="1" applyFont="1" applyFill="1" applyBorder="1" applyAlignment="1">
      <alignment vertical="center"/>
    </xf>
    <xf numFmtId="193" fontId="3" fillId="0" borderId="0" xfId="1" applyNumberFormat="1" applyFont="1"/>
    <xf numFmtId="193" fontId="3" fillId="0" borderId="85" xfId="1" applyNumberFormat="1" applyFont="1" applyBorder="1" applyAlignment="1"/>
    <xf numFmtId="1" fontId="3" fillId="0" borderId="0" xfId="0" applyNumberFormat="1" applyFont="1" applyFill="1" applyAlignment="1">
      <alignment horizontal="left" vertical="center"/>
    </xf>
    <xf numFmtId="192" fontId="3" fillId="0" borderId="0" xfId="0" applyNumberFormat="1" applyFont="1" applyBorder="1" applyAlignment="1">
      <alignment horizontal="center" vertical="center" wrapText="1"/>
    </xf>
    <xf numFmtId="164" fontId="0" fillId="0" borderId="0" xfId="0" applyNumberFormat="1"/>
    <xf numFmtId="43" fontId="3" fillId="0" borderId="0" xfId="2" applyFont="1" applyFill="1" applyAlignment="1">
      <alignment horizontal="left" vertical="center"/>
    </xf>
    <xf numFmtId="164" fontId="107" fillId="0" borderId="6" xfId="2" applyNumberFormat="1" applyFont="1" applyBorder="1"/>
    <xf numFmtId="164" fontId="107" fillId="0" borderId="6" xfId="2" applyNumberFormat="1" applyFont="1" applyFill="1" applyBorder="1"/>
    <xf numFmtId="164" fontId="106" fillId="70" borderId="6" xfId="2" applyNumberFormat="1" applyFont="1" applyFill="1" applyBorder="1"/>
    <xf numFmtId="164" fontId="110" fillId="0" borderId="6" xfId="2" applyNumberFormat="1" applyFont="1" applyBorder="1"/>
    <xf numFmtId="164" fontId="107" fillId="0" borderId="6" xfId="2" applyNumberFormat="1" applyFont="1" applyBorder="1" applyAlignment="1">
      <alignment horizontal="left" indent="1"/>
    </xf>
    <xf numFmtId="164" fontId="107" fillId="76" borderId="6" xfId="2" applyNumberFormat="1" applyFont="1" applyFill="1" applyBorder="1"/>
    <xf numFmtId="164" fontId="110" fillId="0" borderId="16" xfId="2" applyNumberFormat="1" applyFont="1" applyBorder="1" applyAlignment="1">
      <alignment horizontal="right"/>
    </xf>
    <xf numFmtId="164" fontId="107" fillId="0" borderId="6" xfId="2" applyNumberFormat="1" applyFont="1" applyBorder="1" applyAlignment="1">
      <alignment horizontal="right"/>
    </xf>
    <xf numFmtId="164" fontId="107" fillId="0" borderId="6" xfId="2" applyNumberFormat="1" applyFont="1" applyBorder="1" applyAlignment="1">
      <alignment horizontal="right" indent="1"/>
    </xf>
    <xf numFmtId="164" fontId="107" fillId="0" borderId="6" xfId="2" applyNumberFormat="1" applyFont="1" applyBorder="1" applyAlignment="1">
      <alignment horizontal="right" indent="2"/>
    </xf>
    <xf numFmtId="164" fontId="107" fillId="0" borderId="6" xfId="2" applyNumberFormat="1" applyFont="1" applyFill="1" applyBorder="1" applyAlignment="1">
      <alignment horizontal="right" indent="3"/>
    </xf>
    <xf numFmtId="164" fontId="107" fillId="0" borderId="6" xfId="2" applyNumberFormat="1" applyFont="1" applyFill="1" applyBorder="1" applyAlignment="1">
      <alignment horizontal="right" indent="1"/>
    </xf>
    <xf numFmtId="164" fontId="107" fillId="77" borderId="6" xfId="2" applyNumberFormat="1" applyFont="1" applyFill="1" applyBorder="1" applyAlignment="1">
      <alignment horizontal="right"/>
    </xf>
    <xf numFmtId="164" fontId="107" fillId="0" borderId="6" xfId="2" applyNumberFormat="1" applyFont="1" applyFill="1" applyBorder="1" applyAlignment="1">
      <alignment horizontal="right" vertical="top" wrapText="1" indent="2"/>
    </xf>
    <xf numFmtId="164" fontId="107" fillId="0" borderId="6" xfId="2" applyNumberFormat="1" applyFont="1" applyFill="1" applyBorder="1" applyAlignment="1">
      <alignment horizontal="right"/>
    </xf>
    <xf numFmtId="164" fontId="107" fillId="0" borderId="6" xfId="2" applyNumberFormat="1" applyFont="1" applyFill="1" applyBorder="1" applyAlignment="1">
      <alignment horizontal="right" wrapText="1" indent="3"/>
    </xf>
    <xf numFmtId="164" fontId="107" fillId="0" borderId="6" xfId="2" applyNumberFormat="1" applyFont="1" applyFill="1" applyBorder="1" applyAlignment="1">
      <alignment horizontal="right" wrapText="1" indent="2"/>
    </xf>
    <xf numFmtId="164" fontId="107" fillId="0" borderId="6" xfId="2" applyNumberFormat="1" applyFont="1" applyFill="1" applyBorder="1" applyAlignment="1">
      <alignment horizontal="right" wrapText="1" indent="1"/>
    </xf>
    <xf numFmtId="164" fontId="106" fillId="0" borderId="6" xfId="2" applyNumberFormat="1" applyFont="1" applyFill="1" applyBorder="1" applyAlignment="1">
      <alignment horizontal="left" vertical="center" wrapText="1"/>
    </xf>
    <xf numFmtId="164" fontId="107" fillId="0" borderId="6" xfId="2" applyNumberFormat="1" applyFont="1" applyBorder="1" applyAlignment="1"/>
    <xf numFmtId="164" fontId="107" fillId="0" borderId="6" xfId="2" applyNumberFormat="1" applyFont="1" applyBorder="1" applyAlignment="1">
      <alignment horizontal="center" vertical="center" wrapText="1"/>
    </xf>
    <xf numFmtId="164" fontId="107" fillId="0" borderId="6" xfId="2" applyNumberFormat="1" applyFont="1" applyBorder="1" applyAlignment="1">
      <alignment horizontal="center" vertical="center"/>
    </xf>
    <xf numFmtId="164" fontId="107" fillId="0" borderId="6" xfId="2" applyNumberFormat="1" applyFont="1" applyFill="1" applyBorder="1" applyAlignment="1"/>
    <xf numFmtId="165" fontId="7" fillId="0" borderId="6" xfId="1" applyNumberFormat="1" applyFont="1" applyFill="1" applyBorder="1" applyAlignment="1" applyProtection="1">
      <alignment vertical="center"/>
      <protection locked="0"/>
    </xf>
    <xf numFmtId="192" fontId="0" fillId="0" borderId="0" xfId="0" applyNumberFormat="1"/>
    <xf numFmtId="43" fontId="0" fillId="0" borderId="0" xfId="2" applyFont="1"/>
    <xf numFmtId="4" fontId="0" fillId="0" borderId="0" xfId="0" applyNumberFormat="1"/>
    <xf numFmtId="3" fontId="3" fillId="0" borderId="29" xfId="0" applyNumberFormat="1" applyFont="1" applyBorder="1" applyAlignment="1"/>
    <xf numFmtId="3" fontId="3" fillId="70" borderId="38" xfId="0" applyNumberFormat="1" applyFont="1" applyFill="1" applyBorder="1"/>
    <xf numFmtId="10" fontId="103" fillId="74" borderId="6" xfId="1" applyNumberFormat="1" applyFont="1" applyFill="1" applyBorder="1" applyAlignment="1" applyProtection="1">
      <alignment horizontal="right" vertical="center"/>
    </xf>
    <xf numFmtId="164" fontId="107" fillId="0" borderId="0" xfId="0" applyNumberFormat="1" applyFont="1"/>
    <xf numFmtId="43" fontId="107" fillId="0" borderId="0" xfId="2" applyFont="1"/>
    <xf numFmtId="3" fontId="107" fillId="0" borderId="6" xfId="0" applyNumberFormat="1" applyFont="1" applyBorder="1"/>
    <xf numFmtId="3" fontId="110" fillId="0" borderId="6" xfId="0" applyNumberFormat="1" applyFont="1" applyBorder="1"/>
    <xf numFmtId="0" fontId="3" fillId="0" borderId="28" xfId="0" applyFont="1" applyBorder="1" applyAlignment="1">
      <alignment horizontal="center"/>
    </xf>
    <xf numFmtId="0" fontId="110" fillId="0" borderId="6" xfId="0" applyFont="1" applyFill="1" applyBorder="1" applyAlignment="1">
      <alignment horizontal="center" vertical="center" wrapText="1"/>
    </xf>
    <xf numFmtId="0" fontId="110" fillId="0" borderId="16" xfId="0"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center" vertical="center" wrapText="1"/>
    </xf>
    <xf numFmtId="164" fontId="6" fillId="0" borderId="38" xfId="2" applyNumberFormat="1" applyFont="1" applyFill="1" applyBorder="1" applyAlignment="1" applyProtection="1">
      <alignment horizontal="right" vertical="center"/>
    </xf>
    <xf numFmtId="14" fontId="5" fillId="0" borderId="0" xfId="0" applyNumberFormat="1" applyFont="1" applyAlignment="1">
      <alignment horizontal="left"/>
    </xf>
    <xf numFmtId="165" fontId="5" fillId="0" borderId="75" xfId="1" applyNumberFormat="1" applyFont="1" applyFill="1" applyBorder="1" applyAlignment="1">
      <alignment vertical="center"/>
    </xf>
    <xf numFmtId="165" fontId="5" fillId="0" borderId="80" xfId="1" applyNumberFormat="1" applyFont="1" applyFill="1" applyBorder="1" applyAlignment="1">
      <alignment vertical="center"/>
    </xf>
    <xf numFmtId="0" fontId="5" fillId="0" borderId="0" xfId="0" applyFont="1" applyAlignment="1">
      <alignment horizontal="left"/>
    </xf>
    <xf numFmtId="14" fontId="13" fillId="0" borderId="0" xfId="0" applyNumberFormat="1" applyFont="1" applyAlignment="1">
      <alignment horizontal="left"/>
    </xf>
    <xf numFmtId="0" fontId="8" fillId="0" borderId="0" xfId="12" applyFont="1" applyFill="1" applyBorder="1" applyAlignment="1" applyProtection="1">
      <alignment horizontal="left"/>
    </xf>
    <xf numFmtId="43" fontId="13" fillId="0" borderId="0" xfId="2" applyFont="1" applyAlignment="1">
      <alignment horizontal="left"/>
    </xf>
    <xf numFmtId="49" fontId="98" fillId="0" borderId="6" xfId="0" applyNumberFormat="1" applyFont="1" applyFill="1" applyBorder="1" applyAlignment="1">
      <alignment horizontal="left" vertical="center"/>
    </xf>
    <xf numFmtId="0" fontId="109" fillId="0" borderId="0" xfId="12" applyFont="1" applyFill="1" applyBorder="1" applyAlignment="1" applyProtection="1">
      <alignment horizontal="left"/>
    </xf>
    <xf numFmtId="14" fontId="110" fillId="0" borderId="0" xfId="0" applyNumberFormat="1" applyFont="1" applyAlignment="1">
      <alignment horizontal="left"/>
    </xf>
    <xf numFmtId="0" fontId="2" fillId="0" borderId="0" xfId="0" applyFont="1" applyAlignment="1">
      <alignment horizontal="left"/>
    </xf>
    <xf numFmtId="0" fontId="5" fillId="0" borderId="0" xfId="0" applyFont="1" applyFill="1" applyAlignment="1">
      <alignment horizontal="left"/>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59" fillId="0" borderId="28" xfId="0" applyNumberFormat="1" applyFont="1" applyFill="1" applyBorder="1" applyAlignment="1">
      <alignment horizontal="left" vertical="center" wrapText="1" indent="1"/>
    </xf>
    <xf numFmtId="0" fontId="98" fillId="0" borderId="0" xfId="0" applyFont="1" applyFill="1" applyBorder="1" applyAlignment="1"/>
    <xf numFmtId="0" fontId="2" fillId="0" borderId="0" xfId="0" applyFont="1"/>
    <xf numFmtId="0" fontId="5" fillId="0" borderId="28" xfId="0" applyFont="1" applyBorder="1" applyAlignment="1">
      <alignment horizontal="center"/>
    </xf>
    <xf numFmtId="0" fontId="5" fillId="0" borderId="28" xfId="0" applyFont="1" applyBorder="1" applyAlignment="1">
      <alignment wrapText="1"/>
    </xf>
    <xf numFmtId="0" fontId="5" fillId="0" borderId="70" xfId="0" applyFont="1" applyBorder="1" applyAlignment="1">
      <alignment wrapText="1"/>
    </xf>
    <xf numFmtId="0" fontId="5" fillId="0" borderId="28" xfId="0" applyFont="1" applyBorder="1" applyAlignment="1">
      <alignment horizontal="center" vertical="center"/>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0" xfId="0" applyFont="1" applyFill="1" applyAlignment="1">
      <alignment horizontal="center" vertical="center"/>
    </xf>
    <xf numFmtId="192" fontId="2" fillId="70" borderId="37" xfId="0" applyNumberFormat="1" applyFont="1" applyFill="1" applyBorder="1" applyAlignment="1">
      <alignment horizontal="center" vertical="center"/>
    </xf>
    <xf numFmtId="0" fontId="13" fillId="0" borderId="0" xfId="12" applyFont="1" applyFill="1" applyBorder="1" applyAlignment="1" applyProtection="1">
      <alignment vertical="center"/>
    </xf>
    <xf numFmtId="0" fontId="59" fillId="0" borderId="37" xfId="0" applyNumberFormat="1" applyFont="1" applyFill="1" applyBorder="1" applyAlignment="1">
      <alignment horizontal="left" vertical="center" wrapText="1" indent="1"/>
    </xf>
    <xf numFmtId="164" fontId="109" fillId="70" borderId="6" xfId="2" applyNumberFormat="1" applyFont="1" applyFill="1" applyBorder="1"/>
    <xf numFmtId="0" fontId="110" fillId="0" borderId="32" xfId="0" applyFont="1" applyFill="1" applyBorder="1" applyAlignment="1">
      <alignment horizontal="center" vertical="center" wrapText="1"/>
    </xf>
    <xf numFmtId="0" fontId="2" fillId="0" borderId="16" xfId="0" applyFont="1" applyBorder="1"/>
    <xf numFmtId="0" fontId="5" fillId="0" borderId="16" xfId="0" applyFont="1" applyFill="1" applyBorder="1" applyAlignment="1">
      <alignment horizontal="center" vertical="center" wrapText="1"/>
    </xf>
    <xf numFmtId="0" fontId="5" fillId="0" borderId="76" xfId="0" applyFont="1" applyFill="1" applyBorder="1" applyAlignment="1">
      <alignment horizontal="center" vertical="center" wrapText="1"/>
    </xf>
    <xf numFmtId="164" fontId="13" fillId="69" borderId="29" xfId="3"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97" fillId="0" borderId="73" xfId="0" applyFont="1" applyBorder="1" applyAlignment="1">
      <alignment horizontal="left" vertical="center" wrapText="1"/>
    </xf>
    <xf numFmtId="0" fontId="97" fillId="0" borderId="82" xfId="0" applyFont="1" applyBorder="1" applyAlignment="1">
      <alignment horizontal="left" vertical="center" wrapText="1"/>
    </xf>
    <xf numFmtId="0" fontId="8" fillId="0" borderId="70" xfId="0" applyFont="1" applyFill="1" applyBorder="1" applyAlignment="1" applyProtection="1">
      <alignment horizontal="center"/>
    </xf>
    <xf numFmtId="0" fontId="8" fillId="0" borderId="53" xfId="0" applyFont="1" applyFill="1" applyBorder="1" applyAlignment="1" applyProtection="1">
      <alignment horizontal="center"/>
    </xf>
    <xf numFmtId="0" fontId="8" fillId="0" borderId="93" xfId="0" applyFont="1" applyFill="1" applyBorder="1" applyAlignment="1" applyProtection="1">
      <alignment horizontal="center"/>
    </xf>
    <xf numFmtId="0" fontId="7" fillId="0" borderId="94" xfId="0" applyFont="1" applyFill="1" applyBorder="1" applyAlignment="1" applyProtection="1">
      <alignment horizontal="center"/>
    </xf>
    <xf numFmtId="0" fontId="5" fillId="0" borderId="50" xfId="0" applyFont="1" applyBorder="1" applyAlignment="1">
      <alignment horizontal="center" vertical="center"/>
    </xf>
    <xf numFmtId="0" fontId="5" fillId="0" borderId="56" xfId="0" applyFont="1" applyBorder="1" applyAlignment="1">
      <alignment horizontal="center" vertical="center"/>
    </xf>
    <xf numFmtId="0" fontId="8" fillId="0" borderId="4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pplyProtection="1">
      <alignment horizontal="center"/>
    </xf>
    <xf numFmtId="0" fontId="8" fillId="0" borderId="37" xfId="0" applyFont="1" applyFill="1" applyBorder="1" applyAlignment="1" applyProtection="1">
      <alignment horizontal="center"/>
    </xf>
    <xf numFmtId="0" fontId="11" fillId="0" borderId="6" xfId="0" applyFont="1" applyBorder="1" applyAlignment="1">
      <alignment wrapText="1"/>
    </xf>
    <xf numFmtId="0" fontId="3" fillId="0" borderId="29"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xf>
    <xf numFmtId="0" fontId="5" fillId="0" borderId="27" xfId="0" applyFont="1" applyFill="1" applyBorder="1" applyAlignment="1">
      <alignment horizontal="center"/>
    </xf>
    <xf numFmtId="0" fontId="5" fillId="70" borderId="95" xfId="0" applyFont="1" applyFill="1" applyBorder="1" applyAlignment="1">
      <alignment horizontal="center" vertical="center" wrapText="1"/>
    </xf>
    <xf numFmtId="0" fontId="5" fillId="70" borderId="93" xfId="0" applyFont="1" applyFill="1" applyBorder="1" applyAlignment="1">
      <alignment horizontal="center" vertical="center" wrapText="1"/>
    </xf>
    <xf numFmtId="0" fontId="5" fillId="70" borderId="84" xfId="0" applyFont="1" applyFill="1" applyBorder="1" applyAlignment="1">
      <alignment horizontal="center" vertical="center" wrapText="1"/>
    </xf>
    <xf numFmtId="0" fontId="5" fillId="70" borderId="57" xfId="0" applyFont="1" applyFill="1" applyBorder="1" applyAlignment="1">
      <alignment horizontal="center" vertical="center" wrapText="1"/>
    </xf>
    <xf numFmtId="0" fontId="94" fillId="69" borderId="78" xfId="14" applyFont="1" applyFill="1" applyBorder="1" applyAlignment="1" applyProtection="1">
      <alignment horizontal="center" vertical="center" wrapText="1"/>
      <protection locked="0"/>
    </xf>
    <xf numFmtId="0" fontId="94" fillId="69" borderId="76"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57"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28" xfId="3" applyNumberFormat="1" applyFont="1" applyFill="1" applyBorder="1" applyAlignment="1" applyProtection="1">
      <alignment horizontal="center"/>
      <protection locked="0"/>
    </xf>
    <xf numFmtId="164" fontId="13" fillId="69" borderId="37" xfId="3" applyNumberFormat="1" applyFont="1" applyFill="1" applyBorder="1" applyAlignment="1" applyProtection="1">
      <alignment horizontal="center"/>
      <protection locked="0"/>
    </xf>
    <xf numFmtId="0" fontId="5" fillId="0" borderId="96" xfId="0" applyFont="1" applyBorder="1" applyAlignment="1">
      <alignment horizontal="center" vertical="center" wrapText="1"/>
    </xf>
    <xf numFmtId="0" fontId="5" fillId="0" borderId="68" xfId="0" applyFont="1" applyBorder="1" applyAlignment="1">
      <alignment horizontal="center" vertical="center" wrapText="1"/>
    </xf>
    <xf numFmtId="164" fontId="13" fillId="0" borderId="97" xfId="3" applyNumberFormat="1" applyFont="1" applyFill="1" applyBorder="1" applyAlignment="1" applyProtection="1">
      <alignment horizontal="center" vertical="center" wrapText="1"/>
      <protection locked="0"/>
    </xf>
    <xf numFmtId="164" fontId="13" fillId="0" borderId="98" xfId="3" applyNumberFormat="1" applyFont="1" applyFill="1" applyBorder="1" applyAlignment="1" applyProtection="1">
      <alignment horizontal="center" vertical="center" wrapText="1"/>
      <protection locked="0"/>
    </xf>
    <xf numFmtId="0" fontId="5" fillId="0" borderId="3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12" xfId="0" applyFont="1" applyFill="1" applyBorder="1" applyAlignment="1">
      <alignment horizontal="center" wrapText="1"/>
    </xf>
    <xf numFmtId="0" fontId="5" fillId="0" borderId="57" xfId="0" applyFont="1" applyFill="1" applyBorder="1" applyAlignment="1">
      <alignment horizontal="center" wrapText="1"/>
    </xf>
    <xf numFmtId="0" fontId="3" fillId="0" borderId="5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28" xfId="0" applyFont="1" applyBorder="1" applyAlignment="1">
      <alignment horizontal="center"/>
    </xf>
    <xf numFmtId="0" fontId="5"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109" fillId="0" borderId="100" xfId="0" applyNumberFormat="1" applyFont="1" applyFill="1" applyBorder="1" applyAlignment="1">
      <alignment horizontal="left" vertical="center" wrapText="1"/>
    </xf>
    <xf numFmtId="0" fontId="109" fillId="0" borderId="101" xfId="0" applyNumberFormat="1" applyFont="1" applyFill="1" applyBorder="1" applyAlignment="1">
      <alignment horizontal="left" vertical="center" wrapText="1"/>
    </xf>
    <xf numFmtId="0" fontId="109" fillId="0" borderId="102" xfId="0" applyNumberFormat="1" applyFont="1" applyFill="1" applyBorder="1" applyAlignment="1">
      <alignment horizontal="left" vertical="center" wrapText="1"/>
    </xf>
    <xf numFmtId="0" fontId="109" fillId="0" borderId="103" xfId="0" applyNumberFormat="1" applyFont="1" applyFill="1" applyBorder="1" applyAlignment="1">
      <alignment horizontal="left" vertical="center" wrapText="1"/>
    </xf>
    <xf numFmtId="0" fontId="109" fillId="0" borderId="104" xfId="0" applyNumberFormat="1" applyFont="1" applyFill="1" applyBorder="1" applyAlignment="1">
      <alignment horizontal="left" vertical="center" wrapText="1"/>
    </xf>
    <xf numFmtId="0" fontId="109" fillId="0" borderId="105" xfId="0" applyNumberFormat="1" applyFont="1" applyFill="1" applyBorder="1" applyAlignment="1">
      <alignment horizontal="left" vertical="center" wrapText="1"/>
    </xf>
    <xf numFmtId="0" fontId="110" fillId="0" borderId="73"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106" xfId="0" applyFont="1" applyFill="1" applyBorder="1" applyAlignment="1">
      <alignment horizontal="center" vertical="center" wrapText="1"/>
    </xf>
    <xf numFmtId="0" fontId="110" fillId="0" borderId="72" xfId="0" applyFont="1" applyFill="1" applyBorder="1" applyAlignment="1">
      <alignment horizontal="center" vertical="center" wrapText="1"/>
    </xf>
    <xf numFmtId="0" fontId="110" fillId="0" borderId="107" xfId="0" applyFont="1" applyFill="1" applyBorder="1" applyAlignment="1">
      <alignment horizontal="center" vertical="center" wrapText="1"/>
    </xf>
    <xf numFmtId="0" fontId="110" fillId="0" borderId="88" xfId="0" applyFont="1" applyFill="1" applyBorder="1" applyAlignment="1">
      <alignment horizontal="center" vertical="center" wrapText="1"/>
    </xf>
    <xf numFmtId="0" fontId="107" fillId="0" borderId="32" xfId="0" applyFont="1" applyBorder="1" applyAlignment="1">
      <alignment horizontal="center" vertical="center" wrapText="1"/>
    </xf>
    <xf numFmtId="0" fontId="107" fillId="0" borderId="16" xfId="0" applyFont="1" applyBorder="1" applyAlignment="1">
      <alignment horizontal="center" vertical="center" wrapText="1"/>
    </xf>
    <xf numFmtId="0" fontId="110" fillId="0" borderId="6" xfId="0" applyFont="1" applyBorder="1" applyAlignment="1">
      <alignment horizontal="center" vertical="center" wrapText="1"/>
    </xf>
    <xf numFmtId="0" fontId="107" fillId="0" borderId="6" xfId="0" applyFont="1" applyBorder="1" applyAlignment="1">
      <alignment horizontal="center" vertical="center" wrapText="1"/>
    </xf>
    <xf numFmtId="0" fontId="110" fillId="0" borderId="32" xfId="0" applyFont="1" applyBorder="1" applyAlignment="1">
      <alignment horizontal="center" vertical="center" wrapText="1"/>
    </xf>
    <xf numFmtId="0" fontId="110" fillId="0" borderId="16" xfId="0" applyFont="1" applyBorder="1" applyAlignment="1">
      <alignment horizontal="center" vertical="center" wrapText="1"/>
    </xf>
    <xf numFmtId="0" fontId="114" fillId="0" borderId="6" xfId="0" applyFont="1" applyFill="1" applyBorder="1" applyAlignment="1">
      <alignment horizontal="center" vertical="center"/>
    </xf>
    <xf numFmtId="0" fontId="114" fillId="0" borderId="73" xfId="0" applyFont="1" applyFill="1" applyBorder="1" applyAlignment="1">
      <alignment horizontal="center" vertical="center"/>
    </xf>
    <xf numFmtId="0" fontId="114" fillId="0" borderId="106" xfId="0" applyFont="1" applyFill="1" applyBorder="1" applyAlignment="1">
      <alignment horizontal="center" vertical="center"/>
    </xf>
    <xf numFmtId="0" fontId="114" fillId="0" borderId="72" xfId="0" applyFont="1" applyFill="1" applyBorder="1" applyAlignment="1">
      <alignment horizontal="center" vertical="center"/>
    </xf>
    <xf numFmtId="0" fontId="114" fillId="0" borderId="88" xfId="0" applyFont="1" applyFill="1" applyBorder="1" applyAlignment="1">
      <alignment horizontal="center" vertical="center"/>
    </xf>
    <xf numFmtId="0" fontId="110" fillId="0" borderId="6" xfId="0" applyFont="1" applyFill="1" applyBorder="1" applyAlignment="1">
      <alignment horizontal="center" vertical="center" wrapText="1"/>
    </xf>
    <xf numFmtId="0" fontId="110" fillId="0" borderId="108" xfId="0" applyFont="1" applyFill="1" applyBorder="1" applyAlignment="1">
      <alignment horizontal="center" vertical="center" wrapText="1"/>
    </xf>
    <xf numFmtId="0" fontId="110" fillId="0" borderId="89" xfId="0" applyFont="1" applyFill="1" applyBorder="1" applyAlignment="1">
      <alignment horizontal="center" vertical="center" wrapText="1"/>
    </xf>
    <xf numFmtId="0" fontId="110" fillId="0" borderId="12" xfId="0" applyFont="1" applyFill="1" applyBorder="1" applyAlignment="1">
      <alignment horizontal="center" vertical="center" wrapText="1"/>
    </xf>
    <xf numFmtId="0" fontId="110" fillId="0" borderId="8" xfId="0" applyFont="1" applyFill="1" applyBorder="1" applyAlignment="1">
      <alignment horizontal="center" vertical="center" wrapText="1"/>
    </xf>
    <xf numFmtId="0" fontId="107" fillId="0" borderId="8" xfId="0" applyFont="1" applyFill="1" applyBorder="1" applyAlignment="1">
      <alignment horizontal="center" vertical="center" wrapText="1"/>
    </xf>
    <xf numFmtId="0" fontId="107" fillId="0" borderId="57" xfId="0" applyFont="1" applyFill="1" applyBorder="1" applyAlignment="1">
      <alignment horizontal="center" vertical="center" wrapText="1"/>
    </xf>
    <xf numFmtId="0" fontId="110" fillId="0" borderId="109" xfId="0" applyFont="1" applyFill="1" applyBorder="1" applyAlignment="1">
      <alignment horizontal="center" vertical="center" wrapText="1"/>
    </xf>
    <xf numFmtId="0" fontId="110" fillId="0" borderId="16" xfId="0" applyFont="1" applyFill="1" applyBorder="1" applyAlignment="1">
      <alignment horizontal="center" vertical="center" wrapText="1"/>
    </xf>
    <xf numFmtId="0" fontId="107" fillId="0" borderId="109"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7" fillId="0" borderId="108"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107" fillId="0" borderId="89" xfId="0" applyFont="1" applyFill="1" applyBorder="1" applyAlignment="1">
      <alignment horizontal="center" vertical="center" wrapText="1"/>
    </xf>
    <xf numFmtId="0" fontId="107" fillId="0" borderId="88" xfId="0" applyFont="1" applyBorder="1" applyAlignment="1">
      <alignment horizontal="center" vertical="center" wrapText="1"/>
    </xf>
    <xf numFmtId="0" fontId="109" fillId="0" borderId="73" xfId="0" applyNumberFormat="1" applyFont="1" applyFill="1" applyBorder="1" applyAlignment="1">
      <alignment horizontal="left" vertical="top" wrapText="1"/>
    </xf>
    <xf numFmtId="0" fontId="109" fillId="0" borderId="106" xfId="0" applyNumberFormat="1" applyFont="1" applyFill="1" applyBorder="1" applyAlignment="1">
      <alignment horizontal="left" vertical="top" wrapText="1"/>
    </xf>
    <xf numFmtId="0" fontId="109" fillId="0" borderId="108" xfId="0" applyNumberFormat="1" applyFont="1" applyFill="1" applyBorder="1" applyAlignment="1">
      <alignment horizontal="left" vertical="top" wrapText="1"/>
    </xf>
    <xf numFmtId="0" fontId="109" fillId="0" borderId="89" xfId="0" applyNumberFormat="1" applyFont="1" applyFill="1" applyBorder="1" applyAlignment="1">
      <alignment horizontal="left" vertical="top" wrapText="1"/>
    </xf>
    <xf numFmtId="0" fontId="109" fillId="0" borderId="72" xfId="0" applyNumberFormat="1" applyFont="1" applyFill="1" applyBorder="1" applyAlignment="1">
      <alignment horizontal="left" vertical="top" wrapText="1"/>
    </xf>
    <xf numFmtId="0" fontId="109" fillId="0" borderId="88" xfId="0" applyNumberFormat="1" applyFont="1" applyFill="1" applyBorder="1" applyAlignment="1">
      <alignment horizontal="left" vertical="top" wrapText="1"/>
    </xf>
    <xf numFmtId="0" fontId="107" fillId="0" borderId="73" xfId="0" applyFont="1" applyFill="1" applyBorder="1" applyAlignment="1">
      <alignment horizontal="center" vertical="center"/>
    </xf>
    <xf numFmtId="0" fontId="107" fillId="0" borderId="82"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73" xfId="0" applyFont="1" applyFill="1" applyBorder="1" applyAlignment="1">
      <alignment horizontal="center" vertical="center" wrapText="1"/>
    </xf>
    <xf numFmtId="0" fontId="107" fillId="0" borderId="82" xfId="0" applyFont="1" applyFill="1" applyBorder="1" applyAlignment="1">
      <alignment horizontal="center" vertical="center" wrapText="1"/>
    </xf>
    <xf numFmtId="0" fontId="107" fillId="0" borderId="106" xfId="0" applyFont="1" applyFill="1" applyBorder="1" applyAlignment="1">
      <alignment horizontal="center" vertical="center" wrapText="1"/>
    </xf>
    <xf numFmtId="0" fontId="110" fillId="0" borderId="73" xfId="0" applyFont="1" applyFill="1" applyBorder="1" applyAlignment="1">
      <alignment horizontal="center" vertical="center"/>
    </xf>
    <xf numFmtId="0" fontId="110" fillId="0" borderId="82" xfId="0" applyFont="1" applyFill="1" applyBorder="1" applyAlignment="1">
      <alignment horizontal="center" vertical="center"/>
    </xf>
    <xf numFmtId="0" fontId="110" fillId="0" borderId="73" xfId="0" applyFont="1" applyBorder="1" applyAlignment="1">
      <alignment horizontal="center" vertical="top" wrapText="1"/>
    </xf>
    <xf numFmtId="0" fontId="110" fillId="0" borderId="82" xfId="0" applyFont="1" applyBorder="1" applyAlignment="1">
      <alignment horizontal="center" vertical="top" wrapText="1"/>
    </xf>
    <xf numFmtId="0" fontId="110" fillId="0" borderId="106" xfId="0" applyFont="1" applyBorder="1" applyAlignment="1">
      <alignment horizontal="center" vertical="top" wrapText="1"/>
    </xf>
    <xf numFmtId="0" fontId="110" fillId="0" borderId="73" xfId="0" applyFont="1" applyFill="1" applyBorder="1" applyAlignment="1">
      <alignment horizontal="center" vertical="top" wrapText="1"/>
    </xf>
    <xf numFmtId="0" fontId="110" fillId="0" borderId="8" xfId="0" applyFont="1" applyFill="1" applyBorder="1" applyAlignment="1">
      <alignment horizontal="center" vertical="top" wrapText="1"/>
    </xf>
    <xf numFmtId="0" fontId="110" fillId="0" borderId="57" xfId="0" applyFont="1" applyFill="1" applyBorder="1" applyAlignment="1">
      <alignment horizontal="center" vertical="top" wrapText="1"/>
    </xf>
    <xf numFmtId="0" fontId="110" fillId="0" borderId="32" xfId="0" applyFont="1" applyBorder="1" applyAlignment="1">
      <alignment horizontal="center" vertical="top" wrapText="1"/>
    </xf>
    <xf numFmtId="0" fontId="110" fillId="0" borderId="16" xfId="0" applyFont="1" applyBorder="1" applyAlignment="1">
      <alignment horizontal="center" vertical="top" wrapText="1"/>
    </xf>
    <xf numFmtId="0" fontId="109" fillId="0" borderId="110" xfId="0" applyNumberFormat="1" applyFont="1" applyFill="1" applyBorder="1" applyAlignment="1">
      <alignment horizontal="left" vertical="top" wrapText="1"/>
    </xf>
    <xf numFmtId="0" fontId="109" fillId="0" borderId="111" xfId="0" applyNumberFormat="1" applyFont="1" applyFill="1" applyBorder="1" applyAlignment="1">
      <alignment horizontal="left" vertical="top" wrapText="1"/>
    </xf>
    <xf numFmtId="0" fontId="119" fillId="0" borderId="6" xfId="0" applyFont="1" applyBorder="1" applyAlignment="1">
      <alignment horizontal="center" vertical="center"/>
    </xf>
    <xf numFmtId="0" fontId="123" fillId="0" borderId="6" xfId="0" applyFont="1" applyBorder="1" applyAlignment="1">
      <alignment horizontal="center" vertical="center" wrapText="1"/>
    </xf>
    <xf numFmtId="0" fontId="123" fillId="0" borderId="32" xfId="0" applyFont="1" applyBorder="1" applyAlignment="1">
      <alignment horizontal="center" vertical="center" wrapText="1"/>
    </xf>
    <xf numFmtId="0" fontId="99" fillId="0" borderId="12" xfId="0" applyFont="1" applyFill="1" applyBorder="1" applyAlignment="1">
      <alignment horizontal="left" vertical="center" wrapText="1"/>
    </xf>
    <xf numFmtId="0" fontId="99" fillId="0" borderId="57" xfId="0" applyFont="1" applyFill="1" applyBorder="1" applyAlignment="1">
      <alignment horizontal="left" vertical="center" wrapText="1"/>
    </xf>
    <xf numFmtId="0" fontId="99" fillId="0" borderId="12" xfId="0" applyFont="1" applyFill="1" applyBorder="1" applyAlignment="1">
      <alignment horizontal="left"/>
    </xf>
    <xf numFmtId="0" fontId="99" fillId="0" borderId="57" xfId="0" applyFont="1" applyFill="1" applyBorder="1" applyAlignment="1">
      <alignment horizontal="left"/>
    </xf>
    <xf numFmtId="0" fontId="99" fillId="69" borderId="12" xfId="0" applyFont="1" applyFill="1" applyBorder="1" applyAlignment="1">
      <alignment vertical="center" wrapText="1"/>
    </xf>
    <xf numFmtId="0" fontId="99" fillId="69" borderId="57" xfId="0" applyFont="1" applyFill="1" applyBorder="1" applyAlignment="1">
      <alignment vertical="center" wrapText="1"/>
    </xf>
    <xf numFmtId="0" fontId="98" fillId="0" borderId="125" xfId="0" applyFont="1" applyFill="1" applyBorder="1" applyAlignment="1">
      <alignment horizontal="left" vertical="center"/>
    </xf>
    <xf numFmtId="0" fontId="98" fillId="0" borderId="126" xfId="0" applyFont="1" applyFill="1" applyBorder="1" applyAlignment="1">
      <alignment horizontal="left" vertical="center"/>
    </xf>
    <xf numFmtId="0" fontId="98" fillId="0" borderId="127" xfId="0" applyFont="1" applyFill="1" applyBorder="1" applyAlignment="1">
      <alignment horizontal="center" vertical="center"/>
    </xf>
    <xf numFmtId="0" fontId="98" fillId="0" borderId="6" xfId="0" applyFont="1" applyFill="1" applyBorder="1" applyAlignment="1">
      <alignment horizontal="left" vertical="center" wrapText="1"/>
    </xf>
    <xf numFmtId="0" fontId="99" fillId="0" borderId="6" xfId="0" applyFont="1" applyFill="1" applyBorder="1" applyAlignment="1">
      <alignment horizontal="left" vertical="center" wrapText="1"/>
    </xf>
    <xf numFmtId="0" fontId="98" fillId="4" borderId="120" xfId="0" applyFont="1" applyFill="1" applyBorder="1" applyAlignment="1">
      <alignment horizontal="center" vertical="center" wrapText="1"/>
    </xf>
    <xf numFmtId="0" fontId="98" fillId="4" borderId="121" xfId="0" applyFont="1" applyFill="1" applyBorder="1" applyAlignment="1">
      <alignment horizontal="center" vertical="center" wrapText="1"/>
    </xf>
    <xf numFmtId="0" fontId="98" fillId="4" borderId="122" xfId="0" applyFont="1" applyFill="1" applyBorder="1" applyAlignment="1">
      <alignment horizontal="center" vertical="center" wrapText="1"/>
    </xf>
    <xf numFmtId="0" fontId="99" fillId="0" borderId="72" xfId="0" applyFont="1" applyFill="1" applyBorder="1" applyAlignment="1">
      <alignment horizontal="left" vertical="center" wrapText="1"/>
    </xf>
    <xf numFmtId="0" fontId="98" fillId="0" borderId="88" xfId="0" applyFont="1" applyFill="1" applyBorder="1" applyAlignment="1">
      <alignment horizontal="left" vertical="center" wrapText="1"/>
    </xf>
    <xf numFmtId="0" fontId="99" fillId="0" borderId="12" xfId="0" applyFont="1" applyFill="1" applyBorder="1" applyAlignment="1">
      <alignment vertical="center" wrapText="1"/>
    </xf>
    <xf numFmtId="0" fontId="99" fillId="0" borderId="57" xfId="0" applyFont="1" applyFill="1" applyBorder="1" applyAlignment="1">
      <alignment vertical="center" wrapText="1"/>
    </xf>
    <xf numFmtId="0" fontId="99" fillId="69" borderId="118" xfId="0" applyFont="1" applyFill="1" applyBorder="1" applyAlignment="1">
      <alignment horizontal="left" vertical="center" wrapText="1"/>
    </xf>
    <xf numFmtId="0" fontId="99" fillId="69" borderId="119" xfId="0" applyFont="1" applyFill="1" applyBorder="1" applyAlignment="1">
      <alignment horizontal="left" vertical="center" wrapText="1"/>
    </xf>
    <xf numFmtId="0" fontId="99" fillId="0" borderId="123" xfId="0" applyFont="1" applyFill="1" applyBorder="1" applyAlignment="1">
      <alignment horizontal="left" vertical="center" wrapText="1"/>
    </xf>
    <xf numFmtId="0" fontId="99" fillId="0" borderId="124" xfId="0" applyFont="1" applyFill="1" applyBorder="1" applyAlignment="1">
      <alignment horizontal="left" vertical="center" wrapText="1"/>
    </xf>
    <xf numFmtId="0" fontId="99" fillId="0" borderId="72" xfId="0" applyFont="1" applyFill="1" applyBorder="1" applyAlignment="1">
      <alignment vertical="center" wrapText="1"/>
    </xf>
    <xf numFmtId="0" fontId="99" fillId="0" borderId="88" xfId="0" applyFont="1" applyFill="1" applyBorder="1" applyAlignment="1">
      <alignment vertical="center" wrapText="1"/>
    </xf>
    <xf numFmtId="0" fontId="99" fillId="0" borderId="88" xfId="0" applyFont="1" applyFill="1" applyBorder="1" applyAlignment="1">
      <alignment horizontal="left" vertical="center" wrapText="1"/>
    </xf>
    <xf numFmtId="0" fontId="99" fillId="0" borderId="118" xfId="0" applyFont="1" applyFill="1" applyBorder="1" applyAlignment="1">
      <alignment horizontal="left" vertical="center" wrapText="1"/>
    </xf>
    <xf numFmtId="0" fontId="99" fillId="0" borderId="119" xfId="0" applyFont="1" applyFill="1" applyBorder="1" applyAlignment="1">
      <alignment horizontal="left" vertical="center" wrapText="1"/>
    </xf>
    <xf numFmtId="0" fontId="99" fillId="0" borderId="118" xfId="0" applyFont="1" applyFill="1" applyBorder="1" applyAlignment="1">
      <alignment vertical="center" wrapText="1"/>
    </xf>
    <xf numFmtId="0" fontId="99" fillId="0" borderId="119" xfId="0" applyFont="1" applyFill="1" applyBorder="1" applyAlignment="1">
      <alignment vertical="center" wrapText="1"/>
    </xf>
    <xf numFmtId="0" fontId="99" fillId="69" borderId="12" xfId="0" applyFont="1" applyFill="1" applyBorder="1" applyAlignment="1">
      <alignment horizontal="left" vertical="center" wrapText="1"/>
    </xf>
    <xf numFmtId="0" fontId="99" fillId="69" borderId="57" xfId="0" applyFont="1" applyFill="1" applyBorder="1" applyAlignment="1">
      <alignment horizontal="left" vertical="center" wrapText="1"/>
    </xf>
    <xf numFmtId="0" fontId="98" fillId="4" borderId="113" xfId="0" applyFont="1" applyFill="1" applyBorder="1" applyAlignment="1">
      <alignment horizontal="center" vertical="center" wrapText="1"/>
    </xf>
    <xf numFmtId="0" fontId="98" fillId="4" borderId="0" xfId="0" applyFont="1" applyFill="1" applyBorder="1" applyAlignment="1">
      <alignment horizontal="center" vertical="center" wrapText="1"/>
    </xf>
    <xf numFmtId="0" fontId="98" fillId="4" borderId="114" xfId="0" applyFont="1" applyFill="1" applyBorder="1" applyAlignment="1">
      <alignment horizontal="center" vertical="center" wrapText="1"/>
    </xf>
    <xf numFmtId="0" fontId="99" fillId="78" borderId="12" xfId="0" applyFont="1" applyFill="1" applyBorder="1" applyAlignment="1">
      <alignment vertical="center" wrapText="1"/>
    </xf>
    <xf numFmtId="0" fontId="99" fillId="78" borderId="57" xfId="0" applyFont="1" applyFill="1" applyBorder="1" applyAlignment="1">
      <alignment vertical="center" wrapText="1"/>
    </xf>
    <xf numFmtId="0" fontId="98" fillId="4" borderId="115" xfId="0" applyFont="1" applyFill="1" applyBorder="1" applyAlignment="1">
      <alignment horizontal="center" vertical="center"/>
    </xf>
    <xf numFmtId="0" fontId="98" fillId="4" borderId="116" xfId="0" applyFont="1" applyFill="1" applyBorder="1" applyAlignment="1">
      <alignment horizontal="center" vertical="center"/>
    </xf>
    <xf numFmtId="0" fontId="98" fillId="4" borderId="117" xfId="0" applyFont="1" applyFill="1" applyBorder="1" applyAlignment="1">
      <alignment horizontal="center" vertical="center"/>
    </xf>
    <xf numFmtId="0" fontId="98" fillId="4" borderId="6" xfId="0" applyFont="1" applyFill="1" applyBorder="1" applyAlignment="1">
      <alignment horizontal="center" vertical="center" wrapText="1"/>
    </xf>
    <xf numFmtId="0" fontId="98" fillId="0" borderId="6" xfId="0" applyFont="1" applyFill="1" applyBorder="1" applyAlignment="1">
      <alignment horizontal="center" vertical="center"/>
    </xf>
    <xf numFmtId="0" fontId="99" fillId="0" borderId="12" xfId="14" applyFont="1" applyFill="1" applyBorder="1" applyAlignment="1" applyProtection="1">
      <alignment horizontal="left" vertical="top" wrapText="1"/>
      <protection locked="0"/>
    </xf>
    <xf numFmtId="0" fontId="99" fillId="0" borderId="57" xfId="14" applyFont="1" applyFill="1" applyBorder="1" applyAlignment="1" applyProtection="1">
      <alignment horizontal="left" vertical="top" wrapText="1"/>
      <protection locked="0"/>
    </xf>
    <xf numFmtId="0" fontId="99" fillId="69" borderId="12" xfId="14" applyFont="1" applyFill="1" applyBorder="1" applyAlignment="1" applyProtection="1">
      <alignment horizontal="left" vertical="top" wrapText="1"/>
      <protection locked="0"/>
    </xf>
    <xf numFmtId="0" fontId="99" fillId="69" borderId="57" xfId="14" applyFont="1" applyFill="1" applyBorder="1" applyAlignment="1" applyProtection="1">
      <alignment horizontal="left" vertical="top" wrapText="1"/>
      <protection locked="0"/>
    </xf>
    <xf numFmtId="0" fontId="98" fillId="0" borderId="112" xfId="0" applyFont="1" applyFill="1" applyBorder="1" applyAlignment="1">
      <alignment horizontal="center" vertical="center"/>
    </xf>
    <xf numFmtId="0" fontId="99" fillId="0" borderId="12" xfId="0" applyNumberFormat="1" applyFont="1" applyFill="1" applyBorder="1" applyAlignment="1">
      <alignment horizontal="left" vertical="center" wrapText="1"/>
    </xf>
    <xf numFmtId="0" fontId="99" fillId="0" borderId="57" xfId="0" applyNumberFormat="1" applyFont="1" applyFill="1" applyBorder="1" applyAlignment="1">
      <alignment horizontal="left" vertical="center" wrapText="1"/>
    </xf>
    <xf numFmtId="0" fontId="98" fillId="4" borderId="12" xfId="0" applyFont="1" applyFill="1" applyBorder="1" applyAlignment="1">
      <alignment horizontal="center" vertical="center" wrapText="1"/>
    </xf>
    <xf numFmtId="0" fontId="98" fillId="4" borderId="57" xfId="0" applyFont="1" applyFill="1" applyBorder="1" applyAlignment="1">
      <alignment horizontal="center" vertical="center" wrapText="1"/>
    </xf>
    <xf numFmtId="0" fontId="99" fillId="0" borderId="12" xfId="0" applyNumberFormat="1" applyFont="1" applyFill="1" applyBorder="1" applyAlignment="1">
      <alignment horizontal="left" vertical="top" wrapText="1"/>
    </xf>
    <xf numFmtId="0" fontId="99" fillId="0" borderId="57" xfId="0" applyNumberFormat="1" applyFont="1" applyFill="1" applyBorder="1" applyAlignment="1">
      <alignment horizontal="left" vertical="top" wrapText="1"/>
    </xf>
    <xf numFmtId="0" fontId="99" fillId="0" borderId="32" xfId="12673" applyFont="1" applyFill="1" applyBorder="1" applyAlignment="1">
      <alignment horizontal="left" vertical="center" wrapText="1"/>
    </xf>
    <xf numFmtId="0" fontId="99" fillId="0" borderId="109" xfId="12673" applyFont="1" applyFill="1" applyBorder="1" applyAlignment="1">
      <alignment horizontal="left" vertical="center" wrapText="1"/>
    </xf>
    <xf numFmtId="0" fontId="99" fillId="0" borderId="16" xfId="12673" applyFont="1" applyFill="1" applyBorder="1" applyAlignment="1">
      <alignment horizontal="left" vertical="center" wrapText="1"/>
    </xf>
    <xf numFmtId="49" fontId="99" fillId="0" borderId="32" xfId="0" applyNumberFormat="1" applyFont="1" applyFill="1" applyBorder="1" applyAlignment="1">
      <alignment horizontal="center" vertical="center"/>
    </xf>
    <xf numFmtId="49" fontId="99" fillId="0" borderId="109" xfId="0" applyNumberFormat="1" applyFont="1" applyFill="1" applyBorder="1" applyAlignment="1">
      <alignment horizontal="center" vertical="center"/>
    </xf>
    <xf numFmtId="49" fontId="99" fillId="0" borderId="16" xfId="0" applyNumberFormat="1" applyFont="1" applyFill="1" applyBorder="1" applyAlignment="1">
      <alignment horizontal="center" vertical="center"/>
    </xf>
    <xf numFmtId="0" fontId="99" fillId="0" borderId="6" xfId="0" applyFont="1" applyFill="1" applyBorder="1" applyAlignment="1">
      <alignment horizontal="left" vertical="top" wrapText="1"/>
    </xf>
    <xf numFmtId="0" fontId="99" fillId="0" borderId="6" xfId="0" applyNumberFormat="1" applyFont="1" applyFill="1" applyBorder="1" applyAlignment="1">
      <alignment horizontal="left" vertical="top" wrapText="1"/>
    </xf>
    <xf numFmtId="0" fontId="99" fillId="0" borderId="12" xfId="0" applyFont="1" applyFill="1" applyBorder="1" applyAlignment="1">
      <alignment horizontal="left" vertical="top" wrapText="1"/>
    </xf>
    <xf numFmtId="3" fontId="3" fillId="0" borderId="0" xfId="0" applyNumberFormat="1" applyFont="1"/>
    <xf numFmtId="3" fontId="7" fillId="0" borderId="0" xfId="12" applyNumberFormat="1" applyFont="1" applyFill="1" applyBorder="1" applyAlignment="1" applyProtection="1"/>
    <xf numFmtId="3" fontId="13" fillId="69" borderId="37" xfId="4" applyNumberFormat="1" applyFont="1" applyFill="1" applyBorder="1" applyAlignment="1" applyProtection="1">
      <alignment horizontal="center" vertical="center"/>
      <protection locked="0"/>
    </xf>
    <xf numFmtId="3" fontId="6" fillId="70" borderId="29" xfId="4" applyNumberFormat="1" applyFont="1" applyFill="1" applyBorder="1" applyAlignment="1" applyProtection="1">
      <alignment vertical="top"/>
    </xf>
    <xf numFmtId="3" fontId="6" fillId="69" borderId="29" xfId="4" applyNumberFormat="1" applyFont="1" applyFill="1" applyBorder="1" applyAlignment="1" applyProtection="1">
      <alignment vertical="top"/>
      <protection locked="0"/>
    </xf>
    <xf numFmtId="3" fontId="6" fillId="70" borderId="29" xfId="4" applyNumberFormat="1" applyFont="1" applyFill="1" applyBorder="1" applyAlignment="1" applyProtection="1">
      <alignment vertical="top" wrapText="1"/>
    </xf>
    <xf numFmtId="3" fontId="6" fillId="69" borderId="29" xfId="4" applyNumberFormat="1" applyFont="1" applyFill="1" applyBorder="1" applyAlignment="1" applyProtection="1">
      <alignment vertical="top" wrapText="1"/>
      <protection locked="0"/>
    </xf>
    <xf numFmtId="3" fontId="6" fillId="70" borderId="29" xfId="4" applyNumberFormat="1" applyFont="1" applyFill="1" applyBorder="1" applyAlignment="1" applyProtection="1">
      <alignment vertical="top" wrapText="1"/>
      <protection locked="0"/>
    </xf>
    <xf numFmtId="3" fontId="6" fillId="70" borderId="38" xfId="4" applyNumberFormat="1" applyFont="1" applyFill="1" applyBorder="1" applyAlignment="1" applyProtection="1">
      <alignment vertical="top" wrapText="1"/>
    </xf>
    <xf numFmtId="3" fontId="100" fillId="0" borderId="6" xfId="0" applyNumberFormat="1" applyFont="1" applyBorder="1"/>
    <xf numFmtId="3" fontId="100" fillId="0" borderId="6" xfId="2" applyNumberFormat="1" applyFont="1" applyBorder="1"/>
    <xf numFmtId="3" fontId="100" fillId="0" borderId="32" xfId="2" applyNumberFormat="1" applyFont="1" applyBorder="1"/>
    <xf numFmtId="165" fontId="100" fillId="0" borderId="6" xfId="1" applyNumberFormat="1" applyFont="1" applyBorder="1"/>
    <xf numFmtId="165" fontId="100" fillId="0" borderId="32" xfId="1" applyNumberFormat="1" applyFont="1" applyBorder="1"/>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view="pageBreakPreview" zoomScale="60" zoomScaleNormal="100" workbookViewId="0">
      <pane xSplit="1" ySplit="7" topLeftCell="B8" activePane="bottomRight" state="frozen"/>
      <selection activeCell="B2" sqref="A1:B2"/>
      <selection pane="topRight" activeCell="B2" sqref="A1:B2"/>
      <selection pane="bottomLeft" activeCell="B2" sqref="A1:B2"/>
      <selection pane="bottomRight" activeCell="B48" sqref="B48"/>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3" t="s">
        <v>250</v>
      </c>
      <c r="C1" s="93"/>
    </row>
    <row r="2" spans="1:3" s="180" customFormat="1" ht="15.75">
      <c r="A2" s="235">
        <v>1</v>
      </c>
      <c r="B2" s="181" t="s">
        <v>251</v>
      </c>
      <c r="C2" s="178" t="s">
        <v>1003</v>
      </c>
    </row>
    <row r="3" spans="1:3" s="180" customFormat="1" ht="15.75">
      <c r="A3" s="235">
        <v>2</v>
      </c>
      <c r="B3" s="182" t="s">
        <v>252</v>
      </c>
      <c r="C3" s="178" t="s">
        <v>1004</v>
      </c>
    </row>
    <row r="4" spans="1:3" s="180" customFormat="1" ht="15.75">
      <c r="A4" s="235">
        <v>3</v>
      </c>
      <c r="B4" s="182" t="s">
        <v>253</v>
      </c>
      <c r="C4" s="178" t="s">
        <v>1005</v>
      </c>
    </row>
    <row r="5" spans="1:3" s="180" customFormat="1" ht="15.75">
      <c r="A5" s="236">
        <v>4</v>
      </c>
      <c r="B5" s="185" t="s">
        <v>254</v>
      </c>
      <c r="C5" s="178" t="s">
        <v>1006</v>
      </c>
    </row>
    <row r="6" spans="1:3" s="184" customFormat="1" ht="65.25" customHeight="1">
      <c r="A6" s="760" t="s">
        <v>485</v>
      </c>
      <c r="B6" s="761"/>
      <c r="C6" s="761"/>
    </row>
    <row r="7" spans="1:3">
      <c r="A7" s="378" t="s">
        <v>400</v>
      </c>
      <c r="B7" s="379" t="s">
        <v>255</v>
      </c>
    </row>
    <row r="8" spans="1:3">
      <c r="A8" s="380">
        <v>1</v>
      </c>
      <c r="B8" s="376" t="s">
        <v>223</v>
      </c>
    </row>
    <row r="9" spans="1:3">
      <c r="A9" s="380">
        <v>2</v>
      </c>
      <c r="B9" s="376" t="s">
        <v>256</v>
      </c>
    </row>
    <row r="10" spans="1:3">
      <c r="A10" s="380">
        <v>3</v>
      </c>
      <c r="B10" s="376" t="s">
        <v>257</v>
      </c>
    </row>
    <row r="11" spans="1:3">
      <c r="A11" s="380">
        <v>4</v>
      </c>
      <c r="B11" s="376" t="s">
        <v>258</v>
      </c>
      <c r="C11" s="179"/>
    </row>
    <row r="12" spans="1:3">
      <c r="A12" s="380">
        <v>5</v>
      </c>
      <c r="B12" s="376" t="s">
        <v>187</v>
      </c>
    </row>
    <row r="13" spans="1:3">
      <c r="A13" s="380">
        <v>6</v>
      </c>
      <c r="B13" s="381" t="s">
        <v>149</v>
      </c>
    </row>
    <row r="14" spans="1:3">
      <c r="A14" s="380">
        <v>7</v>
      </c>
      <c r="B14" s="376" t="s">
        <v>259</v>
      </c>
    </row>
    <row r="15" spans="1:3">
      <c r="A15" s="380">
        <v>8</v>
      </c>
      <c r="B15" s="376" t="s">
        <v>262</v>
      </c>
    </row>
    <row r="16" spans="1:3">
      <c r="A16" s="380">
        <v>9</v>
      </c>
      <c r="B16" s="376" t="s">
        <v>88</v>
      </c>
    </row>
    <row r="17" spans="1:2">
      <c r="A17" s="382" t="s">
        <v>542</v>
      </c>
      <c r="B17" s="376" t="s">
        <v>522</v>
      </c>
    </row>
    <row r="18" spans="1:2">
      <c r="A18" s="380">
        <v>10</v>
      </c>
      <c r="B18" s="376" t="s">
        <v>265</v>
      </c>
    </row>
    <row r="19" spans="1:2">
      <c r="A19" s="380">
        <v>11</v>
      </c>
      <c r="B19" s="381" t="s">
        <v>246</v>
      </c>
    </row>
    <row r="20" spans="1:2">
      <c r="A20" s="380">
        <v>12</v>
      </c>
      <c r="B20" s="381" t="s">
        <v>243</v>
      </c>
    </row>
    <row r="21" spans="1:2">
      <c r="A21" s="380">
        <v>13</v>
      </c>
      <c r="B21" s="383" t="s">
        <v>456</v>
      </c>
    </row>
    <row r="22" spans="1:2">
      <c r="A22" s="380">
        <v>14</v>
      </c>
      <c r="B22" s="384" t="s">
        <v>515</v>
      </c>
    </row>
    <row r="23" spans="1:2">
      <c r="A23" s="385">
        <v>15</v>
      </c>
      <c r="B23" s="381" t="s">
        <v>77</v>
      </c>
    </row>
    <row r="24" spans="1:2">
      <c r="A24" s="385">
        <v>15.1</v>
      </c>
      <c r="B24" s="376" t="s">
        <v>551</v>
      </c>
    </row>
    <row r="25" spans="1:2">
      <c r="A25" s="385">
        <v>16</v>
      </c>
      <c r="B25" s="376" t="s">
        <v>615</v>
      </c>
    </row>
    <row r="26" spans="1:2">
      <c r="A26" s="385">
        <v>17</v>
      </c>
      <c r="B26" s="376" t="s">
        <v>927</v>
      </c>
    </row>
    <row r="27" spans="1:2">
      <c r="A27" s="385">
        <v>18</v>
      </c>
      <c r="B27" s="376" t="s">
        <v>945</v>
      </c>
    </row>
    <row r="28" spans="1:2">
      <c r="A28" s="385">
        <v>19</v>
      </c>
      <c r="B28" s="376" t="s">
        <v>946</v>
      </c>
    </row>
    <row r="29" spans="1:2">
      <c r="A29" s="385">
        <v>20</v>
      </c>
      <c r="B29" s="384" t="s">
        <v>714</v>
      </c>
    </row>
    <row r="30" spans="1:2">
      <c r="A30" s="385">
        <v>21</v>
      </c>
      <c r="B30" s="376" t="s">
        <v>732</v>
      </c>
    </row>
    <row r="31" spans="1:2">
      <c r="A31" s="385">
        <v>22</v>
      </c>
      <c r="B31" s="594" t="s">
        <v>749</v>
      </c>
    </row>
    <row r="32" spans="1:2" ht="26.25">
      <c r="A32" s="385">
        <v>23</v>
      </c>
      <c r="B32" s="594" t="s">
        <v>928</v>
      </c>
    </row>
    <row r="33" spans="1:2">
      <c r="A33" s="385">
        <v>24</v>
      </c>
      <c r="B33" s="376" t="s">
        <v>929</v>
      </c>
    </row>
    <row r="34" spans="1:2">
      <c r="A34" s="385">
        <v>25</v>
      </c>
      <c r="B34" s="376" t="s">
        <v>930</v>
      </c>
    </row>
    <row r="35" spans="1:2">
      <c r="A35" s="380">
        <v>26</v>
      </c>
      <c r="B35" s="384" t="s">
        <v>998</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scale="4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55"/>
  <sheetViews>
    <sheetView zoomScaleNormal="100" workbookViewId="0">
      <pane xSplit="1" ySplit="5" topLeftCell="B37" activePane="bottomRight" state="frozen"/>
      <selection activeCell="E15" sqref="E15"/>
      <selection pane="topRight" activeCell="E15" sqref="E15"/>
      <selection pane="bottomLeft" activeCell="E15" sqref="E15"/>
      <selection pane="bottomRight" activeCell="C1" sqref="C1:C1048576"/>
    </sheetView>
  </sheetViews>
  <sheetFormatPr defaultRowHeight="15"/>
  <cols>
    <col min="1" max="1" width="9.42578125" style="5" bestFit="1" customWidth="1"/>
    <col min="2" max="2" width="132.42578125" style="2" customWidth="1"/>
    <col min="3" max="3" width="13.28515625" style="938" bestFit="1" customWidth="1"/>
    <col min="7" max="7" width="14.7109375" bestFit="1" customWidth="1"/>
  </cols>
  <sheetData>
    <row r="1" spans="1:7" ht="15.75">
      <c r="A1" s="729" t="s">
        <v>188</v>
      </c>
      <c r="B1" s="738" t="str">
        <f>Info!C2</f>
        <v>სს "ბაზისბანკი"</v>
      </c>
      <c r="D1" s="2"/>
      <c r="E1" s="2"/>
      <c r="F1" s="2"/>
    </row>
    <row r="2" spans="1:7" s="22" customFormat="1" ht="15.75" customHeight="1">
      <c r="A2" s="729" t="s">
        <v>189</v>
      </c>
      <c r="B2" s="724">
        <f>'1. key ratios'!B2</f>
        <v>44561</v>
      </c>
      <c r="C2" s="939"/>
    </row>
    <row r="3" spans="1:7" s="22" customFormat="1" ht="15.75" customHeight="1">
      <c r="C3" s="939"/>
    </row>
    <row r="4" spans="1:7" ht="15.75" thickBot="1">
      <c r="A4" s="5" t="s">
        <v>409</v>
      </c>
      <c r="B4" s="61" t="s">
        <v>88</v>
      </c>
    </row>
    <row r="5" spans="1:7">
      <c r="A5" s="134" t="s">
        <v>26</v>
      </c>
      <c r="B5" s="135"/>
      <c r="C5" s="940" t="s">
        <v>27</v>
      </c>
      <c r="D5" s="741"/>
      <c r="E5" s="741"/>
      <c r="F5" s="741"/>
      <c r="G5" s="741"/>
    </row>
    <row r="6" spans="1:7">
      <c r="A6" s="136">
        <v>1</v>
      </c>
      <c r="B6" s="82" t="s">
        <v>28</v>
      </c>
      <c r="C6" s="941">
        <v>295927039.18999994</v>
      </c>
      <c r="F6" s="707"/>
    </row>
    <row r="7" spans="1:7">
      <c r="A7" s="136">
        <v>2</v>
      </c>
      <c r="B7" s="79" t="s">
        <v>29</v>
      </c>
      <c r="C7" s="942">
        <v>16181147</v>
      </c>
      <c r="F7" s="707"/>
    </row>
    <row r="8" spans="1:7">
      <c r="A8" s="136">
        <v>3</v>
      </c>
      <c r="B8" s="73" t="s">
        <v>30</v>
      </c>
      <c r="C8" s="942">
        <v>76412652.799999997</v>
      </c>
      <c r="F8" s="707"/>
    </row>
    <row r="9" spans="1:7">
      <c r="A9" s="136">
        <v>4</v>
      </c>
      <c r="B9" s="73" t="s">
        <v>31</v>
      </c>
      <c r="C9" s="942">
        <v>0</v>
      </c>
      <c r="F9" s="707"/>
    </row>
    <row r="10" spans="1:7">
      <c r="A10" s="136">
        <v>5</v>
      </c>
      <c r="B10" s="73" t="s">
        <v>32</v>
      </c>
      <c r="C10" s="942">
        <v>159580148.66999999</v>
      </c>
      <c r="F10" s="707"/>
    </row>
    <row r="11" spans="1:7">
      <c r="A11" s="136">
        <v>6</v>
      </c>
      <c r="B11" s="80" t="s">
        <v>33</v>
      </c>
      <c r="C11" s="942">
        <v>43753090.719999999</v>
      </c>
      <c r="F11" s="707"/>
    </row>
    <row r="12" spans="1:7" s="4" customFormat="1">
      <c r="A12" s="136">
        <v>7</v>
      </c>
      <c r="B12" s="82" t="s">
        <v>34</v>
      </c>
      <c r="C12" s="943">
        <v>20925137.130000003</v>
      </c>
      <c r="F12" s="707"/>
    </row>
    <row r="13" spans="1:7" s="4" customFormat="1">
      <c r="A13" s="136">
        <v>8</v>
      </c>
      <c r="B13" s="81" t="s">
        <v>35</v>
      </c>
      <c r="C13" s="944">
        <v>13935928.140000001</v>
      </c>
      <c r="F13" s="707"/>
    </row>
    <row r="14" spans="1:7" s="4" customFormat="1" ht="25.5">
      <c r="A14" s="136">
        <v>9</v>
      </c>
      <c r="B14" s="74" t="s">
        <v>36</v>
      </c>
      <c r="C14" s="944">
        <v>0</v>
      </c>
      <c r="F14" s="707"/>
    </row>
    <row r="15" spans="1:7" s="4" customFormat="1">
      <c r="A15" s="136">
        <v>10</v>
      </c>
      <c r="B15" s="75" t="s">
        <v>37</v>
      </c>
      <c r="C15" s="944">
        <v>6989208.9900000002</v>
      </c>
      <c r="F15" s="707"/>
    </row>
    <row r="16" spans="1:7" s="4" customFormat="1">
      <c r="A16" s="136">
        <v>11</v>
      </c>
      <c r="B16" s="76" t="s">
        <v>38</v>
      </c>
      <c r="C16" s="944">
        <v>0</v>
      </c>
      <c r="F16" s="707"/>
    </row>
    <row r="17" spans="1:6" s="4" customFormat="1">
      <c r="A17" s="136">
        <v>12</v>
      </c>
      <c r="B17" s="75" t="s">
        <v>39</v>
      </c>
      <c r="C17" s="944">
        <v>0</v>
      </c>
      <c r="F17" s="707"/>
    </row>
    <row r="18" spans="1:6" s="4" customFormat="1">
      <c r="A18" s="136">
        <v>13</v>
      </c>
      <c r="B18" s="75" t="s">
        <v>40</v>
      </c>
      <c r="C18" s="944">
        <v>0</v>
      </c>
      <c r="F18" s="707"/>
    </row>
    <row r="19" spans="1:6" s="4" customFormat="1">
      <c r="A19" s="136">
        <v>14</v>
      </c>
      <c r="B19" s="75" t="s">
        <v>41</v>
      </c>
      <c r="C19" s="944">
        <v>0</v>
      </c>
      <c r="F19" s="707"/>
    </row>
    <row r="20" spans="1:6" s="4" customFormat="1" ht="25.5">
      <c r="A20" s="136">
        <v>15</v>
      </c>
      <c r="B20" s="75" t="s">
        <v>42</v>
      </c>
      <c r="C20" s="944">
        <v>0</v>
      </c>
      <c r="F20" s="707"/>
    </row>
    <row r="21" spans="1:6" s="4" customFormat="1" ht="25.5">
      <c r="A21" s="136">
        <v>16</v>
      </c>
      <c r="B21" s="74" t="s">
        <v>43</v>
      </c>
      <c r="C21" s="944">
        <v>0</v>
      </c>
      <c r="F21" s="707"/>
    </row>
    <row r="22" spans="1:6" s="4" customFormat="1">
      <c r="A22" s="136">
        <v>17</v>
      </c>
      <c r="B22" s="137" t="s">
        <v>44</v>
      </c>
      <c r="C22" s="944">
        <v>0</v>
      </c>
      <c r="F22" s="707"/>
    </row>
    <row r="23" spans="1:6" s="4" customFormat="1" ht="25.5">
      <c r="A23" s="136">
        <v>18</v>
      </c>
      <c r="B23" s="74" t="s">
        <v>45</v>
      </c>
      <c r="C23" s="944">
        <v>0</v>
      </c>
      <c r="F23" s="707"/>
    </row>
    <row r="24" spans="1:6" s="4" customFormat="1" ht="25.5">
      <c r="A24" s="136">
        <v>19</v>
      </c>
      <c r="B24" s="74" t="s">
        <v>46</v>
      </c>
      <c r="C24" s="944">
        <v>0</v>
      </c>
      <c r="F24" s="707"/>
    </row>
    <row r="25" spans="1:6" s="4" customFormat="1" ht="25.5">
      <c r="A25" s="136">
        <v>20</v>
      </c>
      <c r="B25" s="77" t="s">
        <v>47</v>
      </c>
      <c r="C25" s="944">
        <v>0</v>
      </c>
      <c r="F25" s="707"/>
    </row>
    <row r="26" spans="1:6" s="4" customFormat="1">
      <c r="A26" s="136">
        <v>21</v>
      </c>
      <c r="B26" s="77" t="s">
        <v>48</v>
      </c>
      <c r="C26" s="944">
        <v>0</v>
      </c>
      <c r="F26" s="707"/>
    </row>
    <row r="27" spans="1:6" s="4" customFormat="1" ht="25.5">
      <c r="A27" s="136">
        <v>22</v>
      </c>
      <c r="B27" s="77" t="s">
        <v>49</v>
      </c>
      <c r="C27" s="944">
        <v>0</v>
      </c>
      <c r="F27" s="707"/>
    </row>
    <row r="28" spans="1:6" s="4" customFormat="1">
      <c r="A28" s="136">
        <v>23</v>
      </c>
      <c r="B28" s="83" t="s">
        <v>23</v>
      </c>
      <c r="C28" s="943">
        <v>275001902.05999994</v>
      </c>
      <c r="F28" s="707"/>
    </row>
    <row r="29" spans="1:6" s="4" customFormat="1">
      <c r="A29" s="138"/>
      <c r="B29" s="78"/>
      <c r="C29" s="944"/>
      <c r="F29" s="707"/>
    </row>
    <row r="30" spans="1:6" s="4" customFormat="1">
      <c r="A30" s="138">
        <v>24</v>
      </c>
      <c r="B30" s="83" t="s">
        <v>50</v>
      </c>
      <c r="C30" s="943">
        <v>0</v>
      </c>
      <c r="F30" s="707"/>
    </row>
    <row r="31" spans="1:6" s="4" customFormat="1">
      <c r="A31" s="138">
        <v>25</v>
      </c>
      <c r="B31" s="73" t="s">
        <v>51</v>
      </c>
      <c r="C31" s="945">
        <v>0</v>
      </c>
      <c r="F31" s="707"/>
    </row>
    <row r="32" spans="1:6" s="4" customFormat="1">
      <c r="A32" s="138">
        <v>26</v>
      </c>
      <c r="B32" s="176" t="s">
        <v>52</v>
      </c>
      <c r="C32" s="944"/>
      <c r="F32" s="707"/>
    </row>
    <row r="33" spans="1:6" s="4" customFormat="1">
      <c r="A33" s="138">
        <v>27</v>
      </c>
      <c r="B33" s="176" t="s">
        <v>53</v>
      </c>
      <c r="C33" s="944"/>
      <c r="F33" s="707"/>
    </row>
    <row r="34" spans="1:6" s="4" customFormat="1">
      <c r="A34" s="138">
        <v>28</v>
      </c>
      <c r="B34" s="73" t="s">
        <v>54</v>
      </c>
      <c r="C34" s="944"/>
      <c r="F34" s="707"/>
    </row>
    <row r="35" spans="1:6" s="4" customFormat="1">
      <c r="A35" s="138">
        <v>29</v>
      </c>
      <c r="B35" s="83" t="s">
        <v>55</v>
      </c>
      <c r="C35" s="943">
        <v>0</v>
      </c>
      <c r="F35" s="707"/>
    </row>
    <row r="36" spans="1:6" s="4" customFormat="1">
      <c r="A36" s="138">
        <v>30</v>
      </c>
      <c r="B36" s="74" t="s">
        <v>56</v>
      </c>
      <c r="C36" s="944"/>
      <c r="F36" s="707"/>
    </row>
    <row r="37" spans="1:6" s="4" customFormat="1">
      <c r="A37" s="138">
        <v>31</v>
      </c>
      <c r="B37" s="75" t="s">
        <v>57</v>
      </c>
      <c r="C37" s="944"/>
      <c r="F37" s="707"/>
    </row>
    <row r="38" spans="1:6" s="4" customFormat="1" ht="25.5">
      <c r="A38" s="138">
        <v>32</v>
      </c>
      <c r="B38" s="74" t="s">
        <v>58</v>
      </c>
      <c r="C38" s="944"/>
      <c r="F38" s="707"/>
    </row>
    <row r="39" spans="1:6" s="4" customFormat="1" ht="25.5">
      <c r="A39" s="138">
        <v>33</v>
      </c>
      <c r="B39" s="74" t="s">
        <v>46</v>
      </c>
      <c r="C39" s="944"/>
      <c r="F39" s="707"/>
    </row>
    <row r="40" spans="1:6" s="4" customFormat="1" ht="25.5">
      <c r="A40" s="138">
        <v>34</v>
      </c>
      <c r="B40" s="77" t="s">
        <v>59</v>
      </c>
      <c r="C40" s="944"/>
      <c r="F40" s="707"/>
    </row>
    <row r="41" spans="1:6" s="4" customFormat="1">
      <c r="A41" s="138">
        <v>35</v>
      </c>
      <c r="B41" s="83" t="s">
        <v>24</v>
      </c>
      <c r="C41" s="943">
        <v>0</v>
      </c>
      <c r="F41" s="707"/>
    </row>
    <row r="42" spans="1:6" s="4" customFormat="1">
      <c r="A42" s="138"/>
      <c r="B42" s="78"/>
      <c r="C42" s="944"/>
      <c r="F42" s="707"/>
    </row>
    <row r="43" spans="1:6" s="4" customFormat="1">
      <c r="A43" s="138">
        <v>36</v>
      </c>
      <c r="B43" s="84" t="s">
        <v>60</v>
      </c>
      <c r="C43" s="943">
        <v>31536785.049293902</v>
      </c>
      <c r="F43" s="707"/>
    </row>
    <row r="44" spans="1:6" s="4" customFormat="1">
      <c r="A44" s="138">
        <v>37</v>
      </c>
      <c r="B44" s="73" t="s">
        <v>61</v>
      </c>
      <c r="C44" s="944">
        <v>12142592</v>
      </c>
      <c r="F44" s="707"/>
    </row>
    <row r="45" spans="1:6" s="4" customFormat="1">
      <c r="A45" s="138">
        <v>38</v>
      </c>
      <c r="B45" s="73" t="s">
        <v>62</v>
      </c>
      <c r="C45" s="944">
        <v>0</v>
      </c>
      <c r="F45" s="707"/>
    </row>
    <row r="46" spans="1:6" s="4" customFormat="1">
      <c r="A46" s="138">
        <v>39</v>
      </c>
      <c r="B46" s="73" t="s">
        <v>63</v>
      </c>
      <c r="C46" s="944">
        <v>19394193.049293902</v>
      </c>
      <c r="F46" s="707"/>
    </row>
    <row r="47" spans="1:6" s="4" customFormat="1">
      <c r="A47" s="138">
        <v>40</v>
      </c>
      <c r="B47" s="84" t="s">
        <v>64</v>
      </c>
      <c r="C47" s="943">
        <v>0</v>
      </c>
      <c r="F47" s="707"/>
    </row>
    <row r="48" spans="1:6" s="4" customFormat="1">
      <c r="A48" s="138">
        <v>41</v>
      </c>
      <c r="B48" s="74" t="s">
        <v>65</v>
      </c>
      <c r="C48" s="944"/>
      <c r="F48" s="707"/>
    </row>
    <row r="49" spans="1:6" s="4" customFormat="1">
      <c r="A49" s="138">
        <v>42</v>
      </c>
      <c r="B49" s="75" t="s">
        <v>66</v>
      </c>
      <c r="C49" s="944"/>
      <c r="F49" s="707"/>
    </row>
    <row r="50" spans="1:6" s="4" customFormat="1" ht="25.5">
      <c r="A50" s="138">
        <v>43</v>
      </c>
      <c r="B50" s="74" t="s">
        <v>67</v>
      </c>
      <c r="C50" s="944"/>
      <c r="F50" s="707"/>
    </row>
    <row r="51" spans="1:6" s="4" customFormat="1" ht="25.5">
      <c r="A51" s="138">
        <v>44</v>
      </c>
      <c r="B51" s="74" t="s">
        <v>46</v>
      </c>
      <c r="C51" s="944"/>
      <c r="F51" s="707"/>
    </row>
    <row r="52" spans="1:6" s="4" customFormat="1" ht="15.75" thickBot="1">
      <c r="A52" s="139">
        <v>45</v>
      </c>
      <c r="B52" s="140" t="s">
        <v>25</v>
      </c>
      <c r="C52" s="946">
        <v>31536785.049293902</v>
      </c>
      <c r="F52" s="707"/>
    </row>
    <row r="55" spans="1:6">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23"/>
  <sheetViews>
    <sheetView zoomScaleNormal="100" workbookViewId="0">
      <selection activeCell="D1" sqref="D1:D1048576"/>
    </sheetView>
  </sheetViews>
  <sheetFormatPr defaultColWidth="9.140625" defaultRowHeight="12.75"/>
  <cols>
    <col min="1" max="1" width="10.85546875" style="334" bestFit="1" customWidth="1"/>
    <col min="2" max="2" width="59" style="334" customWidth="1"/>
    <col min="3" max="3" width="16.85546875" style="334" bestFit="1" customWidth="1"/>
    <col min="4" max="4" width="17.5703125" style="334" bestFit="1" customWidth="1"/>
    <col min="5" max="16384" width="9.140625" style="334"/>
  </cols>
  <sheetData>
    <row r="1" spans="1:10" ht="15">
      <c r="A1" s="729" t="s">
        <v>188</v>
      </c>
      <c r="B1" s="738" t="str">
        <f>Info!C2</f>
        <v>სს "ბაზისბანკი"</v>
      </c>
    </row>
    <row r="2" spans="1:10" s="22" customFormat="1" ht="15.75" customHeight="1">
      <c r="A2" s="729" t="s">
        <v>189</v>
      </c>
      <c r="B2" s="724">
        <f>'1. key ratios'!B2</f>
        <v>44561</v>
      </c>
    </row>
    <row r="3" spans="1:10" s="22" customFormat="1" ht="15.75" customHeight="1"/>
    <row r="4" spans="1:10" ht="13.5" thickBot="1">
      <c r="A4" s="335" t="s">
        <v>521</v>
      </c>
      <c r="B4" s="364" t="s">
        <v>522</v>
      </c>
    </row>
    <row r="5" spans="1:10" s="365" customFormat="1">
      <c r="A5" s="779" t="s">
        <v>523</v>
      </c>
      <c r="B5" s="780"/>
      <c r="C5" s="354" t="s">
        <v>524</v>
      </c>
      <c r="D5" s="355" t="s">
        <v>525</v>
      </c>
      <c r="E5" s="748"/>
      <c r="F5" s="748"/>
      <c r="G5" s="748"/>
    </row>
    <row r="6" spans="1:10" s="366" customFormat="1">
      <c r="A6" s="356">
        <v>1</v>
      </c>
      <c r="B6" s="357" t="s">
        <v>526</v>
      </c>
      <c r="C6" s="357"/>
      <c r="D6" s="358"/>
    </row>
    <row r="7" spans="1:10" s="366" customFormat="1">
      <c r="A7" s="359" t="s">
        <v>527</v>
      </c>
      <c r="B7" s="360" t="s">
        <v>528</v>
      </c>
      <c r="C7" s="412">
        <v>4.4999999999999998E-2</v>
      </c>
      <c r="D7" s="720">
        <f>C7*'5. RWA'!$C$13</f>
        <v>76791371.030569777</v>
      </c>
      <c r="H7" s="679"/>
      <c r="I7" s="682"/>
      <c r="J7" s="682"/>
    </row>
    <row r="8" spans="1:10" s="366" customFormat="1">
      <c r="A8" s="359" t="s">
        <v>529</v>
      </c>
      <c r="B8" s="360" t="s">
        <v>530</v>
      </c>
      <c r="C8" s="413">
        <v>0.06</v>
      </c>
      <c r="D8" s="720">
        <f>C8*'5. RWA'!$C$13</f>
        <v>102388494.70742637</v>
      </c>
      <c r="H8" s="679"/>
      <c r="I8" s="682"/>
      <c r="J8" s="682"/>
    </row>
    <row r="9" spans="1:10" s="366" customFormat="1">
      <c r="A9" s="359" t="s">
        <v>531</v>
      </c>
      <c r="B9" s="360" t="s">
        <v>532</v>
      </c>
      <c r="C9" s="413">
        <v>0.08</v>
      </c>
      <c r="D9" s="720">
        <f>C9*'5. RWA'!$C$13</f>
        <v>136517992.94323516</v>
      </c>
      <c r="H9" s="679"/>
      <c r="I9" s="682"/>
      <c r="J9" s="682"/>
    </row>
    <row r="10" spans="1:10" s="366" customFormat="1">
      <c r="A10" s="356" t="s">
        <v>533</v>
      </c>
      <c r="B10" s="357" t="s">
        <v>534</v>
      </c>
      <c r="C10" s="414"/>
      <c r="D10" s="721"/>
      <c r="H10" s="679"/>
      <c r="I10" s="682"/>
      <c r="J10" s="682"/>
    </row>
    <row r="11" spans="1:10" s="367" customFormat="1">
      <c r="A11" s="361" t="s">
        <v>535</v>
      </c>
      <c r="B11" s="362" t="s">
        <v>597</v>
      </c>
      <c r="C11" s="415">
        <v>2.5000000000000001E-2</v>
      </c>
      <c r="D11" s="720">
        <f>C11*'5. RWA'!$C$13</f>
        <v>42661872.794760995</v>
      </c>
      <c r="H11" s="679"/>
      <c r="I11" s="682"/>
      <c r="J11" s="682"/>
    </row>
    <row r="12" spans="1:10" s="367" customFormat="1">
      <c r="A12" s="361" t="s">
        <v>536</v>
      </c>
      <c r="B12" s="362" t="s">
        <v>537</v>
      </c>
      <c r="C12" s="415">
        <v>0</v>
      </c>
      <c r="D12" s="720">
        <f>C12*'5. RWA'!$C$13</f>
        <v>0</v>
      </c>
      <c r="H12" s="679"/>
    </row>
    <row r="13" spans="1:10" s="367" customFormat="1">
      <c r="A13" s="361" t="s">
        <v>538</v>
      </c>
      <c r="B13" s="362" t="s">
        <v>539</v>
      </c>
      <c r="C13" s="415"/>
      <c r="D13" s="720">
        <f>C13*'5. RWA'!$C$13</f>
        <v>0</v>
      </c>
      <c r="H13" s="679"/>
    </row>
    <row r="14" spans="1:10" s="366" customFormat="1">
      <c r="A14" s="356" t="s">
        <v>540</v>
      </c>
      <c r="B14" s="357" t="s">
        <v>595</v>
      </c>
      <c r="C14" s="416"/>
      <c r="D14" s="721"/>
    </row>
    <row r="15" spans="1:10" s="366" customFormat="1">
      <c r="A15" s="377" t="s">
        <v>543</v>
      </c>
      <c r="B15" s="362" t="s">
        <v>596</v>
      </c>
      <c r="C15" s="415">
        <v>2.0949611867193949E-2</v>
      </c>
      <c r="D15" s="720">
        <f>C15*'5. RWA'!$C$13</f>
        <v>35749987.063113742</v>
      </c>
      <c r="G15" s="367"/>
      <c r="H15" s="682"/>
      <c r="I15" s="682"/>
      <c r="J15" s="682"/>
    </row>
    <row r="16" spans="1:10" s="366" customFormat="1">
      <c r="A16" s="377" t="s">
        <v>544</v>
      </c>
      <c r="B16" s="362" t="s">
        <v>546</v>
      </c>
      <c r="C16" s="415">
        <v>2.7994904759372701E-2</v>
      </c>
      <c r="D16" s="720">
        <f>C16*'5. RWA'!$C$13</f>
        <v>47772602.62983229</v>
      </c>
      <c r="G16" s="367"/>
      <c r="H16" s="682"/>
      <c r="I16" s="682"/>
      <c r="J16" s="682"/>
    </row>
    <row r="17" spans="1:10" s="366" customFormat="1">
      <c r="A17" s="377" t="s">
        <v>545</v>
      </c>
      <c r="B17" s="362" t="s">
        <v>593</v>
      </c>
      <c r="C17" s="415">
        <v>5.368891608098024E-2</v>
      </c>
      <c r="D17" s="720">
        <f>C17*'5. RWA'!$C$13</f>
        <v>91618788.333415076</v>
      </c>
      <c r="G17" s="367"/>
      <c r="H17" s="682"/>
      <c r="I17" s="682"/>
      <c r="J17" s="682"/>
    </row>
    <row r="18" spans="1:10" s="365" customFormat="1">
      <c r="A18" s="781" t="s">
        <v>594</v>
      </c>
      <c r="B18" s="782"/>
      <c r="C18" s="417" t="s">
        <v>524</v>
      </c>
      <c r="D18" s="722" t="s">
        <v>525</v>
      </c>
    </row>
    <row r="19" spans="1:10" s="366" customFormat="1">
      <c r="A19" s="363">
        <v>4</v>
      </c>
      <c r="B19" s="362" t="s">
        <v>23</v>
      </c>
      <c r="C19" s="415">
        <f>C7+C11+C12+C13+C15</f>
        <v>9.0949611867193955E-2</v>
      </c>
      <c r="D19" s="720">
        <f>C19*'5. RWA'!$C$13</f>
        <v>155203230.88844451</v>
      </c>
      <c r="G19" s="679"/>
      <c r="H19" s="679"/>
      <c r="I19" s="682"/>
      <c r="J19" s="682"/>
    </row>
    <row r="20" spans="1:10" s="366" customFormat="1">
      <c r="A20" s="363">
        <v>5</v>
      </c>
      <c r="B20" s="362" t="s">
        <v>89</v>
      </c>
      <c r="C20" s="415">
        <f>C8+C11+C12+C13+C16</f>
        <v>0.1129949047593727</v>
      </c>
      <c r="D20" s="720">
        <f>C20*'5. RWA'!$C$13</f>
        <v>192822970.13201964</v>
      </c>
      <c r="G20" s="679"/>
      <c r="H20" s="679"/>
      <c r="I20" s="682"/>
      <c r="J20" s="682"/>
    </row>
    <row r="21" spans="1:10" s="366" customFormat="1" ht="13.5" thickBot="1">
      <c r="A21" s="368" t="s">
        <v>541</v>
      </c>
      <c r="B21" s="369" t="s">
        <v>88</v>
      </c>
      <c r="C21" s="418">
        <f>C9+C11+C12+C13+C17</f>
        <v>0.15868891608098024</v>
      </c>
      <c r="D21" s="723">
        <f>C21*'5. RWA'!$C$13</f>
        <v>270798654.07141119</v>
      </c>
      <c r="G21" s="679"/>
      <c r="H21" s="679"/>
      <c r="I21" s="682"/>
      <c r="J21" s="682"/>
    </row>
    <row r="22" spans="1:10">
      <c r="F22" s="335"/>
    </row>
    <row r="23" spans="1:10">
      <c r="B23" s="24"/>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42"/>
  <sheetViews>
    <sheetView zoomScaleNormal="100" workbookViewId="0">
      <pane xSplit="1" ySplit="5" topLeftCell="B15" activePane="bottomRight" state="frozen"/>
      <selection activeCell="E15" sqref="E15"/>
      <selection pane="topRight" activeCell="E15" sqref="E15"/>
      <selection pane="bottomLeft" activeCell="E15" sqref="E15"/>
      <selection pane="bottomRight" activeCell="C21" sqref="C21"/>
    </sheetView>
  </sheetViews>
  <sheetFormatPr defaultRowHeight="15.75"/>
  <cols>
    <col min="1" max="1" width="10.7109375" style="69" customWidth="1"/>
    <col min="2" max="2" width="91.85546875" style="69" customWidth="1"/>
    <col min="3" max="3" width="78.42578125" style="69" bestFit="1" customWidth="1"/>
    <col min="4" max="4" width="35.5703125" style="69" bestFit="1" customWidth="1"/>
    <col min="5" max="5" width="9.42578125" customWidth="1"/>
    <col min="8" max="8" width="15.42578125" bestFit="1" customWidth="1"/>
    <col min="9" max="9" width="13.28515625" bestFit="1" customWidth="1"/>
  </cols>
  <sheetData>
    <row r="1" spans="1:9">
      <c r="A1" s="729" t="s">
        <v>188</v>
      </c>
      <c r="B1" s="737" t="str">
        <f>Info!C2</f>
        <v>სს "ბაზისბანკი"</v>
      </c>
      <c r="E1" s="2"/>
      <c r="F1" s="2"/>
    </row>
    <row r="2" spans="1:9" s="22" customFormat="1" ht="15.75" customHeight="1">
      <c r="A2" s="729" t="s">
        <v>189</v>
      </c>
      <c r="B2" s="724">
        <f>'1. key ratios'!B2</f>
        <v>44561</v>
      </c>
    </row>
    <row r="3" spans="1:9" s="22" customFormat="1" ht="15.75" customHeight="1">
      <c r="A3" s="27"/>
    </row>
    <row r="4" spans="1:9" s="22" customFormat="1" ht="15.75" customHeight="1" thickBot="1">
      <c r="A4" s="22" t="s">
        <v>410</v>
      </c>
      <c r="B4" s="200" t="s">
        <v>265</v>
      </c>
      <c r="D4" s="201" t="s">
        <v>93</v>
      </c>
    </row>
    <row r="5" spans="1:9" ht="25.5">
      <c r="A5" s="151" t="s">
        <v>26</v>
      </c>
      <c r="B5" s="152" t="s">
        <v>231</v>
      </c>
      <c r="C5" s="746" t="s">
        <v>234</v>
      </c>
      <c r="D5" s="747" t="s">
        <v>266</v>
      </c>
      <c r="E5" s="741"/>
      <c r="F5" s="741"/>
      <c r="G5" s="741"/>
    </row>
    <row r="6" spans="1:9">
      <c r="A6" s="141">
        <v>1</v>
      </c>
      <c r="B6" s="85" t="s">
        <v>154</v>
      </c>
      <c r="C6" s="272">
        <v>34309246.6052</v>
      </c>
      <c r="D6" s="142"/>
      <c r="E6" s="8"/>
      <c r="H6" s="709"/>
      <c r="I6" s="708"/>
    </row>
    <row r="7" spans="1:9">
      <c r="A7" s="141">
        <v>2</v>
      </c>
      <c r="B7" s="86" t="s">
        <v>155</v>
      </c>
      <c r="C7" s="273">
        <v>229451426.98199999</v>
      </c>
      <c r="D7" s="143"/>
      <c r="E7" s="8"/>
      <c r="H7" s="709"/>
      <c r="I7" s="708"/>
    </row>
    <row r="8" spans="1:9">
      <c r="A8" s="141">
        <v>3</v>
      </c>
      <c r="B8" s="86" t="s">
        <v>156</v>
      </c>
      <c r="C8" s="273">
        <v>104812303.971</v>
      </c>
      <c r="D8" s="143"/>
      <c r="E8" s="8"/>
      <c r="H8" s="709"/>
      <c r="I8" s="708"/>
    </row>
    <row r="9" spans="1:9">
      <c r="A9" s="141">
        <v>4</v>
      </c>
      <c r="B9" s="86" t="s">
        <v>185</v>
      </c>
      <c r="C9" s="273">
        <v>38535544.539999999</v>
      </c>
      <c r="D9" s="143"/>
      <c r="E9" s="8"/>
      <c r="H9" s="709"/>
      <c r="I9" s="708"/>
    </row>
    <row r="10" spans="1:9">
      <c r="A10" s="141">
        <v>5</v>
      </c>
      <c r="B10" s="86" t="s">
        <v>157</v>
      </c>
      <c r="C10" s="273">
        <v>167389106.81999999</v>
      </c>
      <c r="D10" s="143"/>
      <c r="E10" s="8"/>
      <c r="H10" s="709"/>
      <c r="I10" s="708"/>
    </row>
    <row r="11" spans="1:9">
      <c r="A11" s="141">
        <v>6.1</v>
      </c>
      <c r="B11" s="86" t="s">
        <v>158</v>
      </c>
      <c r="C11" s="274">
        <v>1254684411.4916999</v>
      </c>
      <c r="D11" s="144"/>
      <c r="E11" s="9"/>
      <c r="H11" s="709"/>
      <c r="I11" s="708"/>
    </row>
    <row r="12" spans="1:9">
      <c r="A12" s="141">
        <v>6.2</v>
      </c>
      <c r="B12" s="87" t="s">
        <v>159</v>
      </c>
      <c r="C12" s="274">
        <v>-52327070.412099995</v>
      </c>
      <c r="D12" s="144"/>
      <c r="E12" s="9"/>
      <c r="H12" s="709"/>
      <c r="I12" s="708"/>
    </row>
    <row r="13" spans="1:9">
      <c r="A13" s="141" t="s">
        <v>482</v>
      </c>
      <c r="B13" s="88" t="s">
        <v>483</v>
      </c>
      <c r="C13" s="274">
        <v>19394193.049293932</v>
      </c>
      <c r="D13" s="144" t="s">
        <v>1030</v>
      </c>
      <c r="E13" s="9"/>
      <c r="H13" s="709"/>
    </row>
    <row r="14" spans="1:9">
      <c r="A14" s="141">
        <v>6</v>
      </c>
      <c r="B14" s="86" t="s">
        <v>160</v>
      </c>
      <c r="C14" s="280">
        <v>1202357341.0795999</v>
      </c>
      <c r="D14" s="144"/>
      <c r="E14" s="8"/>
      <c r="H14" s="709"/>
      <c r="I14" s="708"/>
    </row>
    <row r="15" spans="1:9">
      <c r="A15" s="141">
        <v>7</v>
      </c>
      <c r="B15" s="86" t="s">
        <v>161</v>
      </c>
      <c r="C15" s="273">
        <v>13744703.33</v>
      </c>
      <c r="D15" s="143"/>
      <c r="E15" s="8"/>
      <c r="H15" s="709"/>
      <c r="I15" s="708"/>
    </row>
    <row r="16" spans="1:9">
      <c r="A16" s="141">
        <v>8</v>
      </c>
      <c r="B16" s="86" t="s">
        <v>162</v>
      </c>
      <c r="C16" s="273">
        <v>11143195.302999999</v>
      </c>
      <c r="D16" s="143"/>
      <c r="E16" s="8"/>
      <c r="H16" s="709"/>
      <c r="I16" s="708"/>
    </row>
    <row r="17" spans="1:9">
      <c r="A17" s="141">
        <v>9</v>
      </c>
      <c r="B17" s="86" t="s">
        <v>163</v>
      </c>
      <c r="C17" s="273">
        <v>17062704.66</v>
      </c>
      <c r="D17" s="143"/>
      <c r="E17" s="8"/>
      <c r="H17" s="709"/>
      <c r="I17" s="708"/>
    </row>
    <row r="18" spans="1:9">
      <c r="A18" s="141">
        <v>10</v>
      </c>
      <c r="B18" s="86" t="s">
        <v>164</v>
      </c>
      <c r="C18" s="273">
        <v>40886685.5</v>
      </c>
      <c r="D18" s="143"/>
      <c r="E18" s="8"/>
      <c r="H18" s="709"/>
      <c r="I18" s="708"/>
    </row>
    <row r="19" spans="1:9">
      <c r="A19" s="141">
        <v>10.1</v>
      </c>
      <c r="B19" s="88" t="s">
        <v>233</v>
      </c>
      <c r="C19" s="273">
        <v>6989208.9900000002</v>
      </c>
      <c r="D19" s="144" t="s">
        <v>436</v>
      </c>
      <c r="E19" s="8"/>
      <c r="H19" s="709"/>
      <c r="I19" s="708"/>
    </row>
    <row r="20" spans="1:9">
      <c r="A20" s="141">
        <v>11</v>
      </c>
      <c r="B20" s="89" t="s">
        <v>165</v>
      </c>
      <c r="C20" s="275">
        <v>8735023.2445</v>
      </c>
      <c r="D20" s="145"/>
      <c r="E20" s="8"/>
      <c r="H20" s="709"/>
      <c r="I20" s="708"/>
    </row>
    <row r="21" spans="1:9">
      <c r="A21" s="141">
        <v>12</v>
      </c>
      <c r="B21" s="91" t="s">
        <v>166</v>
      </c>
      <c r="C21" s="276">
        <f>SUM(C6:C10,C14:C17,C18,C20)</f>
        <v>1868427282.0352998</v>
      </c>
      <c r="D21" s="146"/>
      <c r="E21" s="7"/>
      <c r="H21" s="709"/>
      <c r="I21" s="708"/>
    </row>
    <row r="22" spans="1:9">
      <c r="A22" s="141">
        <v>13</v>
      </c>
      <c r="B22" s="86" t="s">
        <v>167</v>
      </c>
      <c r="C22" s="277">
        <v>17401144.460000001</v>
      </c>
      <c r="D22" s="147"/>
      <c r="E22" s="8"/>
      <c r="I22" s="708"/>
    </row>
    <row r="23" spans="1:9">
      <c r="A23" s="141">
        <v>14</v>
      </c>
      <c r="B23" s="86" t="s">
        <v>168</v>
      </c>
      <c r="C23" s="273">
        <v>235288152.546</v>
      </c>
      <c r="D23" s="143"/>
      <c r="E23" s="8"/>
      <c r="I23" s="708"/>
    </row>
    <row r="24" spans="1:9">
      <c r="A24" s="141">
        <v>15</v>
      </c>
      <c r="B24" s="86" t="s">
        <v>169</v>
      </c>
      <c r="C24" s="273">
        <v>239361651.94849998</v>
      </c>
      <c r="D24" s="143"/>
      <c r="E24" s="8"/>
      <c r="I24" s="708"/>
    </row>
    <row r="25" spans="1:9">
      <c r="A25" s="141">
        <v>16</v>
      </c>
      <c r="B25" s="86" t="s">
        <v>170</v>
      </c>
      <c r="C25" s="273">
        <v>403450309.15320003</v>
      </c>
      <c r="D25" s="143"/>
      <c r="E25" s="8"/>
      <c r="I25" s="708"/>
    </row>
    <row r="26" spans="1:9">
      <c r="A26" s="141">
        <v>17</v>
      </c>
      <c r="B26" s="86" t="s">
        <v>171</v>
      </c>
      <c r="C26" s="273">
        <v>0</v>
      </c>
      <c r="D26" s="143"/>
      <c r="E26" s="8"/>
      <c r="I26" s="708"/>
    </row>
    <row r="27" spans="1:9">
      <c r="A27" s="141">
        <v>18</v>
      </c>
      <c r="B27" s="86" t="s">
        <v>172</v>
      </c>
      <c r="C27" s="273">
        <v>631726996.71009994</v>
      </c>
      <c r="D27" s="143"/>
      <c r="E27" s="8"/>
      <c r="I27" s="708"/>
    </row>
    <row r="28" spans="1:9">
      <c r="A28" s="141">
        <v>19</v>
      </c>
      <c r="B28" s="86" t="s">
        <v>173</v>
      </c>
      <c r="C28" s="273">
        <v>8091786.4889000002</v>
      </c>
      <c r="D28" s="143"/>
      <c r="E28" s="8"/>
      <c r="I28" s="708"/>
    </row>
    <row r="29" spans="1:9">
      <c r="A29" s="141">
        <v>20</v>
      </c>
      <c r="B29" s="86" t="s">
        <v>95</v>
      </c>
      <c r="C29" s="273">
        <v>22001961.601399999</v>
      </c>
      <c r="D29" s="144"/>
      <c r="E29" s="8"/>
      <c r="I29" s="708"/>
    </row>
    <row r="30" spans="1:9">
      <c r="A30" s="141">
        <v>21</v>
      </c>
      <c r="B30" s="89" t="s">
        <v>174</v>
      </c>
      <c r="C30" s="275">
        <v>15178240</v>
      </c>
      <c r="D30" s="144"/>
      <c r="E30" s="8"/>
      <c r="I30" s="708"/>
    </row>
    <row r="31" spans="1:9">
      <c r="A31" s="141">
        <v>21.1</v>
      </c>
      <c r="B31" s="90" t="s">
        <v>952</v>
      </c>
      <c r="C31" s="278">
        <v>12142592</v>
      </c>
      <c r="D31" s="144" t="s">
        <v>1031</v>
      </c>
      <c r="E31" s="8"/>
      <c r="I31" s="708"/>
    </row>
    <row r="32" spans="1:9">
      <c r="A32" s="141">
        <v>22</v>
      </c>
      <c r="B32" s="91" t="s">
        <v>175</v>
      </c>
      <c r="C32" s="276">
        <f>SUM(C22:C30)</f>
        <v>1572500242.9080999</v>
      </c>
      <c r="D32" s="146"/>
      <c r="E32" s="7"/>
      <c r="I32" s="708"/>
    </row>
    <row r="33" spans="1:9">
      <c r="A33" s="141">
        <v>23</v>
      </c>
      <c r="B33" s="89" t="s">
        <v>176</v>
      </c>
      <c r="C33" s="273">
        <v>16181147</v>
      </c>
      <c r="D33" s="143" t="s">
        <v>1032</v>
      </c>
      <c r="E33" s="8"/>
      <c r="I33" s="708"/>
    </row>
    <row r="34" spans="1:9">
      <c r="A34" s="141">
        <v>24</v>
      </c>
      <c r="B34" s="89" t="s">
        <v>177</v>
      </c>
      <c r="C34" s="273">
        <v>0</v>
      </c>
      <c r="D34" s="143"/>
      <c r="E34" s="8"/>
      <c r="I34" s="708"/>
    </row>
    <row r="35" spans="1:9">
      <c r="A35" s="141">
        <v>25</v>
      </c>
      <c r="B35" s="89" t="s">
        <v>232</v>
      </c>
      <c r="C35" s="273">
        <v>0</v>
      </c>
      <c r="D35" s="143"/>
      <c r="E35" s="8"/>
      <c r="I35" s="708"/>
    </row>
    <row r="36" spans="1:9">
      <c r="A36" s="141">
        <v>26</v>
      </c>
      <c r="B36" s="89" t="s">
        <v>179</v>
      </c>
      <c r="C36" s="273">
        <v>76412652.799999997</v>
      </c>
      <c r="D36" s="143" t="s">
        <v>1033</v>
      </c>
      <c r="E36" s="8"/>
      <c r="I36" s="708"/>
    </row>
    <row r="37" spans="1:9">
      <c r="A37" s="141">
        <v>27</v>
      </c>
      <c r="B37" s="89" t="s">
        <v>180</v>
      </c>
      <c r="C37" s="273">
        <v>145644220.53</v>
      </c>
      <c r="D37" s="143" t="s">
        <v>1034</v>
      </c>
      <c r="E37" s="8"/>
      <c r="I37" s="708"/>
    </row>
    <row r="38" spans="1:9">
      <c r="A38" s="141">
        <v>28</v>
      </c>
      <c r="B38" s="89" t="s">
        <v>181</v>
      </c>
      <c r="C38" s="273">
        <v>43753090.980499983</v>
      </c>
      <c r="D38" s="143" t="s">
        <v>1035</v>
      </c>
      <c r="E38" s="8"/>
      <c r="I38" s="708"/>
    </row>
    <row r="39" spans="1:9">
      <c r="A39" s="141">
        <v>29</v>
      </c>
      <c r="B39" s="89" t="s">
        <v>35</v>
      </c>
      <c r="C39" s="273">
        <v>13935928.140000001</v>
      </c>
      <c r="D39" s="143" t="s">
        <v>1036</v>
      </c>
      <c r="E39" s="8"/>
      <c r="I39" s="708"/>
    </row>
    <row r="40" spans="1:9" ht="16.5" thickBot="1">
      <c r="A40" s="148">
        <v>30</v>
      </c>
      <c r="B40" s="149" t="s">
        <v>182</v>
      </c>
      <c r="C40" s="279">
        <f>SUM(C33:C39)</f>
        <v>295927039.45049995</v>
      </c>
      <c r="D40" s="150"/>
      <c r="E40" s="7"/>
      <c r="I40" s="708"/>
    </row>
    <row r="42" spans="1:9">
      <c r="C42" s="298"/>
    </row>
  </sheetData>
  <pageMargins left="0.7" right="0.7" top="0.75" bottom="0.75" header="0.3" footer="0.3"/>
  <pageSetup paperSize="9" scale="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S22"/>
  <sheetViews>
    <sheetView zoomScaleNormal="100" workbookViewId="0">
      <pane xSplit="2" ySplit="7" topLeftCell="C8" activePane="bottomRight" state="frozen"/>
      <selection activeCell="E15" sqref="E15"/>
      <selection pane="topRight" activeCell="E15" sqref="E15"/>
      <selection pane="bottomLeft" activeCell="E15" sqref="E15"/>
      <selection pane="bottomRight" activeCell="E31" sqref="E31"/>
    </sheetView>
  </sheetViews>
  <sheetFormatPr defaultColWidth="9.140625" defaultRowHeight="12.75"/>
  <cols>
    <col min="1" max="1" width="10.42578125" style="2" bestFit="1" customWidth="1"/>
    <col min="2" max="2" width="95" style="2" customWidth="1"/>
    <col min="3" max="3" width="13.42578125" style="2" bestFit="1" customWidth="1"/>
    <col min="4" max="4" width="13.28515625" style="2" bestFit="1" customWidth="1"/>
    <col min="5" max="5" width="13" style="2" bestFit="1" customWidth="1"/>
    <col min="6" max="8" width="13.28515625" style="2" bestFit="1" customWidth="1"/>
    <col min="9" max="9" width="11.28515625" style="2" bestFit="1" customWidth="1"/>
    <col min="10" max="10" width="13.28515625" style="2" bestFit="1" customWidth="1"/>
    <col min="11" max="11" width="12" style="2" bestFit="1" customWidth="1"/>
    <col min="12" max="12" width="13.140625" style="2" bestFit="1" customWidth="1"/>
    <col min="13" max="13" width="14" style="2" bestFit="1" customWidth="1"/>
    <col min="14" max="14" width="13.140625" style="2" bestFit="1" customWidth="1"/>
    <col min="15" max="15" width="11.28515625" style="2" bestFit="1" customWidth="1"/>
    <col min="16" max="16" width="13.140625" style="2" bestFit="1" customWidth="1"/>
    <col min="17" max="17" width="12" style="2" bestFit="1" customWidth="1"/>
    <col min="18" max="18" width="13.28515625" style="2" bestFit="1" customWidth="1"/>
    <col min="19" max="19" width="27" style="2" customWidth="1"/>
    <col min="20" max="16384" width="9.140625" style="13"/>
  </cols>
  <sheetData>
    <row r="1" spans="1:19">
      <c r="A1" s="727" t="s">
        <v>188</v>
      </c>
      <c r="B1" s="727" t="str">
        <f>Info!C2</f>
        <v>სს "ბაზისბანკი"</v>
      </c>
    </row>
    <row r="2" spans="1:19">
      <c r="A2" s="727" t="s">
        <v>189</v>
      </c>
      <c r="B2" s="724">
        <f>'1. key ratios'!B2</f>
        <v>44561</v>
      </c>
    </row>
    <row r="4" spans="1:19" ht="26.25" thickBot="1">
      <c r="A4" s="68" t="s">
        <v>411</v>
      </c>
      <c r="B4" s="306" t="s">
        <v>453</v>
      </c>
    </row>
    <row r="5" spans="1:19">
      <c r="A5" s="131"/>
      <c r="B5" s="133"/>
      <c r="C5" s="745" t="s">
        <v>0</v>
      </c>
      <c r="D5" s="745" t="s">
        <v>1</v>
      </c>
      <c r="E5" s="745" t="s">
        <v>2</v>
      </c>
      <c r="F5" s="745" t="s">
        <v>3</v>
      </c>
      <c r="G5" s="745" t="s">
        <v>4</v>
      </c>
      <c r="H5" s="117" t="s">
        <v>5</v>
      </c>
      <c r="I5" s="117" t="s">
        <v>235</v>
      </c>
      <c r="J5" s="117" t="s">
        <v>236</v>
      </c>
      <c r="K5" s="117" t="s">
        <v>237</v>
      </c>
      <c r="L5" s="117" t="s">
        <v>238</v>
      </c>
      <c r="M5" s="117" t="s">
        <v>239</v>
      </c>
      <c r="N5" s="117" t="s">
        <v>240</v>
      </c>
      <c r="O5" s="117" t="s">
        <v>440</v>
      </c>
      <c r="P5" s="117" t="s">
        <v>441</v>
      </c>
      <c r="Q5" s="117" t="s">
        <v>442</v>
      </c>
      <c r="R5" s="299" t="s">
        <v>443</v>
      </c>
      <c r="S5" s="118" t="s">
        <v>444</v>
      </c>
    </row>
    <row r="6" spans="1:19" ht="46.5" customHeight="1">
      <c r="A6" s="154"/>
      <c r="B6" s="787" t="s">
        <v>445</v>
      </c>
      <c r="C6" s="785">
        <v>0</v>
      </c>
      <c r="D6" s="786"/>
      <c r="E6" s="785">
        <v>0.2</v>
      </c>
      <c r="F6" s="786"/>
      <c r="G6" s="785">
        <v>0.35</v>
      </c>
      <c r="H6" s="786"/>
      <c r="I6" s="785">
        <v>0.5</v>
      </c>
      <c r="J6" s="786"/>
      <c r="K6" s="785">
        <v>0.75</v>
      </c>
      <c r="L6" s="786"/>
      <c r="M6" s="785">
        <v>1</v>
      </c>
      <c r="N6" s="786"/>
      <c r="O6" s="785">
        <v>1.5</v>
      </c>
      <c r="P6" s="786"/>
      <c r="Q6" s="785">
        <v>2.5</v>
      </c>
      <c r="R6" s="786"/>
      <c r="S6" s="783" t="s">
        <v>247</v>
      </c>
    </row>
    <row r="7" spans="1:19">
      <c r="A7" s="154"/>
      <c r="B7" s="788"/>
      <c r="C7" s="305" t="s">
        <v>438</v>
      </c>
      <c r="D7" s="305" t="s">
        <v>439</v>
      </c>
      <c r="E7" s="305" t="s">
        <v>438</v>
      </c>
      <c r="F7" s="305" t="s">
        <v>439</v>
      </c>
      <c r="G7" s="305" t="s">
        <v>438</v>
      </c>
      <c r="H7" s="305" t="s">
        <v>439</v>
      </c>
      <c r="I7" s="305" t="s">
        <v>438</v>
      </c>
      <c r="J7" s="305" t="s">
        <v>439</v>
      </c>
      <c r="K7" s="305" t="s">
        <v>438</v>
      </c>
      <c r="L7" s="305" t="s">
        <v>439</v>
      </c>
      <c r="M7" s="305" t="s">
        <v>438</v>
      </c>
      <c r="N7" s="305" t="s">
        <v>439</v>
      </c>
      <c r="O7" s="305" t="s">
        <v>438</v>
      </c>
      <c r="P7" s="305" t="s">
        <v>439</v>
      </c>
      <c r="Q7" s="305" t="s">
        <v>438</v>
      </c>
      <c r="R7" s="305" t="s">
        <v>439</v>
      </c>
      <c r="S7" s="784"/>
    </row>
    <row r="8" spans="1:19" s="158" customFormat="1">
      <c r="A8" s="121">
        <v>1</v>
      </c>
      <c r="B8" s="175" t="s">
        <v>216</v>
      </c>
      <c r="C8" s="281">
        <v>244262541.84999999</v>
      </c>
      <c r="D8" s="281"/>
      <c r="E8" s="281">
        <v>0</v>
      </c>
      <c r="F8" s="300"/>
      <c r="G8" s="281">
        <v>0</v>
      </c>
      <c r="H8" s="281"/>
      <c r="I8" s="281">
        <v>0</v>
      </c>
      <c r="J8" s="281"/>
      <c r="K8" s="281">
        <v>0</v>
      </c>
      <c r="L8" s="281"/>
      <c r="M8" s="281">
        <v>177965070.2694</v>
      </c>
      <c r="N8" s="281"/>
      <c r="O8" s="281">
        <v>0</v>
      </c>
      <c r="P8" s="281"/>
      <c r="Q8" s="281">
        <v>0</v>
      </c>
      <c r="R8" s="300"/>
      <c r="S8" s="710">
        <v>177965070.2694</v>
      </c>
    </row>
    <row r="9" spans="1:19" s="158" customFormat="1">
      <c r="A9" s="121">
        <v>2</v>
      </c>
      <c r="B9" s="175" t="s">
        <v>217</v>
      </c>
      <c r="C9" s="281">
        <v>0</v>
      </c>
      <c r="D9" s="281"/>
      <c r="E9" s="281">
        <v>0</v>
      </c>
      <c r="F9" s="281"/>
      <c r="G9" s="281">
        <v>0</v>
      </c>
      <c r="H9" s="281"/>
      <c r="I9" s="281">
        <v>0</v>
      </c>
      <c r="J9" s="281"/>
      <c r="K9" s="281">
        <v>0</v>
      </c>
      <c r="L9" s="281"/>
      <c r="M9" s="281">
        <v>0</v>
      </c>
      <c r="N9" s="281"/>
      <c r="O9" s="281">
        <v>0</v>
      </c>
      <c r="P9" s="281"/>
      <c r="Q9" s="281">
        <v>0</v>
      </c>
      <c r="R9" s="300"/>
      <c r="S9" s="710">
        <v>0</v>
      </c>
    </row>
    <row r="10" spans="1:19" s="158" customFormat="1">
      <c r="A10" s="121">
        <v>3</v>
      </c>
      <c r="B10" s="175" t="s">
        <v>218</v>
      </c>
      <c r="C10" s="281">
        <v>0</v>
      </c>
      <c r="D10" s="281">
        <v>0</v>
      </c>
      <c r="E10" s="281">
        <v>0</v>
      </c>
      <c r="F10" s="281">
        <v>0</v>
      </c>
      <c r="G10" s="281">
        <v>0</v>
      </c>
      <c r="H10" s="281">
        <v>0</v>
      </c>
      <c r="I10" s="281">
        <v>0</v>
      </c>
      <c r="J10" s="281">
        <v>0</v>
      </c>
      <c r="K10" s="281">
        <v>0</v>
      </c>
      <c r="L10" s="281">
        <v>0</v>
      </c>
      <c r="M10" s="281">
        <v>50295738.720100001</v>
      </c>
      <c r="N10" s="281">
        <v>0</v>
      </c>
      <c r="O10" s="281">
        <v>0</v>
      </c>
      <c r="P10" s="281">
        <v>0</v>
      </c>
      <c r="Q10" s="281">
        <v>0</v>
      </c>
      <c r="R10" s="300">
        <v>0</v>
      </c>
      <c r="S10" s="710">
        <v>50295738.720100001</v>
      </c>
    </row>
    <row r="11" spans="1:19" s="158" customFormat="1">
      <c r="A11" s="121">
        <v>4</v>
      </c>
      <c r="B11" s="175" t="s">
        <v>219</v>
      </c>
      <c r="C11" s="281">
        <v>0</v>
      </c>
      <c r="D11" s="281"/>
      <c r="E11" s="281">
        <v>0</v>
      </c>
      <c r="F11" s="281"/>
      <c r="G11" s="281">
        <v>0</v>
      </c>
      <c r="H11" s="281"/>
      <c r="I11" s="281">
        <v>0</v>
      </c>
      <c r="J11" s="281"/>
      <c r="K11" s="281">
        <v>0</v>
      </c>
      <c r="L11" s="281"/>
      <c r="M11" s="281">
        <v>0</v>
      </c>
      <c r="N11" s="281"/>
      <c r="O11" s="281">
        <v>0</v>
      </c>
      <c r="P11" s="281"/>
      <c r="Q11" s="281">
        <v>0</v>
      </c>
      <c r="R11" s="300"/>
      <c r="S11" s="710">
        <v>0</v>
      </c>
    </row>
    <row r="12" spans="1:19" s="158" customFormat="1">
      <c r="A12" s="121">
        <v>5</v>
      </c>
      <c r="B12" s="175" t="s">
        <v>220</v>
      </c>
      <c r="C12" s="281">
        <v>0</v>
      </c>
      <c r="D12" s="281"/>
      <c r="E12" s="281">
        <v>0</v>
      </c>
      <c r="F12" s="281"/>
      <c r="G12" s="281">
        <v>0</v>
      </c>
      <c r="H12" s="281"/>
      <c r="I12" s="281">
        <v>0</v>
      </c>
      <c r="J12" s="281"/>
      <c r="K12" s="281">
        <v>0</v>
      </c>
      <c r="L12" s="281"/>
      <c r="M12" s="281">
        <v>0</v>
      </c>
      <c r="N12" s="281"/>
      <c r="O12" s="281">
        <v>0</v>
      </c>
      <c r="P12" s="281"/>
      <c r="Q12" s="281">
        <v>0</v>
      </c>
      <c r="R12" s="300"/>
      <c r="S12" s="710">
        <v>0</v>
      </c>
    </row>
    <row r="13" spans="1:19" s="158" customFormat="1">
      <c r="A13" s="121">
        <v>6</v>
      </c>
      <c r="B13" s="175" t="s">
        <v>221</v>
      </c>
      <c r="C13" s="281">
        <v>0</v>
      </c>
      <c r="D13" s="281"/>
      <c r="E13" s="281">
        <v>100633652.9532</v>
      </c>
      <c r="F13" s="281"/>
      <c r="G13" s="281">
        <v>0</v>
      </c>
      <c r="H13" s="281"/>
      <c r="I13" s="281">
        <v>3922463.6724999999</v>
      </c>
      <c r="J13" s="281"/>
      <c r="K13" s="281">
        <v>0</v>
      </c>
      <c r="L13" s="281"/>
      <c r="M13" s="281">
        <v>250993.4633</v>
      </c>
      <c r="N13" s="281"/>
      <c r="O13" s="281">
        <v>0</v>
      </c>
      <c r="P13" s="281"/>
      <c r="Q13" s="281">
        <v>0</v>
      </c>
      <c r="R13" s="300"/>
      <c r="S13" s="710">
        <v>22338955.890190002</v>
      </c>
    </row>
    <row r="14" spans="1:19" s="158" customFormat="1">
      <c r="A14" s="121">
        <v>7</v>
      </c>
      <c r="B14" s="175" t="s">
        <v>73</v>
      </c>
      <c r="C14" s="281">
        <v>0</v>
      </c>
      <c r="D14" s="281">
        <v>0</v>
      </c>
      <c r="E14" s="281">
        <v>0</v>
      </c>
      <c r="F14" s="281">
        <v>0</v>
      </c>
      <c r="G14" s="281">
        <v>0</v>
      </c>
      <c r="H14" s="281">
        <v>46000</v>
      </c>
      <c r="I14" s="281">
        <v>0</v>
      </c>
      <c r="J14" s="281">
        <v>0</v>
      </c>
      <c r="K14" s="281">
        <v>0</v>
      </c>
      <c r="L14" s="281">
        <v>872534.44285000011</v>
      </c>
      <c r="M14" s="281">
        <v>839956261.15785289</v>
      </c>
      <c r="N14" s="281">
        <v>111430524.95761</v>
      </c>
      <c r="O14" s="281">
        <v>0</v>
      </c>
      <c r="P14" s="281">
        <v>0</v>
      </c>
      <c r="Q14" s="281">
        <v>0</v>
      </c>
      <c r="R14" s="300">
        <v>0</v>
      </c>
      <c r="S14" s="710">
        <v>952057286.94760036</v>
      </c>
    </row>
    <row r="15" spans="1:19" s="158" customFormat="1">
      <c r="A15" s="121">
        <v>8</v>
      </c>
      <c r="B15" s="175" t="s">
        <v>74</v>
      </c>
      <c r="C15" s="281">
        <v>0</v>
      </c>
      <c r="D15" s="281">
        <v>0</v>
      </c>
      <c r="E15" s="281">
        <v>0</v>
      </c>
      <c r="F15" s="281">
        <v>0</v>
      </c>
      <c r="G15" s="281">
        <v>0</v>
      </c>
      <c r="H15" s="281">
        <v>25000</v>
      </c>
      <c r="I15" s="281">
        <v>0</v>
      </c>
      <c r="J15" s="281">
        <v>0</v>
      </c>
      <c r="K15" s="281">
        <v>65050063.961754397</v>
      </c>
      <c r="L15" s="281">
        <v>299153.23499999999</v>
      </c>
      <c r="M15" s="281">
        <v>0</v>
      </c>
      <c r="N15" s="281">
        <v>193140.5</v>
      </c>
      <c r="O15" s="281">
        <v>0</v>
      </c>
      <c r="P15" s="281">
        <v>7539.9849999999997</v>
      </c>
      <c r="Q15" s="281">
        <v>0</v>
      </c>
      <c r="R15" s="300">
        <v>0</v>
      </c>
      <c r="S15" s="710">
        <v>49225113.375065796</v>
      </c>
    </row>
    <row r="16" spans="1:19" s="158" customFormat="1">
      <c r="A16" s="121">
        <v>9</v>
      </c>
      <c r="B16" s="175" t="s">
        <v>75</v>
      </c>
      <c r="C16" s="281">
        <v>0</v>
      </c>
      <c r="D16" s="281">
        <v>0</v>
      </c>
      <c r="E16" s="281">
        <v>0</v>
      </c>
      <c r="F16" s="281">
        <v>0</v>
      </c>
      <c r="G16" s="281">
        <v>120323340.2844846</v>
      </c>
      <c r="H16" s="281">
        <v>0</v>
      </c>
      <c r="I16" s="281">
        <v>0</v>
      </c>
      <c r="J16" s="281">
        <v>0</v>
      </c>
      <c r="K16" s="281">
        <v>0</v>
      </c>
      <c r="L16" s="281">
        <v>0</v>
      </c>
      <c r="M16" s="281">
        <v>0</v>
      </c>
      <c r="N16" s="281">
        <v>0</v>
      </c>
      <c r="O16" s="281">
        <v>0</v>
      </c>
      <c r="P16" s="281">
        <v>0</v>
      </c>
      <c r="Q16" s="281">
        <v>0</v>
      </c>
      <c r="R16" s="300">
        <v>0</v>
      </c>
      <c r="S16" s="710">
        <v>42113169.099569604</v>
      </c>
    </row>
    <row r="17" spans="1:19" s="158" customFormat="1">
      <c r="A17" s="121">
        <v>10</v>
      </c>
      <c r="B17" s="175" t="s">
        <v>69</v>
      </c>
      <c r="C17" s="281">
        <v>0</v>
      </c>
      <c r="D17" s="281">
        <v>0</v>
      </c>
      <c r="E17" s="281">
        <v>0</v>
      </c>
      <c r="F17" s="281">
        <v>0</v>
      </c>
      <c r="G17" s="281">
        <v>0</v>
      </c>
      <c r="H17" s="281">
        <v>0</v>
      </c>
      <c r="I17" s="281">
        <v>2544891.0879664999</v>
      </c>
      <c r="J17" s="281">
        <v>0</v>
      </c>
      <c r="K17" s="281">
        <v>0</v>
      </c>
      <c r="L17" s="281">
        <v>0</v>
      </c>
      <c r="M17" s="281">
        <v>18003524.379476398</v>
      </c>
      <c r="N17" s="281">
        <v>0</v>
      </c>
      <c r="O17" s="281">
        <v>2511340.5304227001</v>
      </c>
      <c r="P17" s="281">
        <v>0</v>
      </c>
      <c r="Q17" s="281">
        <v>0</v>
      </c>
      <c r="R17" s="300">
        <v>0</v>
      </c>
      <c r="S17" s="710">
        <v>23042980.719093699</v>
      </c>
    </row>
    <row r="18" spans="1:19" s="158" customFormat="1">
      <c r="A18" s="121">
        <v>11</v>
      </c>
      <c r="B18" s="175" t="s">
        <v>70</v>
      </c>
      <c r="C18" s="281">
        <v>0</v>
      </c>
      <c r="D18" s="281">
        <v>0</v>
      </c>
      <c r="E18" s="281">
        <v>0</v>
      </c>
      <c r="F18" s="281">
        <v>0</v>
      </c>
      <c r="G18" s="281">
        <v>0</v>
      </c>
      <c r="H18" s="281">
        <v>0</v>
      </c>
      <c r="I18" s="281">
        <v>0</v>
      </c>
      <c r="J18" s="281">
        <v>0</v>
      </c>
      <c r="K18" s="281">
        <v>0</v>
      </c>
      <c r="L18" s="281">
        <v>3279.9900000000002</v>
      </c>
      <c r="M18" s="281">
        <v>28563201.4590686</v>
      </c>
      <c r="N18" s="281">
        <v>40632.28</v>
      </c>
      <c r="O18" s="281">
        <v>8269050.4157007001</v>
      </c>
      <c r="P18" s="281">
        <v>139176.59</v>
      </c>
      <c r="Q18" s="281">
        <v>3941961.7549999999</v>
      </c>
      <c r="R18" s="300">
        <v>0</v>
      </c>
      <c r="S18" s="710">
        <v>51073538.627619654</v>
      </c>
    </row>
    <row r="19" spans="1:19" s="158" customFormat="1">
      <c r="A19" s="121">
        <v>12</v>
      </c>
      <c r="B19" s="175" t="s">
        <v>71</v>
      </c>
      <c r="C19" s="281">
        <v>0</v>
      </c>
      <c r="D19" s="281">
        <v>0</v>
      </c>
      <c r="E19" s="281">
        <v>0</v>
      </c>
      <c r="F19" s="281">
        <v>0</v>
      </c>
      <c r="G19" s="281">
        <v>0</v>
      </c>
      <c r="H19" s="281">
        <v>0</v>
      </c>
      <c r="I19" s="281">
        <v>0</v>
      </c>
      <c r="J19" s="281">
        <v>0</v>
      </c>
      <c r="K19" s="281">
        <v>0</v>
      </c>
      <c r="L19" s="281">
        <v>135021.87000000002</v>
      </c>
      <c r="M19" s="281">
        <v>15271993.6303</v>
      </c>
      <c r="N19" s="281">
        <v>24755427.395849999</v>
      </c>
      <c r="O19" s="281">
        <v>0</v>
      </c>
      <c r="P19" s="281">
        <v>3199.64</v>
      </c>
      <c r="Q19" s="281">
        <v>0</v>
      </c>
      <c r="R19" s="300">
        <v>0</v>
      </c>
      <c r="S19" s="710">
        <v>40133486.888650008</v>
      </c>
    </row>
    <row r="20" spans="1:19" s="158" customFormat="1">
      <c r="A20" s="121">
        <v>13</v>
      </c>
      <c r="B20" s="175" t="s">
        <v>72</v>
      </c>
      <c r="C20" s="281">
        <v>0</v>
      </c>
      <c r="D20" s="281"/>
      <c r="E20" s="281">
        <v>0</v>
      </c>
      <c r="F20" s="281"/>
      <c r="G20" s="281">
        <v>0</v>
      </c>
      <c r="H20" s="281"/>
      <c r="I20" s="281">
        <v>0</v>
      </c>
      <c r="J20" s="281"/>
      <c r="K20" s="281">
        <v>0</v>
      </c>
      <c r="L20" s="281"/>
      <c r="M20" s="281">
        <v>0</v>
      </c>
      <c r="N20" s="281"/>
      <c r="O20" s="281">
        <v>0</v>
      </c>
      <c r="P20" s="281"/>
      <c r="Q20" s="281">
        <v>0</v>
      </c>
      <c r="R20" s="300"/>
      <c r="S20" s="710">
        <v>0</v>
      </c>
    </row>
    <row r="21" spans="1:19" s="158" customFormat="1">
      <c r="A21" s="121">
        <v>14</v>
      </c>
      <c r="B21" s="175" t="s">
        <v>245</v>
      </c>
      <c r="C21" s="281">
        <v>34383996.6052</v>
      </c>
      <c r="D21" s="281">
        <v>0</v>
      </c>
      <c r="E21" s="281">
        <v>0</v>
      </c>
      <c r="F21" s="281">
        <v>0</v>
      </c>
      <c r="G21" s="281">
        <v>0</v>
      </c>
      <c r="H21" s="281">
        <v>131778.30754000001</v>
      </c>
      <c r="I21" s="281">
        <v>0</v>
      </c>
      <c r="J21" s="281">
        <v>0</v>
      </c>
      <c r="K21" s="281">
        <v>0</v>
      </c>
      <c r="L21" s="281">
        <v>460821.95299999998</v>
      </c>
      <c r="M21" s="281">
        <v>135692868.36365581</v>
      </c>
      <c r="N21" s="281">
        <v>8285365.682550001</v>
      </c>
      <c r="O21" s="281">
        <v>0</v>
      </c>
      <c r="P21" s="281">
        <v>93475.650800000003</v>
      </c>
      <c r="Q21" s="281">
        <v>17000000</v>
      </c>
      <c r="R21" s="300">
        <v>0</v>
      </c>
      <c r="S21" s="710">
        <v>187010186.39479482</v>
      </c>
    </row>
    <row r="22" spans="1:19" ht="13.5" thickBot="1">
      <c r="A22" s="103"/>
      <c r="B22" s="160" t="s">
        <v>68</v>
      </c>
      <c r="C22" s="282">
        <v>278646538.45520002</v>
      </c>
      <c r="D22" s="282">
        <v>0</v>
      </c>
      <c r="E22" s="282">
        <v>100633652.9532</v>
      </c>
      <c r="F22" s="282">
        <v>0</v>
      </c>
      <c r="G22" s="282">
        <v>120323340.2844846</v>
      </c>
      <c r="H22" s="282">
        <v>202778.30754000001</v>
      </c>
      <c r="I22" s="282">
        <v>6467354.7604664993</v>
      </c>
      <c r="J22" s="282">
        <v>0</v>
      </c>
      <c r="K22" s="282">
        <v>65050063.961754397</v>
      </c>
      <c r="L22" s="282">
        <v>1770811.4908500002</v>
      </c>
      <c r="M22" s="282">
        <v>1265999651.4431536</v>
      </c>
      <c r="N22" s="282">
        <v>144705090.81601</v>
      </c>
      <c r="O22" s="282">
        <v>10780390.946123401</v>
      </c>
      <c r="P22" s="282">
        <v>243391.8658</v>
      </c>
      <c r="Q22" s="282">
        <v>20941961.754999999</v>
      </c>
      <c r="R22" s="282">
        <v>0</v>
      </c>
      <c r="S22" s="711">
        <v>1595255526.9320841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V28"/>
  <sheetViews>
    <sheetView zoomScaleNormal="100" workbookViewId="0">
      <pane xSplit="2" ySplit="6" topLeftCell="H7" activePane="bottomRight" state="frozen"/>
      <selection activeCell="E15" sqref="E15"/>
      <selection pane="topRight" activeCell="E15" sqref="E15"/>
      <selection pane="bottomLeft" activeCell="E15" sqref="E15"/>
      <selection pane="bottomRight" activeCell="D7" sqref="D7:V21"/>
    </sheetView>
  </sheetViews>
  <sheetFormatPr defaultColWidth="9.140625" defaultRowHeight="12.75"/>
  <cols>
    <col min="1" max="1" width="10.42578125" style="2" bestFit="1" customWidth="1"/>
    <col min="2" max="2" width="74.42578125" style="2" customWidth="1"/>
    <col min="3" max="3" width="24.140625" style="2" bestFit="1" customWidth="1"/>
    <col min="4" max="4" width="26.85546875" style="2" bestFit="1" customWidth="1"/>
    <col min="5" max="5" width="48" style="2" bestFit="1" customWidth="1"/>
    <col min="6" max="6" width="48.28515625" style="2" bestFit="1" customWidth="1"/>
    <col min="7" max="7" width="47" style="2" bestFit="1"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22">
      <c r="A1" s="727" t="s">
        <v>188</v>
      </c>
      <c r="B1" s="727" t="str">
        <f>Info!C2</f>
        <v>სს "ბაზისბანკი"</v>
      </c>
    </row>
    <row r="2" spans="1:22">
      <c r="A2" s="727" t="s">
        <v>189</v>
      </c>
      <c r="B2" s="724">
        <f>'1. key ratios'!B2</f>
        <v>44561</v>
      </c>
    </row>
    <row r="4" spans="1:22" ht="27.75" thickBot="1">
      <c r="A4" s="2" t="s">
        <v>412</v>
      </c>
      <c r="B4" s="307" t="s">
        <v>454</v>
      </c>
      <c r="V4" s="201" t="s">
        <v>93</v>
      </c>
    </row>
    <row r="5" spans="1:22">
      <c r="A5" s="101"/>
      <c r="B5" s="102"/>
      <c r="C5" s="789" t="s">
        <v>198</v>
      </c>
      <c r="D5" s="790"/>
      <c r="E5" s="790"/>
      <c r="F5" s="790"/>
      <c r="G5" s="790"/>
      <c r="H5" s="790"/>
      <c r="I5" s="790"/>
      <c r="J5" s="790"/>
      <c r="K5" s="790"/>
      <c r="L5" s="791"/>
      <c r="M5" s="789" t="s">
        <v>199</v>
      </c>
      <c r="N5" s="790"/>
      <c r="O5" s="790"/>
      <c r="P5" s="790"/>
      <c r="Q5" s="790"/>
      <c r="R5" s="790"/>
      <c r="S5" s="791"/>
      <c r="T5" s="794" t="s">
        <v>452</v>
      </c>
      <c r="U5" s="794" t="s">
        <v>451</v>
      </c>
      <c r="V5" s="792" t="s">
        <v>200</v>
      </c>
    </row>
    <row r="6" spans="1:22" s="68" customFormat="1" ht="114.75">
      <c r="A6" s="119"/>
      <c r="B6" s="177"/>
      <c r="C6" s="99" t="s">
        <v>201</v>
      </c>
      <c r="D6" s="98" t="s">
        <v>202</v>
      </c>
      <c r="E6" s="95" t="s">
        <v>203</v>
      </c>
      <c r="F6" s="308" t="s">
        <v>446</v>
      </c>
      <c r="G6" s="98" t="s">
        <v>204</v>
      </c>
      <c r="H6" s="98" t="s">
        <v>205</v>
      </c>
      <c r="I6" s="98" t="s">
        <v>206</v>
      </c>
      <c r="J6" s="98" t="s">
        <v>244</v>
      </c>
      <c r="K6" s="98" t="s">
        <v>207</v>
      </c>
      <c r="L6" s="100" t="s">
        <v>208</v>
      </c>
      <c r="M6" s="99" t="s">
        <v>209</v>
      </c>
      <c r="N6" s="98" t="s">
        <v>210</v>
      </c>
      <c r="O6" s="98" t="s">
        <v>211</v>
      </c>
      <c r="P6" s="98" t="s">
        <v>212</v>
      </c>
      <c r="Q6" s="98" t="s">
        <v>213</v>
      </c>
      <c r="R6" s="98" t="s">
        <v>214</v>
      </c>
      <c r="S6" s="757" t="s">
        <v>215</v>
      </c>
      <c r="T6" s="795"/>
      <c r="U6" s="795"/>
      <c r="V6" s="793"/>
    </row>
    <row r="7" spans="1:22" s="158" customFormat="1">
      <c r="A7" s="159">
        <v>1</v>
      </c>
      <c r="B7" s="157" t="s">
        <v>216</v>
      </c>
      <c r="C7" s="283"/>
      <c r="D7" s="281">
        <v>0</v>
      </c>
      <c r="E7" s="281"/>
      <c r="F7" s="281"/>
      <c r="G7" s="281"/>
      <c r="H7" s="281"/>
      <c r="I7" s="281"/>
      <c r="J7" s="281"/>
      <c r="K7" s="281"/>
      <c r="L7" s="284"/>
      <c r="M7" s="283"/>
      <c r="N7" s="281"/>
      <c r="O7" s="281"/>
      <c r="P7" s="281"/>
      <c r="Q7" s="281"/>
      <c r="R7" s="281"/>
      <c r="S7" s="284"/>
      <c r="T7" s="303">
        <v>0</v>
      </c>
      <c r="U7" s="302"/>
      <c r="V7" s="285">
        <f>SUM(C7:S7)</f>
        <v>0</v>
      </c>
    </row>
    <row r="8" spans="1:22" s="158" customFormat="1">
      <c r="A8" s="159">
        <v>2</v>
      </c>
      <c r="B8" s="157" t="s">
        <v>217</v>
      </c>
      <c r="C8" s="283"/>
      <c r="D8" s="281">
        <v>0</v>
      </c>
      <c r="E8" s="281"/>
      <c r="F8" s="281"/>
      <c r="G8" s="281"/>
      <c r="H8" s="281"/>
      <c r="I8" s="281"/>
      <c r="J8" s="281"/>
      <c r="K8" s="281"/>
      <c r="L8" s="284"/>
      <c r="M8" s="283"/>
      <c r="N8" s="281"/>
      <c r="O8" s="281"/>
      <c r="P8" s="281"/>
      <c r="Q8" s="281"/>
      <c r="R8" s="281"/>
      <c r="S8" s="284"/>
      <c r="T8" s="302">
        <v>0</v>
      </c>
      <c r="U8" s="302"/>
      <c r="V8" s="285">
        <f t="shared" ref="V8:V20" si="0">SUM(C8:S8)</f>
        <v>0</v>
      </c>
    </row>
    <row r="9" spans="1:22" s="158" customFormat="1">
      <c r="A9" s="159">
        <v>3</v>
      </c>
      <c r="B9" s="157" t="s">
        <v>218</v>
      </c>
      <c r="C9" s="283"/>
      <c r="D9" s="281">
        <v>0</v>
      </c>
      <c r="E9" s="281"/>
      <c r="F9" s="281"/>
      <c r="G9" s="281"/>
      <c r="H9" s="281"/>
      <c r="I9" s="281"/>
      <c r="J9" s="281"/>
      <c r="K9" s="281"/>
      <c r="L9" s="284"/>
      <c r="M9" s="283"/>
      <c r="N9" s="281"/>
      <c r="O9" s="281"/>
      <c r="P9" s="281"/>
      <c r="Q9" s="281"/>
      <c r="R9" s="281"/>
      <c r="S9" s="284"/>
      <c r="T9" s="302">
        <v>0</v>
      </c>
      <c r="U9" s="302"/>
      <c r="V9" s="285">
        <f>SUM(C9:S9)</f>
        <v>0</v>
      </c>
    </row>
    <row r="10" spans="1:22" s="158" customFormat="1">
      <c r="A10" s="159">
        <v>4</v>
      </c>
      <c r="B10" s="157" t="s">
        <v>219</v>
      </c>
      <c r="C10" s="283"/>
      <c r="D10" s="281">
        <v>0</v>
      </c>
      <c r="E10" s="281"/>
      <c r="F10" s="281"/>
      <c r="G10" s="281"/>
      <c r="H10" s="281"/>
      <c r="I10" s="281"/>
      <c r="J10" s="281"/>
      <c r="K10" s="281"/>
      <c r="L10" s="284"/>
      <c r="M10" s="283"/>
      <c r="N10" s="281"/>
      <c r="O10" s="281"/>
      <c r="P10" s="281"/>
      <c r="Q10" s="281"/>
      <c r="R10" s="281"/>
      <c r="S10" s="284"/>
      <c r="T10" s="302">
        <v>0</v>
      </c>
      <c r="U10" s="302"/>
      <c r="V10" s="285">
        <f t="shared" si="0"/>
        <v>0</v>
      </c>
    </row>
    <row r="11" spans="1:22" s="158" customFormat="1">
      <c r="A11" s="159">
        <v>5</v>
      </c>
      <c r="B11" s="157" t="s">
        <v>220</v>
      </c>
      <c r="C11" s="283"/>
      <c r="D11" s="281">
        <v>0</v>
      </c>
      <c r="E11" s="281"/>
      <c r="F11" s="281"/>
      <c r="G11" s="281"/>
      <c r="H11" s="281"/>
      <c r="I11" s="281"/>
      <c r="J11" s="281"/>
      <c r="K11" s="281"/>
      <c r="L11" s="284"/>
      <c r="M11" s="283"/>
      <c r="N11" s="281"/>
      <c r="O11" s="281"/>
      <c r="P11" s="281"/>
      <c r="Q11" s="281"/>
      <c r="R11" s="281"/>
      <c r="S11" s="284"/>
      <c r="T11" s="302">
        <v>0</v>
      </c>
      <c r="U11" s="302"/>
      <c r="V11" s="285">
        <f t="shared" si="0"/>
        <v>0</v>
      </c>
    </row>
    <row r="12" spans="1:22" s="158" customFormat="1">
      <c r="A12" s="159">
        <v>6</v>
      </c>
      <c r="B12" s="157" t="s">
        <v>221</v>
      </c>
      <c r="C12" s="283"/>
      <c r="D12" s="281">
        <v>0</v>
      </c>
      <c r="E12" s="281"/>
      <c r="F12" s="281"/>
      <c r="G12" s="281"/>
      <c r="H12" s="281"/>
      <c r="I12" s="281"/>
      <c r="J12" s="281"/>
      <c r="K12" s="281"/>
      <c r="L12" s="284"/>
      <c r="M12" s="283"/>
      <c r="N12" s="281"/>
      <c r="O12" s="281"/>
      <c r="P12" s="281"/>
      <c r="Q12" s="281"/>
      <c r="R12" s="281"/>
      <c r="S12" s="284"/>
      <c r="T12" s="302">
        <v>0</v>
      </c>
      <c r="U12" s="302"/>
      <c r="V12" s="285">
        <f t="shared" si="0"/>
        <v>0</v>
      </c>
    </row>
    <row r="13" spans="1:22" s="158" customFormat="1">
      <c r="A13" s="159">
        <v>7</v>
      </c>
      <c r="B13" s="157" t="s">
        <v>73</v>
      </c>
      <c r="C13" s="283"/>
      <c r="D13" s="281">
        <v>36649894.168507501</v>
      </c>
      <c r="E13" s="281"/>
      <c r="F13" s="281"/>
      <c r="G13" s="281"/>
      <c r="H13" s="281"/>
      <c r="I13" s="281"/>
      <c r="J13" s="281"/>
      <c r="K13" s="281"/>
      <c r="L13" s="284"/>
      <c r="M13" s="283"/>
      <c r="N13" s="281"/>
      <c r="O13" s="281"/>
      <c r="P13" s="281"/>
      <c r="Q13" s="281"/>
      <c r="R13" s="281"/>
      <c r="S13" s="284"/>
      <c r="T13" s="302">
        <v>25714546.666774198</v>
      </c>
      <c r="U13" s="302">
        <v>10935347.501733301</v>
      </c>
      <c r="V13" s="285">
        <f t="shared" si="0"/>
        <v>36649894.168507501</v>
      </c>
    </row>
    <row r="14" spans="1:22" s="158" customFormat="1">
      <c r="A14" s="159">
        <v>8</v>
      </c>
      <c r="B14" s="157" t="s">
        <v>74</v>
      </c>
      <c r="C14" s="283"/>
      <c r="D14" s="281">
        <v>508753.2529119</v>
      </c>
      <c r="E14" s="281"/>
      <c r="F14" s="281"/>
      <c r="G14" s="281"/>
      <c r="H14" s="281"/>
      <c r="I14" s="281"/>
      <c r="J14" s="281"/>
      <c r="K14" s="281"/>
      <c r="L14" s="284"/>
      <c r="M14" s="283"/>
      <c r="N14" s="281"/>
      <c r="O14" s="281"/>
      <c r="P14" s="281"/>
      <c r="Q14" s="281"/>
      <c r="R14" s="281"/>
      <c r="S14" s="284"/>
      <c r="T14" s="302">
        <v>498253.2529119</v>
      </c>
      <c r="U14" s="302">
        <v>10500</v>
      </c>
      <c r="V14" s="285">
        <f t="shared" si="0"/>
        <v>508753.2529119</v>
      </c>
    </row>
    <row r="15" spans="1:22" s="158" customFormat="1">
      <c r="A15" s="159">
        <v>9</v>
      </c>
      <c r="B15" s="157" t="s">
        <v>75</v>
      </c>
      <c r="C15" s="283"/>
      <c r="D15" s="281">
        <v>0</v>
      </c>
      <c r="E15" s="281"/>
      <c r="F15" s="281"/>
      <c r="G15" s="281"/>
      <c r="H15" s="281"/>
      <c r="I15" s="281"/>
      <c r="J15" s="281"/>
      <c r="K15" s="281"/>
      <c r="L15" s="284"/>
      <c r="M15" s="283"/>
      <c r="N15" s="281"/>
      <c r="O15" s="281"/>
      <c r="P15" s="281"/>
      <c r="Q15" s="281"/>
      <c r="R15" s="281"/>
      <c r="S15" s="284"/>
      <c r="T15" s="302">
        <v>0</v>
      </c>
      <c r="U15" s="302">
        <v>0</v>
      </c>
      <c r="V15" s="285">
        <f t="shared" si="0"/>
        <v>0</v>
      </c>
    </row>
    <row r="16" spans="1:22" s="158" customFormat="1">
      <c r="A16" s="159">
        <v>10</v>
      </c>
      <c r="B16" s="157" t="s">
        <v>69</v>
      </c>
      <c r="C16" s="283"/>
      <c r="D16" s="281">
        <v>0</v>
      </c>
      <c r="E16" s="281"/>
      <c r="F16" s="281"/>
      <c r="G16" s="281"/>
      <c r="H16" s="281"/>
      <c r="I16" s="281"/>
      <c r="J16" s="281"/>
      <c r="K16" s="281"/>
      <c r="L16" s="284"/>
      <c r="M16" s="283"/>
      <c r="N16" s="281"/>
      <c r="O16" s="281"/>
      <c r="P16" s="281"/>
      <c r="Q16" s="281"/>
      <c r="R16" s="281"/>
      <c r="S16" s="284"/>
      <c r="T16" s="302">
        <v>0</v>
      </c>
      <c r="U16" s="302"/>
      <c r="V16" s="285">
        <f t="shared" si="0"/>
        <v>0</v>
      </c>
    </row>
    <row r="17" spans="1:22" s="158" customFormat="1">
      <c r="A17" s="159">
        <v>11</v>
      </c>
      <c r="B17" s="157" t="s">
        <v>70</v>
      </c>
      <c r="C17" s="283"/>
      <c r="D17" s="281">
        <v>1657010.9759734001</v>
      </c>
      <c r="E17" s="281"/>
      <c r="F17" s="281"/>
      <c r="G17" s="281"/>
      <c r="H17" s="281"/>
      <c r="I17" s="281"/>
      <c r="J17" s="281"/>
      <c r="K17" s="281"/>
      <c r="L17" s="284"/>
      <c r="M17" s="283"/>
      <c r="N17" s="281"/>
      <c r="O17" s="281"/>
      <c r="P17" s="281"/>
      <c r="Q17" s="281"/>
      <c r="R17" s="281"/>
      <c r="S17" s="284"/>
      <c r="T17" s="302">
        <v>1657010.9759734001</v>
      </c>
      <c r="U17" s="302">
        <v>0</v>
      </c>
      <c r="V17" s="285">
        <f t="shared" si="0"/>
        <v>1657010.9759734001</v>
      </c>
    </row>
    <row r="18" spans="1:22" s="158" customFormat="1">
      <c r="A18" s="159">
        <v>12</v>
      </c>
      <c r="B18" s="157" t="s">
        <v>71</v>
      </c>
      <c r="C18" s="283"/>
      <c r="D18" s="281">
        <v>2488966.0479266997</v>
      </c>
      <c r="E18" s="281"/>
      <c r="F18" s="281"/>
      <c r="G18" s="281"/>
      <c r="H18" s="281"/>
      <c r="I18" s="281"/>
      <c r="J18" s="281"/>
      <c r="K18" s="281"/>
      <c r="L18" s="284"/>
      <c r="M18" s="283"/>
      <c r="N18" s="281"/>
      <c r="O18" s="281"/>
      <c r="P18" s="281"/>
      <c r="Q18" s="281"/>
      <c r="R18" s="281"/>
      <c r="S18" s="284"/>
      <c r="T18" s="302">
        <v>9.8764421000000002</v>
      </c>
      <c r="U18" s="302">
        <v>2488956.1714845998</v>
      </c>
      <c r="V18" s="285">
        <f t="shared" si="0"/>
        <v>2488966.0479266997</v>
      </c>
    </row>
    <row r="19" spans="1:22" s="158" customFormat="1">
      <c r="A19" s="159">
        <v>13</v>
      </c>
      <c r="B19" s="157" t="s">
        <v>72</v>
      </c>
      <c r="C19" s="283"/>
      <c r="D19" s="281">
        <v>0</v>
      </c>
      <c r="E19" s="281"/>
      <c r="F19" s="281"/>
      <c r="G19" s="281"/>
      <c r="H19" s="281"/>
      <c r="I19" s="281"/>
      <c r="J19" s="281"/>
      <c r="K19" s="281"/>
      <c r="L19" s="284"/>
      <c r="M19" s="283"/>
      <c r="N19" s="281"/>
      <c r="O19" s="281"/>
      <c r="P19" s="281"/>
      <c r="Q19" s="281"/>
      <c r="R19" s="281"/>
      <c r="S19" s="284"/>
      <c r="T19" s="302">
        <v>0</v>
      </c>
      <c r="U19" s="302"/>
      <c r="V19" s="285">
        <f t="shared" si="0"/>
        <v>0</v>
      </c>
    </row>
    <row r="20" spans="1:22" s="158" customFormat="1">
      <c r="A20" s="159">
        <v>14</v>
      </c>
      <c r="B20" s="157" t="s">
        <v>245</v>
      </c>
      <c r="C20" s="283"/>
      <c r="D20" s="281">
        <v>2415458.5432499503</v>
      </c>
      <c r="E20" s="281"/>
      <c r="F20" s="281"/>
      <c r="G20" s="281"/>
      <c r="H20" s="281"/>
      <c r="I20" s="281"/>
      <c r="J20" s="281"/>
      <c r="K20" s="281"/>
      <c r="L20" s="284"/>
      <c r="M20" s="283"/>
      <c r="N20" s="281"/>
      <c r="O20" s="281"/>
      <c r="P20" s="281"/>
      <c r="Q20" s="281"/>
      <c r="R20" s="281"/>
      <c r="S20" s="284"/>
      <c r="T20" s="302">
        <v>1705808.0312652001</v>
      </c>
      <c r="U20" s="302">
        <v>709650.51198475005</v>
      </c>
      <c r="V20" s="285">
        <f t="shared" si="0"/>
        <v>2415458.5432499503</v>
      </c>
    </row>
    <row r="21" spans="1:22" ht="13.5" thickBot="1">
      <c r="A21" s="103"/>
      <c r="B21" s="104" t="s">
        <v>68</v>
      </c>
      <c r="C21" s="286">
        <f>SUM(C7:C20)</f>
        <v>0</v>
      </c>
      <c r="D21" s="282">
        <v>43720082.988569453</v>
      </c>
      <c r="E21" s="282">
        <f t="shared" ref="E21:V21" si="1">SUM(E7:E20)</f>
        <v>0</v>
      </c>
      <c r="F21" s="282">
        <f t="shared" si="1"/>
        <v>0</v>
      </c>
      <c r="G21" s="282">
        <f t="shared" si="1"/>
        <v>0</v>
      </c>
      <c r="H21" s="282">
        <f t="shared" si="1"/>
        <v>0</v>
      </c>
      <c r="I21" s="282">
        <f t="shared" si="1"/>
        <v>0</v>
      </c>
      <c r="J21" s="282">
        <f t="shared" si="1"/>
        <v>0</v>
      </c>
      <c r="K21" s="282">
        <v>0</v>
      </c>
      <c r="L21" s="287">
        <f t="shared" si="1"/>
        <v>0</v>
      </c>
      <c r="M21" s="286">
        <f t="shared" si="1"/>
        <v>0</v>
      </c>
      <c r="N21" s="282">
        <f t="shared" si="1"/>
        <v>0</v>
      </c>
      <c r="O21" s="282">
        <f t="shared" si="1"/>
        <v>0</v>
      </c>
      <c r="P21" s="282">
        <f t="shared" si="1"/>
        <v>0</v>
      </c>
      <c r="Q21" s="282">
        <f t="shared" si="1"/>
        <v>0</v>
      </c>
      <c r="R21" s="282">
        <f t="shared" si="1"/>
        <v>0</v>
      </c>
      <c r="S21" s="287">
        <f t="shared" si="1"/>
        <v>0</v>
      </c>
      <c r="T21" s="287">
        <v>29575628.803366799</v>
      </c>
      <c r="U21" s="287">
        <v>14144454.185202651</v>
      </c>
      <c r="V21" s="288">
        <f t="shared" si="1"/>
        <v>43720082.988569453</v>
      </c>
    </row>
    <row r="24" spans="1:22">
      <c r="A24" s="19"/>
      <c r="B24" s="19"/>
      <c r="C24" s="680"/>
      <c r="D24" s="680"/>
      <c r="E24" s="680"/>
      <c r="F24" s="680"/>
      <c r="G24" s="680"/>
      <c r="H24" s="680"/>
      <c r="I24" s="680"/>
      <c r="J24" s="680"/>
      <c r="K24" s="680"/>
      <c r="L24" s="680"/>
      <c r="M24" s="680"/>
      <c r="N24" s="680"/>
      <c r="O24" s="680"/>
      <c r="P24" s="680"/>
      <c r="Q24" s="680"/>
      <c r="R24" s="680"/>
      <c r="S24" s="680"/>
      <c r="T24" s="680"/>
      <c r="U24" s="680"/>
      <c r="V24" s="680"/>
    </row>
    <row r="25" spans="1:22">
      <c r="A25" s="96"/>
      <c r="B25" s="96"/>
      <c r="C25" s="19"/>
      <c r="D25" s="72"/>
      <c r="E25" s="72"/>
    </row>
    <row r="26" spans="1:22">
      <c r="A26" s="96"/>
      <c r="B26" s="97"/>
      <c r="C26" s="19"/>
      <c r="D26" s="72"/>
      <c r="E26" s="72"/>
    </row>
    <row r="27" spans="1:22">
      <c r="A27" s="96"/>
      <c r="B27" s="96"/>
      <c r="C27" s="19"/>
      <c r="D27" s="72"/>
      <c r="E27" s="72"/>
    </row>
    <row r="28" spans="1:22">
      <c r="A28" s="96"/>
      <c r="B28" s="97"/>
      <c r="C28" s="19"/>
      <c r="D28" s="72"/>
      <c r="E28" s="72"/>
    </row>
  </sheetData>
  <mergeCells count="5">
    <mergeCell ref="C5:L5"/>
    <mergeCell ref="M5:S5"/>
    <mergeCell ref="V5:V6"/>
    <mergeCell ref="T5:T6"/>
    <mergeCell ref="U5:U6"/>
  </mergeCells>
  <pageMargins left="0.7" right="0.7" top="0.75" bottom="0.75" header="0.3" footer="0.3"/>
  <pageSetup paperSize="9" scale="2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28"/>
  <sheetViews>
    <sheetView zoomScaleNormal="100" workbookViewId="0">
      <pane xSplit="1" ySplit="7" topLeftCell="B8" activePane="bottomRight" state="frozen"/>
      <selection activeCell="E15" sqref="E15"/>
      <selection pane="topRight" activeCell="E15" sqref="E15"/>
      <selection pane="bottomLeft" activeCell="E15" sqref="E15"/>
      <selection pane="bottomRight" activeCell="C8" sqref="C8:H22"/>
    </sheetView>
  </sheetViews>
  <sheetFormatPr defaultColWidth="9.140625" defaultRowHeight="12.75"/>
  <cols>
    <col min="1" max="1" width="10.42578125" style="2" bestFit="1" customWidth="1"/>
    <col min="2" max="2" width="101.85546875" style="2" customWidth="1"/>
    <col min="3" max="3" width="24.7109375" style="2" customWidth="1"/>
    <col min="4" max="4" width="14.85546875" style="2" bestFit="1" customWidth="1"/>
    <col min="5" max="5" width="27" style="2" bestFit="1" customWidth="1"/>
    <col min="6" max="6" width="25.42578125" style="2" customWidth="1"/>
    <col min="7" max="7" width="31.42578125" style="2" customWidth="1"/>
    <col min="8" max="8" width="15.28515625" style="2" customWidth="1"/>
    <col min="9" max="16384" width="9.140625" style="13"/>
  </cols>
  <sheetData>
    <row r="1" spans="1:9">
      <c r="A1" s="727" t="s">
        <v>188</v>
      </c>
      <c r="B1" s="727" t="str">
        <f>Info!C2</f>
        <v>სს "ბაზისბანკი"</v>
      </c>
    </row>
    <row r="2" spans="1:9">
      <c r="A2" s="727" t="s">
        <v>189</v>
      </c>
      <c r="B2" s="724">
        <f>'1. key ratios'!B2</f>
        <v>44561</v>
      </c>
    </row>
    <row r="4" spans="1:9" ht="13.5" thickBot="1">
      <c r="A4" s="2" t="s">
        <v>413</v>
      </c>
      <c r="B4" s="304" t="s">
        <v>455</v>
      </c>
    </row>
    <row r="5" spans="1:9">
      <c r="A5" s="101"/>
      <c r="B5" s="155"/>
      <c r="C5" s="743" t="s">
        <v>0</v>
      </c>
      <c r="D5" s="743" t="s">
        <v>1</v>
      </c>
      <c r="E5" s="743" t="s">
        <v>2</v>
      </c>
      <c r="F5" s="743" t="s">
        <v>3</v>
      </c>
      <c r="G5" s="744" t="s">
        <v>4</v>
      </c>
      <c r="H5" s="161" t="s">
        <v>5</v>
      </c>
      <c r="I5" s="25"/>
    </row>
    <row r="6" spans="1:9" ht="15" customHeight="1">
      <c r="A6" s="154"/>
      <c r="B6" s="23"/>
      <c r="C6" s="796" t="s">
        <v>447</v>
      </c>
      <c r="D6" s="800" t="s">
        <v>468</v>
      </c>
      <c r="E6" s="801"/>
      <c r="F6" s="796" t="s">
        <v>474</v>
      </c>
      <c r="G6" s="796" t="s">
        <v>475</v>
      </c>
      <c r="H6" s="798" t="s">
        <v>449</v>
      </c>
      <c r="I6" s="25"/>
    </row>
    <row r="7" spans="1:9" ht="51">
      <c r="A7" s="154"/>
      <c r="B7" s="23"/>
      <c r="C7" s="797"/>
      <c r="D7" s="758" t="s">
        <v>450</v>
      </c>
      <c r="E7" s="758" t="s">
        <v>448</v>
      </c>
      <c r="F7" s="797"/>
      <c r="G7" s="797"/>
      <c r="H7" s="799"/>
      <c r="I7" s="25"/>
    </row>
    <row r="8" spans="1:9">
      <c r="A8" s="92">
        <v>1</v>
      </c>
      <c r="B8" s="74" t="s">
        <v>216</v>
      </c>
      <c r="C8" s="289">
        <v>422227612.11940002</v>
      </c>
      <c r="D8" s="290"/>
      <c r="E8" s="289"/>
      <c r="F8" s="289">
        <v>177965070.2694</v>
      </c>
      <c r="G8" s="301">
        <v>177965070.2694</v>
      </c>
      <c r="H8" s="309">
        <f>G8/(C8+E8)</f>
        <v>0.42149083849843999</v>
      </c>
    </row>
    <row r="9" spans="1:9" ht="28.5" customHeight="1">
      <c r="A9" s="92">
        <v>2</v>
      </c>
      <c r="B9" s="74" t="s">
        <v>217</v>
      </c>
      <c r="C9" s="289">
        <v>0</v>
      </c>
      <c r="D9" s="290"/>
      <c r="E9" s="289"/>
      <c r="F9" s="289">
        <v>0</v>
      </c>
      <c r="G9" s="301">
        <v>0</v>
      </c>
      <c r="H9" s="309">
        <f>IFERROR(G9/(C9+E9),0)</f>
        <v>0</v>
      </c>
    </row>
    <row r="10" spans="1:9">
      <c r="A10" s="92">
        <v>3</v>
      </c>
      <c r="B10" s="74" t="s">
        <v>218</v>
      </c>
      <c r="C10" s="289">
        <v>50295738.720100001</v>
      </c>
      <c r="D10" s="290">
        <v>0</v>
      </c>
      <c r="E10" s="289">
        <v>0</v>
      </c>
      <c r="F10" s="289">
        <v>50295738.720100001</v>
      </c>
      <c r="G10" s="301">
        <v>50295738.720100001</v>
      </c>
      <c r="H10" s="309">
        <f t="shared" ref="H10:H21" si="0">G10/(C10+E10)</f>
        <v>1</v>
      </c>
    </row>
    <row r="11" spans="1:9">
      <c r="A11" s="92">
        <v>4</v>
      </c>
      <c r="B11" s="74" t="s">
        <v>219</v>
      </c>
      <c r="C11" s="289">
        <v>0</v>
      </c>
      <c r="D11" s="290"/>
      <c r="E11" s="289"/>
      <c r="F11" s="289">
        <v>0</v>
      </c>
      <c r="G11" s="301">
        <v>0</v>
      </c>
      <c r="H11" s="309">
        <f>IFERROR(G11/(C11+E11),0)</f>
        <v>0</v>
      </c>
    </row>
    <row r="12" spans="1:9">
      <c r="A12" s="92">
        <v>5</v>
      </c>
      <c r="B12" s="74" t="s">
        <v>220</v>
      </c>
      <c r="C12" s="289">
        <v>0</v>
      </c>
      <c r="D12" s="290"/>
      <c r="E12" s="289"/>
      <c r="F12" s="289">
        <v>0</v>
      </c>
      <c r="G12" s="301">
        <v>0</v>
      </c>
      <c r="H12" s="309">
        <f>IFERROR(G12/(C12+E12),0)</f>
        <v>0</v>
      </c>
    </row>
    <row r="13" spans="1:9">
      <c r="A13" s="92">
        <v>6</v>
      </c>
      <c r="B13" s="74" t="s">
        <v>221</v>
      </c>
      <c r="C13" s="289">
        <v>104807110.089</v>
      </c>
      <c r="D13" s="290"/>
      <c r="E13" s="289"/>
      <c r="F13" s="289">
        <v>22338955.890190002</v>
      </c>
      <c r="G13" s="301">
        <v>22338955.890190002</v>
      </c>
      <c r="H13" s="309">
        <f t="shared" si="0"/>
        <v>0.21314351546588994</v>
      </c>
    </row>
    <row r="14" spans="1:9">
      <c r="A14" s="92">
        <v>7</v>
      </c>
      <c r="B14" s="74" t="s">
        <v>73</v>
      </c>
      <c r="C14" s="289">
        <v>839956261.15785289</v>
      </c>
      <c r="D14" s="290">
        <v>194141950.23630008</v>
      </c>
      <c r="E14" s="289">
        <v>112349059.40045999</v>
      </c>
      <c r="F14" s="290">
        <v>952057286.94760036</v>
      </c>
      <c r="G14" s="342">
        <v>915407392.77909291</v>
      </c>
      <c r="H14" s="309">
        <f>G14/(C14+E14)</f>
        <v>0.96125409888754199</v>
      </c>
    </row>
    <row r="15" spans="1:9">
      <c r="A15" s="92">
        <v>8</v>
      </c>
      <c r="B15" s="74" t="s">
        <v>74</v>
      </c>
      <c r="C15" s="289">
        <v>65050063.961754397</v>
      </c>
      <c r="D15" s="290">
        <v>859526.93999999901</v>
      </c>
      <c r="E15" s="289">
        <v>524833.71999999951</v>
      </c>
      <c r="F15" s="290">
        <v>49225113.375065804</v>
      </c>
      <c r="G15" s="342">
        <v>48716360.122153901</v>
      </c>
      <c r="H15" s="309">
        <f t="shared" si="0"/>
        <v>0.74291172147278506</v>
      </c>
    </row>
    <row r="16" spans="1:9">
      <c r="A16" s="92">
        <v>9</v>
      </c>
      <c r="B16" s="74" t="s">
        <v>75</v>
      </c>
      <c r="C16" s="289">
        <v>120323340.2844846</v>
      </c>
      <c r="D16" s="290">
        <v>0</v>
      </c>
      <c r="E16" s="289">
        <v>0</v>
      </c>
      <c r="F16" s="290">
        <v>42113169.099569604</v>
      </c>
      <c r="G16" s="342">
        <v>42113169.099569604</v>
      </c>
      <c r="H16" s="309">
        <f t="shared" si="0"/>
        <v>0.35</v>
      </c>
    </row>
    <row r="17" spans="1:8">
      <c r="A17" s="92">
        <v>10</v>
      </c>
      <c r="B17" s="74" t="s">
        <v>69</v>
      </c>
      <c r="C17" s="289">
        <v>23059755.997865599</v>
      </c>
      <c r="D17" s="290">
        <v>0</v>
      </c>
      <c r="E17" s="289">
        <v>0</v>
      </c>
      <c r="F17" s="290">
        <v>23042980.719093699</v>
      </c>
      <c r="G17" s="342">
        <v>23042980.719093699</v>
      </c>
      <c r="H17" s="309">
        <f t="shared" si="0"/>
        <v>0.99927253008342964</v>
      </c>
    </row>
    <row r="18" spans="1:8">
      <c r="A18" s="92">
        <v>11</v>
      </c>
      <c r="B18" s="74" t="s">
        <v>70</v>
      </c>
      <c r="C18" s="289">
        <v>40774213.629769303</v>
      </c>
      <c r="D18" s="290">
        <v>325545.44</v>
      </c>
      <c r="E18" s="289">
        <v>183088.86000000013</v>
      </c>
      <c r="F18" s="290">
        <v>51073538.627619654</v>
      </c>
      <c r="G18" s="342">
        <v>49416527.651646256</v>
      </c>
      <c r="H18" s="309">
        <f t="shared" si="0"/>
        <v>1.2065376537917745</v>
      </c>
    </row>
    <row r="19" spans="1:8">
      <c r="A19" s="92">
        <v>12</v>
      </c>
      <c r="B19" s="74" t="s">
        <v>71</v>
      </c>
      <c r="C19" s="289">
        <v>15271993.6303</v>
      </c>
      <c r="D19" s="290">
        <v>42447879.452199988</v>
      </c>
      <c r="E19" s="289">
        <v>24893648.905849997</v>
      </c>
      <c r="F19" s="290">
        <v>40133486.88865</v>
      </c>
      <c r="G19" s="342">
        <v>37644520.840723291</v>
      </c>
      <c r="H19" s="309">
        <f t="shared" si="0"/>
        <v>0.93723188436092775</v>
      </c>
    </row>
    <row r="20" spans="1:8">
      <c r="A20" s="92">
        <v>13</v>
      </c>
      <c r="B20" s="74" t="s">
        <v>72</v>
      </c>
      <c r="C20" s="289">
        <v>0</v>
      </c>
      <c r="D20" s="290"/>
      <c r="E20" s="289"/>
      <c r="F20" s="290">
        <v>0</v>
      </c>
      <c r="G20" s="342">
        <v>0</v>
      </c>
      <c r="H20" s="309">
        <f>IFERROR(G20/(C20+E20),0)</f>
        <v>0</v>
      </c>
    </row>
    <row r="21" spans="1:8">
      <c r="A21" s="92">
        <v>14</v>
      </c>
      <c r="B21" s="74" t="s">
        <v>245</v>
      </c>
      <c r="C21" s="289">
        <v>187076864.9688558</v>
      </c>
      <c r="D21" s="290">
        <v>14791578.9717</v>
      </c>
      <c r="E21" s="289">
        <v>8971441.5938900001</v>
      </c>
      <c r="F21" s="290">
        <v>187010186.39479479</v>
      </c>
      <c r="G21" s="342">
        <v>184594727.85154486</v>
      </c>
      <c r="H21" s="309">
        <f t="shared" si="0"/>
        <v>0.94157777278461108</v>
      </c>
    </row>
    <row r="22" spans="1:8" ht="13.5" thickBot="1">
      <c r="A22" s="156"/>
      <c r="B22" s="162" t="s">
        <v>68</v>
      </c>
      <c r="C22" s="282">
        <f>SUM(C8:C21)</f>
        <v>1868842954.5593827</v>
      </c>
      <c r="D22" s="282">
        <f>SUM(D8:D21)</f>
        <v>252566481.04020008</v>
      </c>
      <c r="E22" s="282">
        <f>SUM(E8:E21)</f>
        <v>146922072.48019999</v>
      </c>
      <c r="F22" s="282">
        <f>SUM(F8:F21)</f>
        <v>1595255526.9320838</v>
      </c>
      <c r="G22" s="282">
        <f>SUM(G8:G21)</f>
        <v>1551535443.9435146</v>
      </c>
      <c r="H22" s="310">
        <f>G22/(C22+E22)</f>
        <v>0.76970054700380897</v>
      </c>
    </row>
    <row r="28" spans="1:8" ht="10.5" customHeight="1"/>
  </sheetData>
  <mergeCells count="5">
    <mergeCell ref="C6:C7"/>
    <mergeCell ref="F6:F7"/>
    <mergeCell ref="G6:G7"/>
    <mergeCell ref="H6:H7"/>
    <mergeCell ref="D6:E6"/>
  </mergeCells>
  <pageMargins left="0.7" right="0.7" top="0.75" bottom="0.75" header="0.3" footer="0.3"/>
  <pageSetup scale="2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E15" sqref="E15"/>
      <selection pane="topRight" activeCell="E15" sqref="E15"/>
      <selection pane="bottomLeft" activeCell="E15" sqref="E15"/>
      <selection pane="bottomRight" activeCell="F23" sqref="F23:K25"/>
    </sheetView>
  </sheetViews>
  <sheetFormatPr defaultColWidth="9.140625" defaultRowHeight="12.75"/>
  <cols>
    <col min="1" max="1" width="10.42578125" style="334" bestFit="1" customWidth="1"/>
    <col min="2" max="2" width="92.42578125" style="334" customWidth="1"/>
    <col min="3" max="3" width="12.5703125" style="334" bestFit="1" customWidth="1"/>
    <col min="4" max="4" width="13.28515625" style="334" bestFit="1" customWidth="1"/>
    <col min="5" max="5" width="13.7109375" style="334" bestFit="1" customWidth="1"/>
    <col min="6" max="6" width="13.42578125" style="334" bestFit="1" customWidth="1"/>
    <col min="7" max="7" width="14" style="334" bestFit="1" customWidth="1"/>
    <col min="8" max="8" width="14.7109375" style="334" bestFit="1" customWidth="1"/>
    <col min="9" max="9" width="12.7109375" style="334" customWidth="1"/>
    <col min="10" max="10" width="13.42578125" style="334" bestFit="1" customWidth="1"/>
    <col min="11" max="11" width="14.7109375" style="334" bestFit="1" customWidth="1"/>
    <col min="12" max="16384" width="9.140625" style="334"/>
  </cols>
  <sheetData>
    <row r="1" spans="1:11">
      <c r="A1" s="727" t="s">
        <v>188</v>
      </c>
      <c r="B1" s="727" t="str">
        <f>Info!C2</f>
        <v>სს "ბაზისბანკი"</v>
      </c>
    </row>
    <row r="2" spans="1:11">
      <c r="A2" s="727" t="s">
        <v>189</v>
      </c>
      <c r="B2" s="724">
        <f>'1. key ratios'!B2</f>
        <v>44561</v>
      </c>
      <c r="C2" s="335"/>
      <c r="D2" s="335"/>
    </row>
    <row r="3" spans="1:11">
      <c r="B3" s="335"/>
      <c r="C3" s="335"/>
      <c r="D3" s="335"/>
    </row>
    <row r="4" spans="1:11" ht="13.5" thickBot="1">
      <c r="A4" s="334" t="s">
        <v>516</v>
      </c>
      <c r="B4" s="304" t="s">
        <v>515</v>
      </c>
      <c r="C4" s="335"/>
      <c r="D4" s="335"/>
    </row>
    <row r="5" spans="1:11" ht="30" customHeight="1">
      <c r="A5" s="805"/>
      <c r="B5" s="806"/>
      <c r="C5" s="807" t="s">
        <v>548</v>
      </c>
      <c r="D5" s="807"/>
      <c r="E5" s="807"/>
      <c r="F5" s="807" t="s">
        <v>549</v>
      </c>
      <c r="G5" s="807"/>
      <c r="H5" s="807"/>
      <c r="I5" s="807" t="s">
        <v>550</v>
      </c>
      <c r="J5" s="807"/>
      <c r="K5" s="808"/>
    </row>
    <row r="6" spans="1:11">
      <c r="A6" s="332"/>
      <c r="B6" s="333"/>
      <c r="C6" s="758" t="s">
        <v>27</v>
      </c>
      <c r="D6" s="758" t="s">
        <v>96</v>
      </c>
      <c r="E6" s="758" t="s">
        <v>68</v>
      </c>
      <c r="F6" s="758" t="s">
        <v>27</v>
      </c>
      <c r="G6" s="758" t="s">
        <v>96</v>
      </c>
      <c r="H6" s="758" t="s">
        <v>68</v>
      </c>
      <c r="I6" s="758" t="s">
        <v>27</v>
      </c>
      <c r="J6" s="758" t="s">
        <v>96</v>
      </c>
      <c r="K6" s="759" t="s">
        <v>68</v>
      </c>
    </row>
    <row r="7" spans="1:11">
      <c r="A7" s="337" t="s">
        <v>486</v>
      </c>
      <c r="B7" s="331"/>
      <c r="C7" s="331"/>
      <c r="D7" s="331"/>
      <c r="E7" s="331"/>
      <c r="F7" s="331"/>
      <c r="G7" s="331"/>
      <c r="H7" s="331"/>
      <c r="I7" s="331"/>
      <c r="J7" s="331"/>
      <c r="K7" s="338"/>
    </row>
    <row r="8" spans="1:11">
      <c r="A8" s="330">
        <v>1</v>
      </c>
      <c r="B8" s="315" t="s">
        <v>486</v>
      </c>
      <c r="C8" s="313"/>
      <c r="D8" s="313"/>
      <c r="E8" s="313"/>
      <c r="F8" s="663">
        <v>119037080.69891319</v>
      </c>
      <c r="G8" s="663">
        <v>261789391.54108694</v>
      </c>
      <c r="H8" s="663">
        <v>380826472.24000013</v>
      </c>
      <c r="I8" s="663">
        <v>117077453.04913069</v>
      </c>
      <c r="J8" s="663">
        <v>192272183.08674473</v>
      </c>
      <c r="K8" s="664">
        <v>309349636.1358754</v>
      </c>
    </row>
    <row r="9" spans="1:11">
      <c r="A9" s="337" t="s">
        <v>487</v>
      </c>
      <c r="B9" s="331"/>
      <c r="C9" s="331"/>
      <c r="D9" s="331"/>
      <c r="E9" s="331"/>
      <c r="F9" s="665"/>
      <c r="G9" s="665"/>
      <c r="H9" s="665"/>
      <c r="I9" s="665"/>
      <c r="J9" s="665"/>
      <c r="K9" s="666"/>
    </row>
    <row r="10" spans="1:11">
      <c r="A10" s="339">
        <v>2</v>
      </c>
      <c r="B10" s="316" t="s">
        <v>488</v>
      </c>
      <c r="C10" s="671">
        <v>64452114.846168801</v>
      </c>
      <c r="D10" s="667">
        <v>326309236.57673097</v>
      </c>
      <c r="E10" s="667">
        <v>390761351.42289978</v>
      </c>
      <c r="F10" s="667">
        <v>11946552.506871833</v>
      </c>
      <c r="G10" s="667">
        <v>47881991.685288154</v>
      </c>
      <c r="H10" s="667">
        <v>59828544.192159988</v>
      </c>
      <c r="I10" s="667">
        <v>2407540.32264918</v>
      </c>
      <c r="J10" s="667">
        <v>8094443.1031449148</v>
      </c>
      <c r="K10" s="668">
        <v>10501983.425794095</v>
      </c>
    </row>
    <row r="11" spans="1:11">
      <c r="A11" s="339">
        <v>3</v>
      </c>
      <c r="B11" s="316" t="s">
        <v>489</v>
      </c>
      <c r="C11" s="671">
        <v>270176906.66660285</v>
      </c>
      <c r="D11" s="667">
        <v>536349938.6834321</v>
      </c>
      <c r="E11" s="667">
        <v>806526845.35003495</v>
      </c>
      <c r="F11" s="667">
        <v>80834897.061416015</v>
      </c>
      <c r="G11" s="667">
        <v>94930739.492128223</v>
      </c>
      <c r="H11" s="667">
        <v>175765636.55354422</v>
      </c>
      <c r="I11" s="667">
        <v>67571608.792541549</v>
      </c>
      <c r="J11" s="667">
        <v>81337631.132224947</v>
      </c>
      <c r="K11" s="668">
        <v>148909239.92476648</v>
      </c>
    </row>
    <row r="12" spans="1:11">
      <c r="A12" s="339">
        <v>4</v>
      </c>
      <c r="B12" s="316" t="s">
        <v>490</v>
      </c>
      <c r="C12" s="671">
        <v>188349999.99999988</v>
      </c>
      <c r="D12" s="667">
        <v>0</v>
      </c>
      <c r="E12" s="667">
        <v>188349999.99999988</v>
      </c>
      <c r="F12" s="667">
        <v>0</v>
      </c>
      <c r="G12" s="667">
        <v>0</v>
      </c>
      <c r="H12" s="667">
        <v>0</v>
      </c>
      <c r="I12" s="667">
        <v>0</v>
      </c>
      <c r="J12" s="667">
        <v>0</v>
      </c>
      <c r="K12" s="668">
        <v>0</v>
      </c>
    </row>
    <row r="13" spans="1:11">
      <c r="A13" s="339">
        <v>5</v>
      </c>
      <c r="B13" s="316" t="s">
        <v>491</v>
      </c>
      <c r="C13" s="671">
        <v>134517175.53133529</v>
      </c>
      <c r="D13" s="667">
        <v>76672663.314358696</v>
      </c>
      <c r="E13" s="667">
        <v>211189838.84569401</v>
      </c>
      <c r="F13" s="667">
        <v>29278248.853441171</v>
      </c>
      <c r="G13" s="667">
        <v>18916625.141725797</v>
      </c>
      <c r="H13" s="667">
        <v>48194873.995166972</v>
      </c>
      <c r="I13" s="667">
        <v>11211564.607582726</v>
      </c>
      <c r="J13" s="667">
        <v>6818147.4669445707</v>
      </c>
      <c r="K13" s="668">
        <v>18029712.074527297</v>
      </c>
    </row>
    <row r="14" spans="1:11">
      <c r="A14" s="339">
        <v>6</v>
      </c>
      <c r="B14" s="316" t="s">
        <v>506</v>
      </c>
      <c r="C14" s="671"/>
      <c r="D14" s="667"/>
      <c r="E14" s="667"/>
      <c r="F14" s="667"/>
      <c r="G14" s="667"/>
      <c r="H14" s="667"/>
      <c r="I14" s="667"/>
      <c r="J14" s="667"/>
      <c r="K14" s="668"/>
    </row>
    <row r="15" spans="1:11">
      <c r="A15" s="339">
        <v>7</v>
      </c>
      <c r="B15" s="316" t="s">
        <v>493</v>
      </c>
      <c r="C15" s="671">
        <v>18894634.331955198</v>
      </c>
      <c r="D15" s="667">
        <v>10823056.7587687</v>
      </c>
      <c r="E15" s="667">
        <v>29717691.090723898</v>
      </c>
      <c r="F15" s="667">
        <v>2533500.0279346998</v>
      </c>
      <c r="G15" s="667">
        <v>0</v>
      </c>
      <c r="H15" s="667">
        <v>2533500.0279346998</v>
      </c>
      <c r="I15" s="667">
        <v>2533500.0279346998</v>
      </c>
      <c r="J15" s="667">
        <v>0</v>
      </c>
      <c r="K15" s="668">
        <v>2533500.0279346998</v>
      </c>
    </row>
    <row r="16" spans="1:11">
      <c r="A16" s="339">
        <v>8</v>
      </c>
      <c r="B16" s="317" t="s">
        <v>494</v>
      </c>
      <c r="C16" s="671">
        <v>676390831.37606204</v>
      </c>
      <c r="D16" s="667">
        <v>950154895.33329046</v>
      </c>
      <c r="E16" s="667">
        <v>1626545726.7093525</v>
      </c>
      <c r="F16" s="667">
        <v>124593198.44966373</v>
      </c>
      <c r="G16" s="667">
        <v>161729356.31914219</v>
      </c>
      <c r="H16" s="667">
        <v>286322554.76880592</v>
      </c>
      <c r="I16" s="667">
        <v>83724213.750708163</v>
      </c>
      <c r="J16" s="667">
        <v>96250221.702314436</v>
      </c>
      <c r="K16" s="668">
        <v>179974435.45302257</v>
      </c>
    </row>
    <row r="17" spans="1:11">
      <c r="A17" s="337" t="s">
        <v>495</v>
      </c>
      <c r="B17" s="331"/>
      <c r="C17" s="665"/>
      <c r="D17" s="665"/>
      <c r="E17" s="665"/>
      <c r="F17" s="665"/>
      <c r="G17" s="665"/>
      <c r="H17" s="665"/>
      <c r="I17" s="665"/>
      <c r="J17" s="665"/>
      <c r="K17" s="666"/>
    </row>
    <row r="18" spans="1:11">
      <c r="A18" s="339">
        <v>9</v>
      </c>
      <c r="B18" s="316" t="s">
        <v>496</v>
      </c>
      <c r="C18" s="671">
        <v>6383943.4782607006</v>
      </c>
      <c r="D18" s="667">
        <v>0</v>
      </c>
      <c r="E18" s="667">
        <v>6383943.4782607006</v>
      </c>
      <c r="F18" s="667"/>
      <c r="G18" s="667"/>
      <c r="H18" s="667"/>
      <c r="I18" s="667">
        <v>6383943.4782607006</v>
      </c>
      <c r="J18" s="667">
        <v>0</v>
      </c>
      <c r="K18" s="668">
        <v>6383943.4782607006</v>
      </c>
    </row>
    <row r="19" spans="1:11">
      <c r="A19" s="339">
        <v>10</v>
      </c>
      <c r="B19" s="316" t="s">
        <v>497</v>
      </c>
      <c r="C19" s="671">
        <v>456025097.15513241</v>
      </c>
      <c r="D19" s="667">
        <v>633691422.12237024</v>
      </c>
      <c r="E19" s="667">
        <v>1089716519.2775025</v>
      </c>
      <c r="F19" s="667">
        <v>15526247.55240695</v>
      </c>
      <c r="G19" s="667">
        <v>5150493.8759164503</v>
      </c>
      <c r="H19" s="667">
        <v>20676741.428323399</v>
      </c>
      <c r="I19" s="667">
        <v>17485875.202189449</v>
      </c>
      <c r="J19" s="667">
        <v>75310909.522659555</v>
      </c>
      <c r="K19" s="668">
        <v>92796784.724849001</v>
      </c>
    </row>
    <row r="20" spans="1:11">
      <c r="A20" s="339">
        <v>11</v>
      </c>
      <c r="B20" s="316" t="s">
        <v>498</v>
      </c>
      <c r="C20" s="671">
        <v>15307282.452281699</v>
      </c>
      <c r="D20" s="667">
        <v>12134923.655062798</v>
      </c>
      <c r="E20" s="667">
        <v>27442206.107344497</v>
      </c>
      <c r="F20" s="667">
        <v>710806.44251059997</v>
      </c>
      <c r="G20" s="667">
        <v>31158.448754500001</v>
      </c>
      <c r="H20" s="667">
        <v>741964.89126509998</v>
      </c>
      <c r="I20" s="667">
        <v>710806.44251059997</v>
      </c>
      <c r="J20" s="667">
        <v>31158.448754500001</v>
      </c>
      <c r="K20" s="668">
        <v>741964.89126509998</v>
      </c>
    </row>
    <row r="21" spans="1:11" ht="13.5" thickBot="1">
      <c r="A21" s="220">
        <v>12</v>
      </c>
      <c r="B21" s="340" t="s">
        <v>499</v>
      </c>
      <c r="C21" s="672">
        <v>477716323.08567482</v>
      </c>
      <c r="D21" s="669">
        <v>645826345.77743304</v>
      </c>
      <c r="E21" s="672">
        <v>1123542668.8631077</v>
      </c>
      <c r="F21" s="669">
        <v>16237053.994917549</v>
      </c>
      <c r="G21" s="669">
        <v>5181652.32467095</v>
      </c>
      <c r="H21" s="669">
        <v>21418706.319588497</v>
      </c>
      <c r="I21" s="669">
        <v>18196681.64470005</v>
      </c>
      <c r="J21" s="669">
        <v>75342067.971414059</v>
      </c>
      <c r="K21" s="670">
        <v>93538749.616114095</v>
      </c>
    </row>
    <row r="22" spans="1:11" ht="38.25" customHeight="1" thickBot="1">
      <c r="A22" s="328"/>
      <c r="B22" s="329"/>
      <c r="C22" s="329"/>
      <c r="D22" s="329"/>
      <c r="E22" s="329"/>
      <c r="F22" s="802" t="s">
        <v>500</v>
      </c>
      <c r="G22" s="803"/>
      <c r="H22" s="803"/>
      <c r="I22" s="802" t="s">
        <v>501</v>
      </c>
      <c r="J22" s="803"/>
      <c r="K22" s="804"/>
    </row>
    <row r="23" spans="1:11">
      <c r="A23" s="321">
        <v>13</v>
      </c>
      <c r="B23" s="318" t="s">
        <v>486</v>
      </c>
      <c r="C23" s="327"/>
      <c r="D23" s="327"/>
      <c r="E23" s="327"/>
      <c r="F23" s="673">
        <v>119037080.69891319</v>
      </c>
      <c r="G23" s="673">
        <v>261789391.54108694</v>
      </c>
      <c r="H23" s="673">
        <v>380826472.24000013</v>
      </c>
      <c r="I23" s="673">
        <v>117077453.04913069</v>
      </c>
      <c r="J23" s="673">
        <v>192272183.08674473</v>
      </c>
      <c r="K23" s="674">
        <v>309349636.1358754</v>
      </c>
    </row>
    <row r="24" spans="1:11" ht="13.5" thickBot="1">
      <c r="A24" s="322">
        <v>14</v>
      </c>
      <c r="B24" s="319" t="s">
        <v>502</v>
      </c>
      <c r="C24" s="341"/>
      <c r="D24" s="325"/>
      <c r="E24" s="326"/>
      <c r="F24" s="675">
        <v>108356144.45474599</v>
      </c>
      <c r="G24" s="675">
        <v>156547703.99447122</v>
      </c>
      <c r="H24" s="675">
        <v>264903848.44921699</v>
      </c>
      <c r="I24" s="675">
        <v>65527532.106008098</v>
      </c>
      <c r="J24" s="675">
        <v>24062555.425578609</v>
      </c>
      <c r="K24" s="676">
        <v>86435685.836908489</v>
      </c>
    </row>
    <row r="25" spans="1:11" ht="13.5" thickBot="1">
      <c r="A25" s="323">
        <v>15</v>
      </c>
      <c r="B25" s="320" t="s">
        <v>503</v>
      </c>
      <c r="C25" s="324"/>
      <c r="D25" s="324"/>
      <c r="E25" s="324"/>
      <c r="F25" s="725">
        <v>1.0985725017987142</v>
      </c>
      <c r="G25" s="725">
        <v>1.6722659282842789</v>
      </c>
      <c r="H25" s="725">
        <v>1.4376026413712366</v>
      </c>
      <c r="I25" s="725">
        <v>1.7866910180552349</v>
      </c>
      <c r="J25" s="725">
        <v>7.9905138787694385</v>
      </c>
      <c r="K25" s="726">
        <v>3.5789573847955922</v>
      </c>
    </row>
    <row r="28" spans="1:11" ht="38.25">
      <c r="B28" s="24" t="s">
        <v>547</v>
      </c>
    </row>
  </sheetData>
  <mergeCells count="6">
    <mergeCell ref="F22:H22"/>
    <mergeCell ref="I22:K22"/>
    <mergeCell ref="A5:B5"/>
    <mergeCell ref="C5:E5"/>
    <mergeCell ref="F5:H5"/>
    <mergeCell ref="I5:K5"/>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22"/>
  <sheetViews>
    <sheetView view="pageBreakPreview" zoomScale="60" zoomScaleNormal="100" workbookViewId="0">
      <pane xSplit="1" ySplit="5" topLeftCell="B6" activePane="bottomRight" state="frozen"/>
      <selection activeCell="E15" sqref="E15"/>
      <selection pane="topRight" activeCell="E15" sqref="E15"/>
      <selection pane="bottomLeft" activeCell="E15" sqref="E15"/>
      <selection pane="bottomRight" activeCell="W43" sqref="W43"/>
    </sheetView>
  </sheetViews>
  <sheetFormatPr defaultColWidth="9.140625" defaultRowHeight="15"/>
  <cols>
    <col min="1" max="1" width="10.42578125" style="69" bestFit="1" customWidth="1"/>
    <col min="2" max="2" width="62" style="69" customWidth="1"/>
    <col min="3" max="3" width="13.28515625" style="69" bestFit="1" customWidth="1"/>
    <col min="4" max="4" width="10.85546875" style="69" bestFit="1" customWidth="1"/>
    <col min="5" max="5" width="19.140625" style="69" bestFit="1" customWidth="1"/>
    <col min="6" max="13" width="9.140625" style="69" customWidth="1"/>
    <col min="14" max="14" width="31" style="69" bestFit="1" customWidth="1"/>
    <col min="15" max="16384" width="9.140625" style="13"/>
  </cols>
  <sheetData>
    <row r="1" spans="1:14">
      <c r="A1" s="735" t="s">
        <v>188</v>
      </c>
      <c r="B1" s="736" t="str">
        <f>Info!C2</f>
        <v>სს "ბაზისბანკი"</v>
      </c>
    </row>
    <row r="2" spans="1:14" ht="14.25" customHeight="1">
      <c r="A2" s="736" t="s">
        <v>189</v>
      </c>
      <c r="B2" s="724">
        <f>'1. key ratios'!B2</f>
        <v>44561</v>
      </c>
    </row>
    <row r="3" spans="1:14" ht="14.25" customHeight="1"/>
    <row r="4" spans="1:14" ht="15.75" thickBot="1">
      <c r="A4" s="2" t="s">
        <v>414</v>
      </c>
      <c r="B4" s="94" t="s">
        <v>77</v>
      </c>
    </row>
    <row r="5" spans="1:14" s="26" customFormat="1" ht="12.75">
      <c r="A5" s="171"/>
      <c r="B5" s="172"/>
      <c r="C5" s="742" t="s">
        <v>0</v>
      </c>
      <c r="D5" s="742" t="s">
        <v>1</v>
      </c>
      <c r="E5" s="742" t="s">
        <v>2</v>
      </c>
      <c r="F5" s="717" t="s">
        <v>3</v>
      </c>
      <c r="G5" s="717" t="s">
        <v>4</v>
      </c>
      <c r="H5" s="173" t="s">
        <v>5</v>
      </c>
      <c r="I5" s="717" t="s">
        <v>235</v>
      </c>
      <c r="J5" s="717" t="s">
        <v>236</v>
      </c>
      <c r="K5" s="717" t="s">
        <v>237</v>
      </c>
      <c r="L5" s="717" t="s">
        <v>238</v>
      </c>
      <c r="M5" s="717" t="s">
        <v>239</v>
      </c>
      <c r="N5" s="174" t="s">
        <v>240</v>
      </c>
    </row>
    <row r="6" spans="1:14" ht="45">
      <c r="A6" s="163"/>
      <c r="B6" s="106"/>
      <c r="C6" s="107" t="s">
        <v>87</v>
      </c>
      <c r="D6" s="108" t="s">
        <v>76</v>
      </c>
      <c r="E6" s="109" t="s">
        <v>86</v>
      </c>
      <c r="F6" s="110">
        <v>0</v>
      </c>
      <c r="G6" s="110">
        <v>0.2</v>
      </c>
      <c r="H6" s="110">
        <v>0.35</v>
      </c>
      <c r="I6" s="110">
        <v>0.5</v>
      </c>
      <c r="J6" s="110">
        <v>0.75</v>
      </c>
      <c r="K6" s="110">
        <v>1</v>
      </c>
      <c r="L6" s="110">
        <v>1.5</v>
      </c>
      <c r="M6" s="110">
        <v>2.5</v>
      </c>
      <c r="N6" s="164" t="s">
        <v>77</v>
      </c>
    </row>
    <row r="7" spans="1:14">
      <c r="A7" s="165">
        <v>1</v>
      </c>
      <c r="B7" s="111" t="s">
        <v>78</v>
      </c>
      <c r="C7" s="291">
        <f>SUM(C8:C13)</f>
        <v>0</v>
      </c>
      <c r="D7" s="106"/>
      <c r="E7" s="294">
        <f t="shared" ref="E7:M7" si="0">SUM(E8:E13)</f>
        <v>0</v>
      </c>
      <c r="F7" s="291">
        <f>SUM(F8:F13)</f>
        <v>0</v>
      </c>
      <c r="G7" s="291">
        <f t="shared" si="0"/>
        <v>0</v>
      </c>
      <c r="H7" s="291">
        <f t="shared" si="0"/>
        <v>0</v>
      </c>
      <c r="I7" s="291">
        <f t="shared" si="0"/>
        <v>0</v>
      </c>
      <c r="J7" s="291">
        <f t="shared" si="0"/>
        <v>0</v>
      </c>
      <c r="K7" s="291">
        <f t="shared" si="0"/>
        <v>0</v>
      </c>
      <c r="L7" s="291">
        <f t="shared" si="0"/>
        <v>0</v>
      </c>
      <c r="M7" s="291">
        <f t="shared" si="0"/>
        <v>0</v>
      </c>
      <c r="N7" s="166">
        <f>SUM(N8:N13)</f>
        <v>0</v>
      </c>
    </row>
    <row r="8" spans="1:14">
      <c r="A8" s="165">
        <v>1.1000000000000001</v>
      </c>
      <c r="B8" s="112" t="s">
        <v>79</v>
      </c>
      <c r="C8" s="292">
        <v>0</v>
      </c>
      <c r="D8" s="113">
        <v>0.02</v>
      </c>
      <c r="E8" s="294">
        <f>C8*D8</f>
        <v>0</v>
      </c>
      <c r="F8" s="292"/>
      <c r="G8" s="292"/>
      <c r="H8" s="292"/>
      <c r="I8" s="292"/>
      <c r="J8" s="292"/>
      <c r="K8" s="292"/>
      <c r="L8" s="292"/>
      <c r="M8" s="292"/>
      <c r="N8" s="166">
        <f>SUMPRODUCT($F$6:$M$6,F8:M8)</f>
        <v>0</v>
      </c>
    </row>
    <row r="9" spans="1:14">
      <c r="A9" s="165">
        <v>1.2</v>
      </c>
      <c r="B9" s="112" t="s">
        <v>80</v>
      </c>
      <c r="C9" s="292">
        <v>0</v>
      </c>
      <c r="D9" s="113">
        <v>0.05</v>
      </c>
      <c r="E9" s="294">
        <f>C9*D9</f>
        <v>0</v>
      </c>
      <c r="F9" s="292"/>
      <c r="G9" s="292"/>
      <c r="H9" s="292"/>
      <c r="I9" s="292"/>
      <c r="J9" s="292"/>
      <c r="K9" s="292"/>
      <c r="L9" s="292"/>
      <c r="M9" s="292"/>
      <c r="N9" s="166">
        <f t="shared" ref="N9:N12" si="1">SUMPRODUCT($F$6:$M$6,F9:M9)</f>
        <v>0</v>
      </c>
    </row>
    <row r="10" spans="1:14">
      <c r="A10" s="165">
        <v>1.3</v>
      </c>
      <c r="B10" s="112" t="s">
        <v>81</v>
      </c>
      <c r="C10" s="292">
        <v>0</v>
      </c>
      <c r="D10" s="113">
        <v>0.08</v>
      </c>
      <c r="E10" s="294">
        <f>C10*D10</f>
        <v>0</v>
      </c>
      <c r="F10" s="292"/>
      <c r="G10" s="292"/>
      <c r="H10" s="292"/>
      <c r="I10" s="292"/>
      <c r="J10" s="292"/>
      <c r="K10" s="292"/>
      <c r="L10" s="292"/>
      <c r="M10" s="292"/>
      <c r="N10" s="166">
        <f>SUMPRODUCT($F$6:$M$6,F10:M10)</f>
        <v>0</v>
      </c>
    </row>
    <row r="11" spans="1:14">
      <c r="A11" s="165">
        <v>1.4</v>
      </c>
      <c r="B11" s="112" t="s">
        <v>82</v>
      </c>
      <c r="C11" s="292">
        <v>0</v>
      </c>
      <c r="D11" s="113">
        <v>0.11</v>
      </c>
      <c r="E11" s="294">
        <f>C11*D11</f>
        <v>0</v>
      </c>
      <c r="F11" s="292"/>
      <c r="G11" s="292"/>
      <c r="H11" s="292"/>
      <c r="I11" s="292"/>
      <c r="J11" s="292"/>
      <c r="K11" s="292"/>
      <c r="L11" s="292"/>
      <c r="M11" s="292"/>
      <c r="N11" s="166">
        <f t="shared" si="1"/>
        <v>0</v>
      </c>
    </row>
    <row r="12" spans="1:14">
      <c r="A12" s="165">
        <v>1.5</v>
      </c>
      <c r="B12" s="112" t="s">
        <v>83</v>
      </c>
      <c r="C12" s="292">
        <v>0</v>
      </c>
      <c r="D12" s="113">
        <v>0.14000000000000001</v>
      </c>
      <c r="E12" s="294">
        <f>C12*D12</f>
        <v>0</v>
      </c>
      <c r="F12" s="292"/>
      <c r="G12" s="292"/>
      <c r="H12" s="292"/>
      <c r="I12" s="292"/>
      <c r="J12" s="292"/>
      <c r="K12" s="292"/>
      <c r="L12" s="292"/>
      <c r="M12" s="292"/>
      <c r="N12" s="166">
        <f t="shared" si="1"/>
        <v>0</v>
      </c>
    </row>
    <row r="13" spans="1:14">
      <c r="A13" s="165">
        <v>1.6</v>
      </c>
      <c r="B13" s="114" t="s">
        <v>84</v>
      </c>
      <c r="C13" s="292">
        <v>0</v>
      </c>
      <c r="D13" s="115"/>
      <c r="E13" s="292"/>
      <c r="F13" s="292"/>
      <c r="G13" s="292"/>
      <c r="H13" s="292"/>
      <c r="I13" s="292"/>
      <c r="J13" s="292"/>
      <c r="K13" s="292"/>
      <c r="L13" s="292"/>
      <c r="M13" s="292"/>
      <c r="N13" s="166">
        <f>SUMPRODUCT($F$6:$M$6,F13:M13)</f>
        <v>0</v>
      </c>
    </row>
    <row r="14" spans="1:14">
      <c r="A14" s="165">
        <v>2</v>
      </c>
      <c r="B14" s="116" t="s">
        <v>85</v>
      </c>
      <c r="C14" s="291">
        <f>SUM(C15:C20)</f>
        <v>0</v>
      </c>
      <c r="D14" s="106"/>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6">
        <f>SUM(N15:N20)</f>
        <v>0</v>
      </c>
    </row>
    <row r="15" spans="1:14">
      <c r="A15" s="165">
        <v>2.1</v>
      </c>
      <c r="B15" s="114" t="s">
        <v>79</v>
      </c>
      <c r="C15" s="292"/>
      <c r="D15" s="113">
        <v>5.0000000000000001E-3</v>
      </c>
      <c r="E15" s="294">
        <f>C15*D15</f>
        <v>0</v>
      </c>
      <c r="F15" s="292"/>
      <c r="G15" s="292"/>
      <c r="H15" s="292"/>
      <c r="I15" s="292"/>
      <c r="J15" s="292"/>
      <c r="K15" s="292"/>
      <c r="L15" s="292"/>
      <c r="M15" s="292"/>
      <c r="N15" s="166">
        <f>SUMPRODUCT($F$6:$M$6,F15:M15)</f>
        <v>0</v>
      </c>
    </row>
    <row r="16" spans="1:14">
      <c r="A16" s="165">
        <v>2.2000000000000002</v>
      </c>
      <c r="B16" s="114" t="s">
        <v>80</v>
      </c>
      <c r="C16" s="292"/>
      <c r="D16" s="113">
        <v>0.01</v>
      </c>
      <c r="E16" s="294">
        <f>C16*D16</f>
        <v>0</v>
      </c>
      <c r="F16" s="292"/>
      <c r="G16" s="292"/>
      <c r="H16" s="292"/>
      <c r="I16" s="292"/>
      <c r="J16" s="292"/>
      <c r="K16" s="292"/>
      <c r="L16" s="292"/>
      <c r="M16" s="292"/>
      <c r="N16" s="166">
        <f t="shared" ref="N16:N20" si="3">SUMPRODUCT($F$6:$M$6,F16:M16)</f>
        <v>0</v>
      </c>
    </row>
    <row r="17" spans="1:14">
      <c r="A17" s="165">
        <v>2.2999999999999998</v>
      </c>
      <c r="B17" s="114" t="s">
        <v>81</v>
      </c>
      <c r="C17" s="292"/>
      <c r="D17" s="113">
        <v>0.02</v>
      </c>
      <c r="E17" s="294">
        <f>C17*D17</f>
        <v>0</v>
      </c>
      <c r="F17" s="292"/>
      <c r="G17" s="292"/>
      <c r="H17" s="292"/>
      <c r="I17" s="292"/>
      <c r="J17" s="292"/>
      <c r="K17" s="292"/>
      <c r="L17" s="292"/>
      <c r="M17" s="292"/>
      <c r="N17" s="166">
        <f t="shared" si="3"/>
        <v>0</v>
      </c>
    </row>
    <row r="18" spans="1:14">
      <c r="A18" s="165">
        <v>2.4</v>
      </c>
      <c r="B18" s="114" t="s">
        <v>82</v>
      </c>
      <c r="C18" s="292"/>
      <c r="D18" s="113">
        <v>0.03</v>
      </c>
      <c r="E18" s="294">
        <f>C18*D18</f>
        <v>0</v>
      </c>
      <c r="F18" s="292"/>
      <c r="G18" s="292"/>
      <c r="H18" s="292"/>
      <c r="I18" s="292"/>
      <c r="J18" s="292"/>
      <c r="K18" s="292"/>
      <c r="L18" s="292"/>
      <c r="M18" s="292"/>
      <c r="N18" s="166">
        <f t="shared" si="3"/>
        <v>0</v>
      </c>
    </row>
    <row r="19" spans="1:14">
      <c r="A19" s="165">
        <v>2.5</v>
      </c>
      <c r="B19" s="114" t="s">
        <v>83</v>
      </c>
      <c r="C19" s="292"/>
      <c r="D19" s="113">
        <v>0.04</v>
      </c>
      <c r="E19" s="294">
        <f>C19*D19</f>
        <v>0</v>
      </c>
      <c r="F19" s="292"/>
      <c r="G19" s="292"/>
      <c r="H19" s="292"/>
      <c r="I19" s="292"/>
      <c r="J19" s="292"/>
      <c r="K19" s="292"/>
      <c r="L19" s="292"/>
      <c r="M19" s="292"/>
      <c r="N19" s="166">
        <f t="shared" si="3"/>
        <v>0</v>
      </c>
    </row>
    <row r="20" spans="1:14">
      <c r="A20" s="165">
        <v>2.6</v>
      </c>
      <c r="B20" s="114" t="s">
        <v>84</v>
      </c>
      <c r="C20" s="292"/>
      <c r="D20" s="115"/>
      <c r="E20" s="295"/>
      <c r="F20" s="292"/>
      <c r="G20" s="292"/>
      <c r="H20" s="292"/>
      <c r="I20" s="292"/>
      <c r="J20" s="292"/>
      <c r="K20" s="292"/>
      <c r="L20" s="292"/>
      <c r="M20" s="292"/>
      <c r="N20" s="166">
        <f t="shared" si="3"/>
        <v>0</v>
      </c>
    </row>
    <row r="21" spans="1:14" ht="15.75" thickBot="1">
      <c r="A21" s="167">
        <v>3</v>
      </c>
      <c r="B21" s="168" t="s">
        <v>68</v>
      </c>
      <c r="C21" s="293">
        <f>C14+C7</f>
        <v>0</v>
      </c>
      <c r="D21" s="169"/>
      <c r="E21" s="296">
        <f>E14+E7</f>
        <v>0</v>
      </c>
      <c r="F21" s="297">
        <f>F7+F14</f>
        <v>0</v>
      </c>
      <c r="G21" s="297">
        <f t="shared" ref="G21:L21" si="4">G7+G14</f>
        <v>0</v>
      </c>
      <c r="H21" s="297">
        <f t="shared" si="4"/>
        <v>0</v>
      </c>
      <c r="I21" s="297">
        <f t="shared" si="4"/>
        <v>0</v>
      </c>
      <c r="J21" s="297">
        <f t="shared" si="4"/>
        <v>0</v>
      </c>
      <c r="K21" s="297">
        <f t="shared" si="4"/>
        <v>0</v>
      </c>
      <c r="L21" s="297">
        <f t="shared" si="4"/>
        <v>0</v>
      </c>
      <c r="M21" s="297">
        <f>M7+M14</f>
        <v>0</v>
      </c>
      <c r="N21" s="170">
        <f>N14+N7</f>
        <v>0</v>
      </c>
    </row>
    <row r="22" spans="1:14">
      <c r="E22" s="298"/>
      <c r="F22" s="298"/>
      <c r="G22" s="298"/>
      <c r="H22" s="298"/>
      <c r="I22" s="298"/>
      <c r="J22" s="298"/>
      <c r="K22" s="298"/>
      <c r="L22" s="298"/>
      <c r="M22" s="29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3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43"/>
  <sheetViews>
    <sheetView topLeftCell="A13" zoomScaleNormal="100" workbookViewId="0">
      <selection activeCell="B43" sqref="B43"/>
    </sheetView>
  </sheetViews>
  <sheetFormatPr defaultRowHeight="15"/>
  <cols>
    <col min="1" max="1" width="11.42578125" customWidth="1"/>
    <col min="2" max="2" width="76.85546875" style="4" customWidth="1"/>
    <col min="3" max="3" width="13.5703125" bestFit="1" customWidth="1"/>
    <col min="6" max="6" width="14.5703125" customWidth="1"/>
  </cols>
  <sheetData>
    <row r="1" spans="1:7">
      <c r="A1" s="727" t="s">
        <v>188</v>
      </c>
      <c r="B1" s="734" t="str">
        <f>Info!C2</f>
        <v>სს "ბაზისბანკი"</v>
      </c>
    </row>
    <row r="2" spans="1:7">
      <c r="A2" s="727" t="s">
        <v>189</v>
      </c>
      <c r="B2" s="724">
        <f>'1. key ratios'!B2</f>
        <v>44561</v>
      </c>
    </row>
    <row r="3" spans="1:7">
      <c r="A3" s="334"/>
      <c r="B3"/>
    </row>
    <row r="4" spans="1:7">
      <c r="A4" s="334" t="s">
        <v>592</v>
      </c>
      <c r="B4" t="s">
        <v>551</v>
      </c>
    </row>
    <row r="5" spans="1:7">
      <c r="A5" s="387"/>
      <c r="B5" s="387" t="s">
        <v>552</v>
      </c>
      <c r="C5" s="399"/>
      <c r="D5" s="741"/>
      <c r="E5" s="741"/>
      <c r="F5" s="741"/>
      <c r="G5" s="741"/>
    </row>
    <row r="6" spans="1:7">
      <c r="A6" s="388">
        <v>1</v>
      </c>
      <c r="B6" s="400" t="s">
        <v>603</v>
      </c>
      <c r="C6" s="401">
        <v>1889768091.6893826</v>
      </c>
      <c r="F6" s="681"/>
      <c r="G6" s="681"/>
    </row>
    <row r="7" spans="1:7">
      <c r="A7" s="388">
        <v>2</v>
      </c>
      <c r="B7" s="400" t="s">
        <v>553</v>
      </c>
      <c r="C7" s="401">
        <v>-20925137.130000003</v>
      </c>
      <c r="F7" s="681"/>
      <c r="G7" s="681"/>
    </row>
    <row r="8" spans="1:7">
      <c r="A8" s="389">
        <v>3</v>
      </c>
      <c r="B8" s="402" t="s">
        <v>554</v>
      </c>
      <c r="C8" s="403">
        <v>1868842954.5593824</v>
      </c>
      <c r="F8" s="681"/>
      <c r="G8" s="681"/>
    </row>
    <row r="9" spans="1:7">
      <c r="A9" s="390"/>
      <c r="B9" s="390" t="s">
        <v>555</v>
      </c>
      <c r="C9" s="404"/>
      <c r="F9" s="681"/>
      <c r="G9" s="681"/>
    </row>
    <row r="10" spans="1:7">
      <c r="A10" s="391">
        <v>4</v>
      </c>
      <c r="B10" s="405" t="s">
        <v>556</v>
      </c>
      <c r="C10" s="401"/>
      <c r="F10" s="681"/>
      <c r="G10" s="681"/>
    </row>
    <row r="11" spans="1:7">
      <c r="A11" s="391">
        <v>5</v>
      </c>
      <c r="B11" s="406" t="s">
        <v>557</v>
      </c>
      <c r="C11" s="401"/>
      <c r="F11" s="681"/>
      <c r="G11" s="681"/>
    </row>
    <row r="12" spans="1:7">
      <c r="A12" s="391" t="s">
        <v>558</v>
      </c>
      <c r="B12" s="400" t="s">
        <v>559</v>
      </c>
      <c r="C12" s="403">
        <f>'15. CCR'!E21</f>
        <v>0</v>
      </c>
      <c r="F12" s="681"/>
      <c r="G12" s="681"/>
    </row>
    <row r="13" spans="1:7">
      <c r="A13" s="392">
        <v>6</v>
      </c>
      <c r="B13" s="407" t="s">
        <v>560</v>
      </c>
      <c r="C13" s="401"/>
      <c r="F13" s="681"/>
      <c r="G13" s="681"/>
    </row>
    <row r="14" spans="1:7">
      <c r="A14" s="392">
        <v>7</v>
      </c>
      <c r="B14" s="408" t="s">
        <v>561</v>
      </c>
      <c r="C14" s="401"/>
      <c r="F14" s="681"/>
      <c r="G14" s="681"/>
    </row>
    <row r="15" spans="1:7">
      <c r="A15" s="393">
        <v>8</v>
      </c>
      <c r="B15" s="400" t="s">
        <v>562</v>
      </c>
      <c r="C15" s="401"/>
      <c r="F15" s="681"/>
      <c r="G15" s="681"/>
    </row>
    <row r="16" spans="1:7" ht="24">
      <c r="A16" s="392">
        <v>9</v>
      </c>
      <c r="B16" s="408" t="s">
        <v>563</v>
      </c>
      <c r="C16" s="401"/>
      <c r="F16" s="681"/>
      <c r="G16" s="681"/>
    </row>
    <row r="17" spans="1:7">
      <c r="A17" s="392">
        <v>10</v>
      </c>
      <c r="B17" s="408" t="s">
        <v>564</v>
      </c>
      <c r="C17" s="401"/>
      <c r="F17" s="681"/>
      <c r="G17" s="681"/>
    </row>
    <row r="18" spans="1:7">
      <c r="A18" s="394">
        <v>11</v>
      </c>
      <c r="B18" s="409" t="s">
        <v>565</v>
      </c>
      <c r="C18" s="403">
        <f>SUM(C10:C17)</f>
        <v>0</v>
      </c>
      <c r="F18" s="681"/>
      <c r="G18" s="681"/>
    </row>
    <row r="19" spans="1:7">
      <c r="A19" s="390"/>
      <c r="B19" s="390" t="s">
        <v>566</v>
      </c>
      <c r="C19" s="410"/>
      <c r="F19" s="681"/>
      <c r="G19" s="681"/>
    </row>
    <row r="20" spans="1:7">
      <c r="A20" s="392">
        <v>12</v>
      </c>
      <c r="B20" s="405" t="s">
        <v>567</v>
      </c>
      <c r="C20" s="401"/>
      <c r="F20" s="681"/>
      <c r="G20" s="681"/>
    </row>
    <row r="21" spans="1:7">
      <c r="A21" s="392">
        <v>13</v>
      </c>
      <c r="B21" s="405" t="s">
        <v>568</v>
      </c>
      <c r="C21" s="401"/>
      <c r="F21" s="681"/>
      <c r="G21" s="681"/>
    </row>
    <row r="22" spans="1:7">
      <c r="A22" s="392">
        <v>14</v>
      </c>
      <c r="B22" s="405" t="s">
        <v>569</v>
      </c>
      <c r="C22" s="401"/>
      <c r="F22" s="681"/>
      <c r="G22" s="681"/>
    </row>
    <row r="23" spans="1:7" ht="24">
      <c r="A23" s="392" t="s">
        <v>570</v>
      </c>
      <c r="B23" s="405" t="s">
        <v>571</v>
      </c>
      <c r="C23" s="401"/>
      <c r="F23" s="681"/>
      <c r="G23" s="681"/>
    </row>
    <row r="24" spans="1:7">
      <c r="A24" s="392">
        <v>15</v>
      </c>
      <c r="B24" s="405" t="s">
        <v>572</v>
      </c>
      <c r="C24" s="401"/>
      <c r="F24" s="681"/>
      <c r="G24" s="681"/>
    </row>
    <row r="25" spans="1:7">
      <c r="A25" s="392" t="s">
        <v>573</v>
      </c>
      <c r="B25" s="400" t="s">
        <v>574</v>
      </c>
      <c r="C25" s="401"/>
      <c r="F25" s="681"/>
      <c r="G25" s="681"/>
    </row>
    <row r="26" spans="1:7">
      <c r="A26" s="394">
        <v>16</v>
      </c>
      <c r="B26" s="409" t="s">
        <v>575</v>
      </c>
      <c r="C26" s="403">
        <f>SUM(C20:C25)</f>
        <v>0</v>
      </c>
      <c r="F26" s="681"/>
      <c r="G26" s="681"/>
    </row>
    <row r="27" spans="1:7">
      <c r="A27" s="390"/>
      <c r="B27" s="390" t="s">
        <v>576</v>
      </c>
      <c r="C27" s="404"/>
      <c r="F27" s="681"/>
      <c r="G27" s="681"/>
    </row>
    <row r="28" spans="1:7">
      <c r="A28" s="391">
        <v>17</v>
      </c>
      <c r="B28" s="400" t="s">
        <v>577</v>
      </c>
      <c r="C28" s="401">
        <v>252566481.0402</v>
      </c>
      <c r="F28" s="681"/>
      <c r="G28" s="681"/>
    </row>
    <row r="29" spans="1:7">
      <c r="A29" s="391">
        <v>18</v>
      </c>
      <c r="B29" s="400" t="s">
        <v>578</v>
      </c>
      <c r="C29" s="401">
        <v>-105644408.56</v>
      </c>
      <c r="F29" s="681"/>
      <c r="G29" s="681"/>
    </row>
    <row r="30" spans="1:7">
      <c r="A30" s="394">
        <v>19</v>
      </c>
      <c r="B30" s="409" t="s">
        <v>579</v>
      </c>
      <c r="C30" s="403">
        <f>C28+C29</f>
        <v>146922072.48019999</v>
      </c>
      <c r="F30" s="681"/>
      <c r="G30" s="681"/>
    </row>
    <row r="31" spans="1:7">
      <c r="A31" s="395"/>
      <c r="B31" s="390" t="s">
        <v>580</v>
      </c>
      <c r="C31" s="404"/>
      <c r="F31" s="681"/>
      <c r="G31" s="681"/>
    </row>
    <row r="32" spans="1:7">
      <c r="A32" s="391" t="s">
        <v>581</v>
      </c>
      <c r="B32" s="405" t="s">
        <v>582</v>
      </c>
      <c r="C32" s="411"/>
      <c r="F32" s="681"/>
      <c r="G32" s="681"/>
    </row>
    <row r="33" spans="1:7">
      <c r="A33" s="391" t="s">
        <v>583</v>
      </c>
      <c r="B33" s="406" t="s">
        <v>584</v>
      </c>
      <c r="C33" s="411"/>
      <c r="F33" s="681"/>
      <c r="G33" s="681"/>
    </row>
    <row r="34" spans="1:7">
      <c r="A34" s="390"/>
      <c r="B34" s="390" t="s">
        <v>585</v>
      </c>
      <c r="C34" s="404"/>
      <c r="F34" s="681"/>
      <c r="G34" s="681"/>
    </row>
    <row r="35" spans="1:7">
      <c r="A35" s="394">
        <v>20</v>
      </c>
      <c r="B35" s="409" t="s">
        <v>89</v>
      </c>
      <c r="C35" s="403">
        <f>'1. key ratios'!C9</f>
        <v>275001902.05999994</v>
      </c>
      <c r="F35" s="681"/>
      <c r="G35" s="681"/>
    </row>
    <row r="36" spans="1:7">
      <c r="A36" s="394">
        <v>21</v>
      </c>
      <c r="B36" s="409" t="s">
        <v>586</v>
      </c>
      <c r="C36" s="403">
        <f>C8+C18+C26+C30</f>
        <v>2015765027.0395825</v>
      </c>
      <c r="F36" s="681"/>
      <c r="G36" s="681"/>
    </row>
    <row r="37" spans="1:7">
      <c r="A37" s="396"/>
      <c r="B37" s="396" t="s">
        <v>551</v>
      </c>
      <c r="C37" s="404"/>
      <c r="F37" s="681"/>
      <c r="G37" s="681"/>
    </row>
    <row r="38" spans="1:7">
      <c r="A38" s="394">
        <v>22</v>
      </c>
      <c r="B38" s="409" t="s">
        <v>551</v>
      </c>
      <c r="C38" s="712">
        <f>IFERROR(C35/C36,0)</f>
        <v>0.1364255745938189</v>
      </c>
      <c r="F38" s="681"/>
      <c r="G38" s="681"/>
    </row>
    <row r="39" spans="1:7">
      <c r="A39" s="396"/>
      <c r="B39" s="396" t="s">
        <v>587</v>
      </c>
      <c r="C39" s="404"/>
      <c r="G39" s="681"/>
    </row>
    <row r="40" spans="1:7">
      <c r="A40" s="397" t="s">
        <v>588</v>
      </c>
      <c r="B40" s="405" t="s">
        <v>589</v>
      </c>
      <c r="C40" s="411"/>
      <c r="G40" s="681"/>
    </row>
    <row r="41" spans="1:7">
      <c r="A41" s="398" t="s">
        <v>590</v>
      </c>
      <c r="B41" s="406" t="s">
        <v>591</v>
      </c>
      <c r="C41" s="411"/>
    </row>
    <row r="43" spans="1:7">
      <c r="B43" s="419"/>
    </row>
  </sheetData>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K42"/>
  <sheetViews>
    <sheetView zoomScale="90" zoomScaleNormal="90" workbookViewId="0">
      <pane xSplit="2" ySplit="6" topLeftCell="C16" activePane="bottomRight" state="frozen"/>
      <selection activeCell="E15" sqref="E15"/>
      <selection pane="topRight" activeCell="E15" sqref="E15"/>
      <selection pane="bottomLeft" activeCell="E15" sqref="E15"/>
      <selection pane="bottomRight" activeCell="C8" sqref="C8:G40"/>
    </sheetView>
  </sheetViews>
  <sheetFormatPr defaultRowHeight="15"/>
  <cols>
    <col min="1" max="1" width="9.85546875" style="334" bestFit="1" customWidth="1"/>
    <col min="2" max="2" width="82.5703125" style="24" customWidth="1"/>
    <col min="3" max="3" width="14.42578125" style="334" bestFit="1" customWidth="1"/>
    <col min="4" max="4" width="14.140625" style="334" bestFit="1" customWidth="1"/>
    <col min="5" max="5" width="19.7109375" style="334" bestFit="1" customWidth="1"/>
    <col min="6" max="6" width="14.42578125" style="334" bestFit="1" customWidth="1"/>
    <col min="7" max="7" width="28" style="334" bestFit="1" customWidth="1"/>
  </cols>
  <sheetData>
    <row r="1" spans="1:7">
      <c r="A1" s="727" t="s">
        <v>188</v>
      </c>
      <c r="B1" s="727" t="str">
        <f>Info!C2</f>
        <v>სს "ბაზისბანკი"</v>
      </c>
    </row>
    <row r="2" spans="1:7">
      <c r="A2" s="727" t="s">
        <v>189</v>
      </c>
      <c r="B2" s="724">
        <f>'1. key ratios'!B2</f>
        <v>44561</v>
      </c>
    </row>
    <row r="3" spans="1:7">
      <c r="B3" s="448"/>
    </row>
    <row r="4" spans="1:7" ht="15.75" thickBot="1">
      <c r="A4" s="334" t="s">
        <v>650</v>
      </c>
      <c r="B4" s="452" t="s">
        <v>615</v>
      </c>
    </row>
    <row r="5" spans="1:7">
      <c r="A5" s="453"/>
      <c r="B5" s="454"/>
      <c r="C5" s="809" t="s">
        <v>616</v>
      </c>
      <c r="D5" s="809"/>
      <c r="E5" s="809"/>
      <c r="F5" s="809"/>
      <c r="G5" s="810" t="s">
        <v>617</v>
      </c>
    </row>
    <row r="6" spans="1:7">
      <c r="A6" s="455"/>
      <c r="B6" s="456"/>
      <c r="C6" s="457" t="s">
        <v>618</v>
      </c>
      <c r="D6" s="458" t="s">
        <v>619</v>
      </c>
      <c r="E6" s="458" t="s">
        <v>620</v>
      </c>
      <c r="F6" s="458" t="s">
        <v>621</v>
      </c>
      <c r="G6" s="811"/>
    </row>
    <row r="7" spans="1:7">
      <c r="A7" s="459"/>
      <c r="B7" s="460" t="s">
        <v>622</v>
      </c>
      <c r="C7" s="461"/>
      <c r="D7" s="461"/>
      <c r="E7" s="461"/>
      <c r="F7" s="461"/>
      <c r="G7" s="462"/>
    </row>
    <row r="8" spans="1:7">
      <c r="A8" s="463">
        <v>1</v>
      </c>
      <c r="B8" s="464" t="s">
        <v>623</v>
      </c>
      <c r="C8" s="465">
        <f>SUM(C9:C10)</f>
        <v>275001902.05999994</v>
      </c>
      <c r="D8" s="465">
        <f>SUM(D9:D10)</f>
        <v>0</v>
      </c>
      <c r="E8" s="465">
        <f>SUM(E9:E10)</f>
        <v>0</v>
      </c>
      <c r="F8" s="465">
        <f>SUM(F9:F10)</f>
        <v>360834506.08739996</v>
      </c>
      <c r="G8" s="466">
        <f>SUM(G9:G10)</f>
        <v>635836408.1473999</v>
      </c>
    </row>
    <row r="9" spans="1:7">
      <c r="A9" s="463">
        <v>2</v>
      </c>
      <c r="B9" s="467" t="s">
        <v>88</v>
      </c>
      <c r="C9" s="465">
        <v>275001902.05999994</v>
      </c>
      <c r="D9" s="465"/>
      <c r="E9" s="465"/>
      <c r="F9" s="465">
        <v>12142592</v>
      </c>
      <c r="G9" s="466">
        <v>287144494.05999994</v>
      </c>
    </row>
    <row r="10" spans="1:7">
      <c r="A10" s="463">
        <v>3</v>
      </c>
      <c r="B10" s="467" t="s">
        <v>624</v>
      </c>
      <c r="C10" s="468"/>
      <c r="D10" s="468"/>
      <c r="E10" s="468"/>
      <c r="F10" s="465">
        <v>348691914.08739996</v>
      </c>
      <c r="G10" s="466">
        <v>348691914.08739996</v>
      </c>
    </row>
    <row r="11" spans="1:7" ht="26.25">
      <c r="A11" s="463">
        <v>4</v>
      </c>
      <c r="B11" s="464" t="s">
        <v>625</v>
      </c>
      <c r="C11" s="465">
        <f t="shared" ref="C11:F11" si="0">SUM(C12:C13)</f>
        <v>173512218.58650002</v>
      </c>
      <c r="D11" s="465">
        <f t="shared" si="0"/>
        <v>86324101.937299997</v>
      </c>
      <c r="E11" s="465">
        <f t="shared" si="0"/>
        <v>83043461.078999996</v>
      </c>
      <c r="F11" s="465">
        <f t="shared" si="0"/>
        <v>85697.744000000006</v>
      </c>
      <c r="G11" s="466">
        <f>SUM(G12:G13)</f>
        <v>308108517.13946998</v>
      </c>
    </row>
    <row r="12" spans="1:7">
      <c r="A12" s="463">
        <v>5</v>
      </c>
      <c r="B12" s="467" t="s">
        <v>626</v>
      </c>
      <c r="C12" s="465">
        <v>148189045.65560001</v>
      </c>
      <c r="D12" s="469">
        <v>78659150.622899994</v>
      </c>
      <c r="E12" s="465">
        <v>76678944.739899993</v>
      </c>
      <c r="F12" s="465">
        <v>85697.744000000006</v>
      </c>
      <c r="G12" s="466">
        <v>288432196.84727001</v>
      </c>
    </row>
    <row r="13" spans="1:7">
      <c r="A13" s="463">
        <v>6</v>
      </c>
      <c r="B13" s="467" t="s">
        <v>627</v>
      </c>
      <c r="C13" s="465">
        <v>25323172.9309</v>
      </c>
      <c r="D13" s="469">
        <v>7664951.3143999996</v>
      </c>
      <c r="E13" s="465">
        <v>6364516.3391000004</v>
      </c>
      <c r="F13" s="465">
        <v>0</v>
      </c>
      <c r="G13" s="466">
        <v>19676320.292199999</v>
      </c>
    </row>
    <row r="14" spans="1:7">
      <c r="A14" s="463">
        <v>7</v>
      </c>
      <c r="B14" s="464" t="s">
        <v>628</v>
      </c>
      <c r="C14" s="465">
        <f t="shared" ref="C14:F14" si="1">SUM(C15:C16)</f>
        <v>301081442.29909998</v>
      </c>
      <c r="D14" s="465">
        <f t="shared" si="1"/>
        <v>419668416.36580002</v>
      </c>
      <c r="E14" s="465">
        <f t="shared" si="1"/>
        <v>121057076.54390001</v>
      </c>
      <c r="F14" s="465">
        <f t="shared" si="1"/>
        <v>313786.1986</v>
      </c>
      <c r="G14" s="466">
        <f>SUM(G15:G16)</f>
        <v>223993783.87845001</v>
      </c>
    </row>
    <row r="15" spans="1:7" ht="51.75">
      <c r="A15" s="463">
        <v>8</v>
      </c>
      <c r="B15" s="467" t="s">
        <v>629</v>
      </c>
      <c r="C15" s="465">
        <v>266747156.74399999</v>
      </c>
      <c r="D15" s="469">
        <v>59869548.270400003</v>
      </c>
      <c r="E15" s="465">
        <v>47738489.103399999</v>
      </c>
      <c r="F15" s="465">
        <v>26946.208299999998</v>
      </c>
      <c r="G15" s="466">
        <v>187191070.16305</v>
      </c>
    </row>
    <row r="16" spans="1:7" ht="26.25">
      <c r="A16" s="463">
        <v>9</v>
      </c>
      <c r="B16" s="467" t="s">
        <v>630</v>
      </c>
      <c r="C16" s="465">
        <v>34334285.555100001</v>
      </c>
      <c r="D16" s="469">
        <v>359798868.09540004</v>
      </c>
      <c r="E16" s="465">
        <v>73318587.440500006</v>
      </c>
      <c r="F16" s="465">
        <v>286839.9903</v>
      </c>
      <c r="G16" s="466">
        <v>36802713.715400003</v>
      </c>
    </row>
    <row r="17" spans="1:11">
      <c r="A17" s="463">
        <v>10</v>
      </c>
      <c r="B17" s="464" t="s">
        <v>631</v>
      </c>
      <c r="C17" s="465"/>
      <c r="D17" s="469"/>
      <c r="E17" s="465"/>
      <c r="F17" s="465"/>
      <c r="G17" s="466"/>
    </row>
    <row r="18" spans="1:11">
      <c r="A18" s="463">
        <v>11</v>
      </c>
      <c r="B18" s="464" t="s">
        <v>95</v>
      </c>
      <c r="C18" s="465">
        <f>SUM(C19:C20)</f>
        <v>41784605.052593902</v>
      </c>
      <c r="D18" s="469">
        <f t="shared" ref="D18:G18" si="2">SUM(D19:D20)</f>
        <v>0</v>
      </c>
      <c r="E18" s="465">
        <f t="shared" si="2"/>
        <v>0</v>
      </c>
      <c r="F18" s="465">
        <f t="shared" si="2"/>
        <v>0</v>
      </c>
      <c r="G18" s="466">
        <f t="shared" si="2"/>
        <v>0</v>
      </c>
    </row>
    <row r="19" spans="1:11">
      <c r="A19" s="463">
        <v>12</v>
      </c>
      <c r="B19" s="467" t="s">
        <v>632</v>
      </c>
      <c r="C19" s="468"/>
      <c r="D19" s="469"/>
      <c r="E19" s="465"/>
      <c r="F19" s="465"/>
      <c r="G19" s="466"/>
    </row>
    <row r="20" spans="1:11" ht="26.25">
      <c r="A20" s="463">
        <v>13</v>
      </c>
      <c r="B20" s="467" t="s">
        <v>633</v>
      </c>
      <c r="C20" s="465">
        <v>41784605.052593902</v>
      </c>
      <c r="D20" s="465"/>
      <c r="E20" s="465"/>
      <c r="F20" s="465"/>
      <c r="G20" s="466"/>
    </row>
    <row r="21" spans="1:11">
      <c r="A21" s="470">
        <v>14</v>
      </c>
      <c r="B21" s="471" t="s">
        <v>634</v>
      </c>
      <c r="C21" s="468"/>
      <c r="D21" s="468"/>
      <c r="E21" s="468"/>
      <c r="F21" s="468"/>
      <c r="G21" s="472">
        <f>SUM(G8,G11,G14,G17,G18)</f>
        <v>1167938709.1653199</v>
      </c>
      <c r="K21" s="681"/>
    </row>
    <row r="22" spans="1:11">
      <c r="A22" s="473"/>
      <c r="B22" s="492" t="s">
        <v>635</v>
      </c>
      <c r="C22" s="474"/>
      <c r="D22" s="475"/>
      <c r="E22" s="474"/>
      <c r="F22" s="474"/>
      <c r="G22" s="476"/>
    </row>
    <row r="23" spans="1:11">
      <c r="A23" s="463">
        <v>15</v>
      </c>
      <c r="B23" s="464" t="s">
        <v>486</v>
      </c>
      <c r="C23" s="477">
        <v>439865923.3096</v>
      </c>
      <c r="D23" s="478">
        <v>203596714.5</v>
      </c>
      <c r="E23" s="477"/>
      <c r="F23" s="477"/>
      <c r="G23" s="466">
        <v>18985098.211120002</v>
      </c>
    </row>
    <row r="24" spans="1:11">
      <c r="A24" s="463">
        <v>16</v>
      </c>
      <c r="B24" s="464" t="s">
        <v>636</v>
      </c>
      <c r="C24" s="465">
        <f>SUM(C25:C27,C29,C31)</f>
        <v>194530.36660000699</v>
      </c>
      <c r="D24" s="469">
        <f t="shared" ref="D24:G24" si="3">SUM(D25:D27,D29,D31)</f>
        <v>191703366.06556922</v>
      </c>
      <c r="E24" s="465">
        <f t="shared" si="3"/>
        <v>144143275.11560968</v>
      </c>
      <c r="F24" s="465">
        <f t="shared" si="3"/>
        <v>674414032.4504534</v>
      </c>
      <c r="G24" s="466">
        <f t="shared" si="3"/>
        <v>722190815.84855306</v>
      </c>
    </row>
    <row r="25" spans="1:11" ht="26.25">
      <c r="A25" s="463">
        <v>17</v>
      </c>
      <c r="B25" s="467" t="s">
        <v>637</v>
      </c>
      <c r="C25" s="465"/>
      <c r="D25" s="469">
        <v>480000</v>
      </c>
      <c r="E25" s="465">
        <v>1440000</v>
      </c>
      <c r="F25" s="465">
        <v>0</v>
      </c>
      <c r="G25" s="466">
        <v>768000</v>
      </c>
    </row>
    <row r="26" spans="1:11" ht="26.25">
      <c r="A26" s="463">
        <v>18</v>
      </c>
      <c r="B26" s="467" t="s">
        <v>638</v>
      </c>
      <c r="C26" s="465">
        <v>194530.36660000699</v>
      </c>
      <c r="D26" s="469">
        <v>26622410.384399999</v>
      </c>
      <c r="E26" s="465">
        <v>872553.07189999998</v>
      </c>
      <c r="F26" s="465">
        <v>27269946.376499999</v>
      </c>
      <c r="G26" s="466">
        <v>31728764.0251</v>
      </c>
    </row>
    <row r="27" spans="1:11">
      <c r="A27" s="463">
        <v>19</v>
      </c>
      <c r="B27" s="467" t="s">
        <v>639</v>
      </c>
      <c r="C27" s="465"/>
      <c r="D27" s="469">
        <v>152812308.5549438</v>
      </c>
      <c r="E27" s="465">
        <v>134657710.55919638</v>
      </c>
      <c r="F27" s="465">
        <v>561632638.06462157</v>
      </c>
      <c r="G27" s="466">
        <v>621122751.91201806</v>
      </c>
    </row>
    <row r="28" spans="1:11">
      <c r="A28" s="463">
        <v>20</v>
      </c>
      <c r="B28" s="479" t="s">
        <v>640</v>
      </c>
      <c r="C28" s="465"/>
      <c r="D28" s="469"/>
      <c r="E28" s="465"/>
      <c r="F28" s="465"/>
      <c r="G28" s="466"/>
    </row>
    <row r="29" spans="1:11">
      <c r="A29" s="463">
        <v>21</v>
      </c>
      <c r="B29" s="467" t="s">
        <v>641</v>
      </c>
      <c r="C29" s="465"/>
      <c r="D29" s="469">
        <v>5454753.1979254205</v>
      </c>
      <c r="E29" s="465">
        <v>5216821.4845132707</v>
      </c>
      <c r="F29" s="465">
        <v>67971301.009331793</v>
      </c>
      <c r="G29" s="466">
        <v>49517132.997285008</v>
      </c>
    </row>
    <row r="30" spans="1:11">
      <c r="A30" s="463">
        <v>22</v>
      </c>
      <c r="B30" s="479" t="s">
        <v>640</v>
      </c>
      <c r="C30" s="465"/>
      <c r="D30" s="469">
        <v>5454753.1979254205</v>
      </c>
      <c r="E30" s="465">
        <v>5216821.4845132707</v>
      </c>
      <c r="F30" s="465">
        <v>67971301.009331793</v>
      </c>
      <c r="G30" s="466">
        <v>49517132.997285008</v>
      </c>
    </row>
    <row r="31" spans="1:11" ht="26.25">
      <c r="A31" s="463">
        <v>23</v>
      </c>
      <c r="B31" s="467" t="s">
        <v>642</v>
      </c>
      <c r="C31" s="465"/>
      <c r="D31" s="469">
        <v>6333893.9282999998</v>
      </c>
      <c r="E31" s="465">
        <v>1956190</v>
      </c>
      <c r="F31" s="465">
        <v>17540147</v>
      </c>
      <c r="G31" s="466">
        <v>19054166.91415</v>
      </c>
    </row>
    <row r="32" spans="1:11">
      <c r="A32" s="463">
        <v>24</v>
      </c>
      <c r="B32" s="464" t="s">
        <v>643</v>
      </c>
      <c r="C32" s="465"/>
      <c r="D32" s="469"/>
      <c r="E32" s="465"/>
      <c r="F32" s="465"/>
      <c r="G32" s="466"/>
    </row>
    <row r="33" spans="1:11">
      <c r="A33" s="463">
        <v>25</v>
      </c>
      <c r="B33" s="464" t="s">
        <v>165</v>
      </c>
      <c r="C33" s="465">
        <f>SUM(C34:C35)</f>
        <v>71032265.029400006</v>
      </c>
      <c r="D33" s="465">
        <f>SUM(D34:D35)</f>
        <v>24476265.529679999</v>
      </c>
      <c r="E33" s="465">
        <f>SUM(E34:E35)</f>
        <v>19653499.68378</v>
      </c>
      <c r="F33" s="465">
        <f>SUM(F34:F35)</f>
        <v>102993723.70174</v>
      </c>
      <c r="G33" s="466">
        <f>SUM(G34:G35)</f>
        <v>196090871.33787</v>
      </c>
    </row>
    <row r="34" spans="1:11">
      <c r="A34" s="463">
        <v>26</v>
      </c>
      <c r="B34" s="467" t="s">
        <v>644</v>
      </c>
      <c r="C34" s="468"/>
      <c r="D34" s="469"/>
      <c r="E34" s="465"/>
      <c r="F34" s="465"/>
      <c r="G34" s="466"/>
    </row>
    <row r="35" spans="1:11">
      <c r="A35" s="463">
        <v>27</v>
      </c>
      <c r="B35" s="467" t="s">
        <v>645</v>
      </c>
      <c r="C35" s="465">
        <v>71032265.029400006</v>
      </c>
      <c r="D35" s="469">
        <v>24476265.529679999</v>
      </c>
      <c r="E35" s="465">
        <v>19653499.68378</v>
      </c>
      <c r="F35" s="465">
        <v>102993723.70174</v>
      </c>
      <c r="G35" s="466">
        <v>196090871.33787</v>
      </c>
    </row>
    <row r="36" spans="1:11">
      <c r="A36" s="463">
        <v>28</v>
      </c>
      <c r="B36" s="464" t="s">
        <v>646</v>
      </c>
      <c r="C36" s="465">
        <v>135407310.1904</v>
      </c>
      <c r="D36" s="469">
        <v>30835864.155900002</v>
      </c>
      <c r="E36" s="465">
        <v>23540133.5867</v>
      </c>
      <c r="F36" s="465">
        <v>60661569.660400003</v>
      </c>
      <c r="G36" s="466">
        <v>21307200.732840002</v>
      </c>
    </row>
    <row r="37" spans="1:11">
      <c r="A37" s="470">
        <v>29</v>
      </c>
      <c r="B37" s="471" t="s">
        <v>647</v>
      </c>
      <c r="C37" s="468"/>
      <c r="D37" s="468"/>
      <c r="E37" s="468"/>
      <c r="F37" s="468"/>
      <c r="G37" s="472">
        <f>SUM(G23:G24,G32:G33,G36)</f>
        <v>958573986.13038301</v>
      </c>
      <c r="K37" s="681"/>
    </row>
    <row r="38" spans="1:11">
      <c r="A38" s="459"/>
      <c r="B38" s="480"/>
      <c r="C38" s="481"/>
      <c r="D38" s="481"/>
      <c r="E38" s="481"/>
      <c r="F38" s="481"/>
      <c r="G38" s="482"/>
    </row>
    <row r="39" spans="1:11" ht="15.75" thickBot="1">
      <c r="A39" s="483">
        <v>30</v>
      </c>
      <c r="B39" s="484" t="s">
        <v>615</v>
      </c>
      <c r="C39" s="341"/>
      <c r="D39" s="325"/>
      <c r="E39" s="325"/>
      <c r="F39" s="485"/>
      <c r="G39" s="486">
        <f>IFERROR(G21/G37,0)</f>
        <v>1.2184126901670995</v>
      </c>
      <c r="K39" s="681"/>
    </row>
    <row r="42" spans="1:11" ht="39">
      <c r="B42" s="24" t="s">
        <v>648</v>
      </c>
    </row>
  </sheetData>
  <mergeCells count="2">
    <mergeCell ref="C5:F5"/>
    <mergeCell ref="G5:G6"/>
  </mergeCells>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L51"/>
  <sheetViews>
    <sheetView zoomScaleNormal="100" workbookViewId="0">
      <pane xSplit="1" ySplit="5" topLeftCell="B27" activePane="bottomRight" state="frozen"/>
      <selection activeCell="E15" sqref="E15"/>
      <selection pane="topRight" activeCell="E15" sqref="E15"/>
      <selection pane="bottomLeft" activeCell="E15" sqref="E15"/>
      <selection pane="bottomRight" activeCell="F50" sqref="F50"/>
    </sheetView>
  </sheetViews>
  <sheetFormatPr defaultRowHeight="15.75"/>
  <cols>
    <col min="1" max="1" width="9.42578125" style="20" bestFit="1" customWidth="1"/>
    <col min="2" max="2" width="88.42578125" style="17" customWidth="1"/>
    <col min="3" max="3" width="14" style="17" bestFit="1" customWidth="1"/>
    <col min="4" max="4" width="13.7109375" style="2" bestFit="1" customWidth="1"/>
    <col min="5" max="5" width="14" style="2" bestFit="1" customWidth="1"/>
    <col min="6" max="7" width="14.140625" style="2" bestFit="1" customWidth="1"/>
    <col min="8" max="8" width="6.7109375" customWidth="1"/>
    <col min="9" max="9" width="17.85546875" customWidth="1"/>
    <col min="10" max="13" width="6.7109375" customWidth="1"/>
  </cols>
  <sheetData>
    <row r="1" spans="1:12">
      <c r="A1" s="729" t="s">
        <v>188</v>
      </c>
      <c r="B1" s="730" t="str">
        <f>Info!C2</f>
        <v>სს "ბაზისბანკი"</v>
      </c>
    </row>
    <row r="2" spans="1:12">
      <c r="A2" s="729" t="s">
        <v>189</v>
      </c>
      <c r="B2" s="728">
        <v>44561</v>
      </c>
      <c r="C2" s="30"/>
      <c r="D2" s="19"/>
      <c r="E2" s="19"/>
      <c r="F2" s="19"/>
      <c r="G2" s="19"/>
      <c r="H2" s="1"/>
    </row>
    <row r="3" spans="1:12">
      <c r="A3" s="18"/>
      <c r="C3" s="30"/>
      <c r="D3" s="19"/>
      <c r="E3" s="19"/>
      <c r="F3" s="19"/>
      <c r="G3" s="19"/>
      <c r="H3" s="1"/>
    </row>
    <row r="4" spans="1:12" ht="16.5" thickBot="1">
      <c r="A4" s="70" t="s">
        <v>401</v>
      </c>
      <c r="B4" s="204" t="s">
        <v>223</v>
      </c>
      <c r="C4" s="205"/>
      <c r="D4" s="206"/>
      <c r="E4" s="206"/>
      <c r="F4" s="206"/>
      <c r="G4" s="206"/>
      <c r="H4" s="1"/>
    </row>
    <row r="5" spans="1:12" ht="15">
      <c r="A5" s="311" t="s">
        <v>26</v>
      </c>
      <c r="B5" s="312"/>
      <c r="C5" s="739" t="str">
        <f>INT((MONTH($B$2))/3)&amp;"Q"&amp;"-"&amp;YEAR($B$2)</f>
        <v>4Q-2021</v>
      </c>
      <c r="D5" s="739" t="str">
        <f>IF(INT(MONTH($B$2))=3,"4"&amp;"Q"&amp;"-"&amp;YEAR($B$2)-1,IF(INT(MONTH($B$2))=6,"1"&amp;"Q"&amp;"-"&amp;YEAR($B$2),IF(INT(MONTH($B$2))=9,"2"&amp;"Q"&amp;"-"&amp;YEAR($B$2),IF(INT(MONTH($B$2))=12,"3"&amp;"Q"&amp;"-"&amp;YEAR($B$2),0))))</f>
        <v>3Q-2021</v>
      </c>
      <c r="E5" s="739" t="str">
        <f>IF(INT(MONTH($B$2))=3,"3"&amp;"Q"&amp;"-"&amp;YEAR($B$2)-1,IF(INT(MONTH($B$2))=6,"4"&amp;"Q"&amp;"-"&amp;YEAR($B$2)-1,IF(INT(MONTH($B$2))=9,"1"&amp;"Q"&amp;"-"&amp;YEAR($B$2),IF(INT(MONTH($B$2))=12,"2"&amp;"Q"&amp;"-"&amp;YEAR($B$2),0))))</f>
        <v>2Q-2021</v>
      </c>
      <c r="F5" s="739" t="str">
        <f>IF(INT(MONTH($B$2))=3,"2"&amp;"Q"&amp;"-"&amp;YEAR($B$2)-1,IF(INT(MONTH($B$2))=6,"3"&amp;"Q"&amp;"-"&amp;YEAR($B$2)-1,IF(INT(MONTH($B$2))=9,"4"&amp;"Q"&amp;"-"&amp;YEAR($B$2)-1,IF(INT(MONTH($B$2))=12,"1"&amp;"Q"&amp;"-"&amp;YEAR($B$2),0))))</f>
        <v>1Q-2021</v>
      </c>
      <c r="G5" s="751" t="str">
        <f>IF(INT(MONTH($B$2))=3,"1"&amp;"Q"&amp;"-"&amp;YEAR($B$2)-1,IF(INT(MONTH($B$2))=6,"2"&amp;"Q"&amp;"-"&amp;YEAR($B$2)-1,IF(INT(MONTH($B$2))=9,"3"&amp;"Q"&amp;"-"&amp;YEAR($B$2)-1,IF(INT(MONTH($B$2))=12,"4"&amp;"Q"&amp;"-"&amp;YEAR($B$2)-1,0))))</f>
        <v>4Q-2020</v>
      </c>
    </row>
    <row r="6" spans="1:12" ht="15">
      <c r="A6" s="433"/>
      <c r="B6" s="434" t="s">
        <v>186</v>
      </c>
      <c r="C6" s="313"/>
      <c r="D6" s="313"/>
      <c r="E6" s="313"/>
      <c r="F6" s="313"/>
      <c r="G6" s="314"/>
    </row>
    <row r="7" spans="1:12" ht="15">
      <c r="A7" s="433"/>
      <c r="B7" s="435" t="s">
        <v>190</v>
      </c>
      <c r="C7" s="313"/>
      <c r="D7" s="313"/>
      <c r="E7" s="313"/>
      <c r="F7" s="313"/>
      <c r="G7" s="314"/>
    </row>
    <row r="8" spans="1:12" ht="15">
      <c r="A8" s="423">
        <v>1</v>
      </c>
      <c r="B8" s="424" t="s">
        <v>23</v>
      </c>
      <c r="C8" s="436">
        <v>275001902.05999994</v>
      </c>
      <c r="D8" s="437">
        <v>265452501.13</v>
      </c>
      <c r="E8" s="437">
        <v>247816256.63999999</v>
      </c>
      <c r="F8" s="437">
        <v>240719372.53</v>
      </c>
      <c r="G8" s="438">
        <v>232115414.32999998</v>
      </c>
      <c r="I8" s="708"/>
      <c r="J8" s="708"/>
      <c r="K8" s="708"/>
      <c r="L8" s="708"/>
    </row>
    <row r="9" spans="1:12" ht="15">
      <c r="A9" s="423">
        <v>2</v>
      </c>
      <c r="B9" s="424" t="s">
        <v>89</v>
      </c>
      <c r="C9" s="436">
        <v>275001902.05999994</v>
      </c>
      <c r="D9" s="437">
        <v>265452501.13</v>
      </c>
      <c r="E9" s="437">
        <v>247816256.63999999</v>
      </c>
      <c r="F9" s="437">
        <v>240719372.53</v>
      </c>
      <c r="G9" s="438">
        <v>232115414.32999998</v>
      </c>
      <c r="I9" s="708"/>
      <c r="J9" s="708"/>
      <c r="K9" s="708"/>
      <c r="L9" s="708"/>
    </row>
    <row r="10" spans="1:12" ht="15">
      <c r="A10" s="423">
        <v>3</v>
      </c>
      <c r="B10" s="424" t="s">
        <v>88</v>
      </c>
      <c r="C10" s="436">
        <v>306538687.10929382</v>
      </c>
      <c r="D10" s="437">
        <v>295358176.47649914</v>
      </c>
      <c r="E10" s="437">
        <v>280321900.0819748</v>
      </c>
      <c r="F10" s="437">
        <v>275128392.06172788</v>
      </c>
      <c r="G10" s="438">
        <v>265483867.79889318</v>
      </c>
      <c r="I10" s="708"/>
      <c r="J10" s="708"/>
      <c r="K10" s="708"/>
      <c r="L10" s="708"/>
    </row>
    <row r="11" spans="1:12" ht="15">
      <c r="A11" s="423">
        <v>4</v>
      </c>
      <c r="B11" s="424" t="s">
        <v>607</v>
      </c>
      <c r="C11" s="436">
        <v>155203230.88844451</v>
      </c>
      <c r="D11" s="437">
        <v>91656320.449453786</v>
      </c>
      <c r="E11" s="437">
        <v>88361268.60597527</v>
      </c>
      <c r="F11" s="437">
        <v>92191695.259750709</v>
      </c>
      <c r="G11" s="438">
        <v>82523586.435273439</v>
      </c>
      <c r="I11" s="708"/>
      <c r="J11" s="708"/>
      <c r="K11" s="708"/>
      <c r="L11" s="708"/>
    </row>
    <row r="12" spans="1:12" ht="15">
      <c r="A12" s="423">
        <v>5</v>
      </c>
      <c r="B12" s="424" t="s">
        <v>608</v>
      </c>
      <c r="C12" s="436">
        <v>192822970.13201964</v>
      </c>
      <c r="D12" s="437">
        <v>122242023.6903459</v>
      </c>
      <c r="E12" s="437">
        <v>117848931.49008335</v>
      </c>
      <c r="F12" s="437">
        <v>122958475.84602115</v>
      </c>
      <c r="G12" s="438">
        <v>110067421.63070144</v>
      </c>
      <c r="I12" s="708"/>
      <c r="J12" s="708"/>
      <c r="K12" s="708"/>
      <c r="L12" s="708"/>
    </row>
    <row r="13" spans="1:12" ht="15">
      <c r="A13" s="423">
        <v>6</v>
      </c>
      <c r="B13" s="424" t="s">
        <v>609</v>
      </c>
      <c r="C13" s="436">
        <v>270798654.07141119</v>
      </c>
      <c r="D13" s="437">
        <v>188502163.93218562</v>
      </c>
      <c r="E13" s="437">
        <v>181457653.67036971</v>
      </c>
      <c r="F13" s="437">
        <v>189404655.43450895</v>
      </c>
      <c r="G13" s="438">
        <v>186412557.92842311</v>
      </c>
      <c r="I13" s="708"/>
      <c r="J13" s="708"/>
      <c r="K13" s="708"/>
      <c r="L13" s="708"/>
    </row>
    <row r="14" spans="1:12" ht="15">
      <c r="A14" s="433"/>
      <c r="B14" s="434" t="s">
        <v>611</v>
      </c>
      <c r="C14" s="313"/>
      <c r="D14" s="313"/>
      <c r="E14" s="313"/>
      <c r="F14" s="313"/>
      <c r="G14" s="314"/>
      <c r="I14" s="708"/>
      <c r="J14" s="708"/>
      <c r="K14" s="708"/>
      <c r="L14" s="708"/>
    </row>
    <row r="15" spans="1:12" ht="15" customHeight="1">
      <c r="A15" s="423">
        <v>7</v>
      </c>
      <c r="B15" s="424" t="s">
        <v>610</v>
      </c>
      <c r="C15" s="439">
        <v>1706474911.7904396</v>
      </c>
      <c r="D15" s="437">
        <v>1546911912.6672308</v>
      </c>
      <c r="E15" s="437">
        <v>1489488157.1328807</v>
      </c>
      <c r="F15" s="437">
        <v>1549785221.6105356</v>
      </c>
      <c r="G15" s="438">
        <v>1519303562.2598829</v>
      </c>
      <c r="I15" s="708"/>
      <c r="J15" s="708"/>
      <c r="K15" s="708"/>
      <c r="L15" s="708"/>
    </row>
    <row r="16" spans="1:12" ht="15">
      <c r="A16" s="433"/>
      <c r="B16" s="434" t="s">
        <v>614</v>
      </c>
      <c r="C16" s="313"/>
      <c r="D16" s="313"/>
      <c r="E16" s="313"/>
      <c r="F16" s="313"/>
      <c r="G16" s="314"/>
      <c r="I16" s="708"/>
      <c r="J16" s="708"/>
      <c r="K16" s="708"/>
      <c r="L16" s="708"/>
    </row>
    <row r="17" spans="1:12" s="3" customFormat="1" ht="15">
      <c r="A17" s="423"/>
      <c r="B17" s="435" t="s">
        <v>599</v>
      </c>
      <c r="C17" s="313"/>
      <c r="D17" s="313"/>
      <c r="E17" s="313"/>
      <c r="F17" s="313"/>
      <c r="G17" s="314"/>
      <c r="I17" s="708"/>
      <c r="J17" s="708"/>
      <c r="K17" s="708"/>
      <c r="L17" s="708"/>
    </row>
    <row r="18" spans="1:12" ht="15">
      <c r="A18" s="422">
        <v>8</v>
      </c>
      <c r="B18" s="440" t="s">
        <v>605</v>
      </c>
      <c r="C18" s="449">
        <v>0.16115203344622686</v>
      </c>
      <c r="D18" s="450">
        <v>0.17160156241366001</v>
      </c>
      <c r="E18" s="450">
        <v>0.16637678886754098</v>
      </c>
      <c r="F18" s="450">
        <v>0.15532434376928991</v>
      </c>
      <c r="G18" s="451">
        <v>0.15277750944303764</v>
      </c>
      <c r="I18" s="708"/>
      <c r="J18" s="708"/>
      <c r="K18" s="708"/>
      <c r="L18" s="708"/>
    </row>
    <row r="19" spans="1:12" ht="15" customHeight="1">
      <c r="A19" s="422">
        <v>9</v>
      </c>
      <c r="B19" s="440" t="s">
        <v>604</v>
      </c>
      <c r="C19" s="449">
        <v>0.16115203344622686</v>
      </c>
      <c r="D19" s="450">
        <v>0.17160156241366001</v>
      </c>
      <c r="E19" s="450">
        <v>0.16637678886754098</v>
      </c>
      <c r="F19" s="450">
        <v>0.15532434376928991</v>
      </c>
      <c r="G19" s="451">
        <v>0.15277750944303764</v>
      </c>
      <c r="I19" s="708"/>
      <c r="J19" s="708"/>
      <c r="K19" s="708"/>
      <c r="L19" s="708"/>
    </row>
    <row r="20" spans="1:12" ht="15">
      <c r="A20" s="422">
        <v>10</v>
      </c>
      <c r="B20" s="440" t="s">
        <v>606</v>
      </c>
      <c r="C20" s="449">
        <v>0.17963269485613026</v>
      </c>
      <c r="D20" s="450">
        <v>0.19093406292749657</v>
      </c>
      <c r="E20" s="450">
        <v>0.18820015368337475</v>
      </c>
      <c r="F20" s="450">
        <v>0.1775267877285697</v>
      </c>
      <c r="G20" s="451">
        <v>0.17474050242072764</v>
      </c>
      <c r="I20" s="708"/>
      <c r="J20" s="708"/>
      <c r="K20" s="708"/>
      <c r="L20" s="708"/>
    </row>
    <row r="21" spans="1:12" ht="15">
      <c r="A21" s="422">
        <v>11</v>
      </c>
      <c r="B21" s="424" t="s">
        <v>607</v>
      </c>
      <c r="C21" s="449">
        <v>9.0949611867193955E-2</v>
      </c>
      <c r="D21" s="450">
        <v>5.9251156900988158E-2</v>
      </c>
      <c r="E21" s="450">
        <v>5.932324347986901E-2</v>
      </c>
      <c r="F21" s="450">
        <v>5.9486755954444553E-2</v>
      </c>
      <c r="G21" s="451">
        <v>5.4316720163891413E-2</v>
      </c>
      <c r="I21" s="708"/>
      <c r="J21" s="708"/>
      <c r="K21" s="708"/>
      <c r="L21" s="708"/>
    </row>
    <row r="22" spans="1:12" ht="15">
      <c r="A22" s="422">
        <v>12</v>
      </c>
      <c r="B22" s="424" t="s">
        <v>608</v>
      </c>
      <c r="C22" s="449">
        <v>0.1129949047593727</v>
      </c>
      <c r="D22" s="450">
        <v>7.9023260917017973E-2</v>
      </c>
      <c r="E22" s="450">
        <v>7.9120421955506545E-2</v>
      </c>
      <c r="F22" s="450">
        <v>7.933904268247105E-2</v>
      </c>
      <c r="G22" s="451">
        <v>7.2445970880883101E-2</v>
      </c>
      <c r="I22" s="708"/>
      <c r="J22" s="708"/>
      <c r="K22" s="708"/>
      <c r="L22" s="708"/>
    </row>
    <row r="23" spans="1:12" ht="15">
      <c r="A23" s="422">
        <v>13</v>
      </c>
      <c r="B23" s="424" t="s">
        <v>609</v>
      </c>
      <c r="C23" s="449">
        <v>0.15868891608098024</v>
      </c>
      <c r="D23" s="450">
        <v>0.12185707692118336</v>
      </c>
      <c r="E23" s="450">
        <v>0.12182550952245098</v>
      </c>
      <c r="F23" s="450">
        <v>0.12221348661311905</v>
      </c>
      <c r="G23" s="451">
        <v>0.12269605795641285</v>
      </c>
      <c r="I23" s="708"/>
      <c r="J23" s="708"/>
      <c r="K23" s="708"/>
      <c r="L23" s="708"/>
    </row>
    <row r="24" spans="1:12" ht="15">
      <c r="A24" s="433"/>
      <c r="B24" s="434" t="s">
        <v>6</v>
      </c>
      <c r="C24" s="313"/>
      <c r="D24" s="313"/>
      <c r="E24" s="313"/>
      <c r="F24" s="313"/>
      <c r="G24" s="314"/>
      <c r="I24" s="708"/>
      <c r="J24" s="708"/>
      <c r="K24" s="708"/>
      <c r="L24" s="708"/>
    </row>
    <row r="25" spans="1:12" ht="15" customHeight="1">
      <c r="A25" s="441">
        <v>14</v>
      </c>
      <c r="B25" s="442" t="s">
        <v>7</v>
      </c>
      <c r="C25" s="645">
        <v>7.6189278026136675E-2</v>
      </c>
      <c r="D25" s="641">
        <v>7.4479871420651933E-2</v>
      </c>
      <c r="E25" s="641">
        <v>7.0902119707839384E-2</v>
      </c>
      <c r="F25" s="641">
        <v>6.6770995748569581E-2</v>
      </c>
      <c r="G25" s="642">
        <v>6.9850878461628629E-2</v>
      </c>
      <c r="I25" s="708"/>
      <c r="J25" s="708"/>
      <c r="K25" s="708"/>
      <c r="L25" s="708"/>
    </row>
    <row r="26" spans="1:12" ht="15">
      <c r="A26" s="441">
        <v>15</v>
      </c>
      <c r="B26" s="442" t="s">
        <v>8</v>
      </c>
      <c r="C26" s="645">
        <v>3.754214775056447E-2</v>
      </c>
      <c r="D26" s="641">
        <v>3.7014829842418134E-2</v>
      </c>
      <c r="E26" s="641">
        <v>3.6262768582781317E-2</v>
      </c>
      <c r="F26" s="641">
        <v>3.5917108724700712E-2</v>
      </c>
      <c r="G26" s="642">
        <v>3.9204573780741186E-2</v>
      </c>
      <c r="I26" s="708"/>
      <c r="J26" s="708"/>
      <c r="K26" s="708"/>
      <c r="L26" s="708"/>
    </row>
    <row r="27" spans="1:12" ht="15">
      <c r="A27" s="441">
        <v>16</v>
      </c>
      <c r="B27" s="442" t="s">
        <v>9</v>
      </c>
      <c r="C27" s="645">
        <v>2.3211712812904229E-2</v>
      </c>
      <c r="D27" s="641">
        <v>2.245780989268167E-2</v>
      </c>
      <c r="E27" s="641">
        <v>1.9056347753749096E-2</v>
      </c>
      <c r="F27" s="641">
        <v>1.6734743988668074E-2</v>
      </c>
      <c r="G27" s="642">
        <v>1.933807261584054E-2</v>
      </c>
      <c r="I27" s="708"/>
      <c r="J27" s="708"/>
      <c r="K27" s="708"/>
      <c r="L27" s="708"/>
    </row>
    <row r="28" spans="1:12" ht="15">
      <c r="A28" s="441">
        <v>17</v>
      </c>
      <c r="B28" s="442" t="s">
        <v>224</v>
      </c>
      <c r="C28" s="645">
        <v>3.8647130275572213E-2</v>
      </c>
      <c r="D28" s="641">
        <v>3.7465041578233806E-2</v>
      </c>
      <c r="E28" s="641">
        <v>3.463935112505806E-2</v>
      </c>
      <c r="F28" s="641">
        <v>3.0853887023868872E-2</v>
      </c>
      <c r="G28" s="642">
        <v>3.0646304680887439E-2</v>
      </c>
      <c r="I28" s="708"/>
      <c r="J28" s="708"/>
      <c r="K28" s="708"/>
      <c r="L28" s="708"/>
    </row>
    <row r="29" spans="1:12" ht="15">
      <c r="A29" s="441">
        <v>18</v>
      </c>
      <c r="B29" s="442" t="s">
        <v>10</v>
      </c>
      <c r="C29" s="645">
        <v>2.5446839600579155E-2</v>
      </c>
      <c r="D29" s="641">
        <v>2.6098149319998695E-2</v>
      </c>
      <c r="E29" s="641">
        <v>1.8065614205511414E-2</v>
      </c>
      <c r="F29" s="641">
        <v>1.6125735583015152E-2</v>
      </c>
      <c r="G29" s="642">
        <v>3.5040779731209792E-3</v>
      </c>
      <c r="I29" s="708"/>
      <c r="J29" s="708"/>
      <c r="K29" s="708"/>
      <c r="L29" s="708"/>
    </row>
    <row r="30" spans="1:12" ht="15">
      <c r="A30" s="441">
        <v>19</v>
      </c>
      <c r="B30" s="442" t="s">
        <v>11</v>
      </c>
      <c r="C30" s="645">
        <v>0.16377662781573007</v>
      </c>
      <c r="D30" s="641">
        <v>0.17039304628525573</v>
      </c>
      <c r="E30" s="641">
        <v>0.12265188052050463</v>
      </c>
      <c r="F30" s="641">
        <v>0.11428334902011199</v>
      </c>
      <c r="G30" s="642">
        <v>2.540281131801141E-2</v>
      </c>
      <c r="I30" s="708"/>
      <c r="J30" s="708"/>
      <c r="K30" s="708"/>
      <c r="L30" s="708"/>
    </row>
    <row r="31" spans="1:12" ht="15">
      <c r="A31" s="433"/>
      <c r="B31" s="434" t="s">
        <v>12</v>
      </c>
      <c r="C31" s="643"/>
      <c r="D31" s="643"/>
      <c r="E31" s="643"/>
      <c r="F31" s="643"/>
      <c r="G31" s="644"/>
      <c r="I31" s="708"/>
      <c r="J31" s="708"/>
      <c r="K31" s="708"/>
      <c r="L31" s="708"/>
    </row>
    <row r="32" spans="1:12" ht="15">
      <c r="A32" s="441">
        <v>20</v>
      </c>
      <c r="B32" s="442" t="s">
        <v>13</v>
      </c>
      <c r="C32" s="645">
        <v>5.4010013148751305E-2</v>
      </c>
      <c r="D32" s="641">
        <v>6.5587091122677021E-2</v>
      </c>
      <c r="E32" s="641">
        <v>6.6395780911242833E-2</v>
      </c>
      <c r="F32" s="641">
        <v>8.0136951377358046E-2</v>
      </c>
      <c r="G32" s="642">
        <v>7.6626922194088634E-2</v>
      </c>
      <c r="I32" s="708"/>
      <c r="J32" s="708"/>
      <c r="K32" s="708"/>
      <c r="L32" s="708"/>
    </row>
    <row r="33" spans="1:12" ht="15" customHeight="1">
      <c r="A33" s="441">
        <v>21</v>
      </c>
      <c r="B33" s="442" t="s">
        <v>14</v>
      </c>
      <c r="C33" s="645">
        <v>4.1705364259597442E-2</v>
      </c>
      <c r="D33" s="641">
        <v>4.5182312264914717E-2</v>
      </c>
      <c r="E33" s="641">
        <v>5.2278951377838716E-2</v>
      </c>
      <c r="F33" s="641">
        <v>5.6189783611179767E-2</v>
      </c>
      <c r="G33" s="642">
        <v>5.6707328997536534E-2</v>
      </c>
      <c r="I33" s="708"/>
      <c r="J33" s="708"/>
      <c r="K33" s="708"/>
      <c r="L33" s="708"/>
    </row>
    <row r="34" spans="1:12" ht="15">
      <c r="A34" s="441">
        <v>22</v>
      </c>
      <c r="B34" s="442" t="s">
        <v>15</v>
      </c>
      <c r="C34" s="645">
        <v>0.52511176178429664</v>
      </c>
      <c r="D34" s="641">
        <v>0.53388802260505441</v>
      </c>
      <c r="E34" s="641">
        <v>0.53497616563376815</v>
      </c>
      <c r="F34" s="641">
        <v>0.56433702233821448</v>
      </c>
      <c r="G34" s="642">
        <v>0.55467286457773513</v>
      </c>
      <c r="I34" s="708"/>
      <c r="J34" s="708"/>
      <c r="K34" s="708"/>
      <c r="L34" s="708"/>
    </row>
    <row r="35" spans="1:12" ht="15" customHeight="1">
      <c r="A35" s="441">
        <v>23</v>
      </c>
      <c r="B35" s="442" t="s">
        <v>16</v>
      </c>
      <c r="C35" s="645">
        <v>0.50327127818364548</v>
      </c>
      <c r="D35" s="641">
        <v>0.51341190576933793</v>
      </c>
      <c r="E35" s="641">
        <v>0.51478573018715101</v>
      </c>
      <c r="F35" s="641">
        <v>0.54957430631496063</v>
      </c>
      <c r="G35" s="642">
        <v>0.4894964707574046</v>
      </c>
      <c r="I35" s="708"/>
      <c r="J35" s="708"/>
      <c r="K35" s="708"/>
      <c r="L35" s="708"/>
    </row>
    <row r="36" spans="1:12" ht="15">
      <c r="A36" s="441">
        <v>24</v>
      </c>
      <c r="B36" s="442" t="s">
        <v>17</v>
      </c>
      <c r="C36" s="706">
        <v>0.14889139965982348</v>
      </c>
      <c r="D36" s="641">
        <v>4.1347382270580192E-2</v>
      </c>
      <c r="E36" s="641">
        <v>-1.1387720612598736E-2</v>
      </c>
      <c r="F36" s="641">
        <v>2.8164207245850495E-3</v>
      </c>
      <c r="G36" s="642">
        <v>9.5497690167106589E-2</v>
      </c>
      <c r="I36" s="708"/>
      <c r="J36" s="708"/>
      <c r="K36" s="708"/>
      <c r="L36" s="708"/>
    </row>
    <row r="37" spans="1:12" ht="15" customHeight="1">
      <c r="A37" s="433"/>
      <c r="B37" s="434" t="s">
        <v>18</v>
      </c>
      <c r="C37" s="643"/>
      <c r="D37" s="643"/>
      <c r="E37" s="643"/>
      <c r="F37" s="643"/>
      <c r="G37" s="644"/>
      <c r="I37" s="708"/>
      <c r="J37" s="708"/>
      <c r="K37" s="708"/>
      <c r="L37" s="708"/>
    </row>
    <row r="38" spans="1:12" ht="15" customHeight="1">
      <c r="A38" s="441">
        <v>25</v>
      </c>
      <c r="B38" s="442" t="s">
        <v>19</v>
      </c>
      <c r="C38" s="645">
        <v>0.23388627820836105</v>
      </c>
      <c r="D38" s="645">
        <v>0.24932928486575559</v>
      </c>
      <c r="E38" s="645">
        <v>0.27608821527110394</v>
      </c>
      <c r="F38" s="645">
        <v>0.33146937701530188</v>
      </c>
      <c r="G38" s="646">
        <v>0.29533945330228051</v>
      </c>
      <c r="I38" s="708"/>
      <c r="J38" s="708"/>
      <c r="K38" s="708"/>
      <c r="L38" s="708"/>
    </row>
    <row r="39" spans="1:12" ht="15" customHeight="1">
      <c r="A39" s="441">
        <v>26</v>
      </c>
      <c r="B39" s="442" t="s">
        <v>20</v>
      </c>
      <c r="C39" s="645">
        <v>0.59744413242866834</v>
      </c>
      <c r="D39" s="645">
        <v>0.62861500262956382</v>
      </c>
      <c r="E39" s="645">
        <v>0.63930598491277091</v>
      </c>
      <c r="F39" s="645">
        <v>0.68225441363384465</v>
      </c>
      <c r="G39" s="646">
        <v>0.56787522673427027</v>
      </c>
      <c r="I39" s="708"/>
      <c r="J39" s="708"/>
      <c r="K39" s="708"/>
      <c r="L39" s="708"/>
    </row>
    <row r="40" spans="1:12" ht="15" customHeight="1">
      <c r="A40" s="441">
        <v>27</v>
      </c>
      <c r="B40" s="443" t="s">
        <v>21</v>
      </c>
      <c r="C40" s="645">
        <v>0.2540370765606989</v>
      </c>
      <c r="D40" s="645">
        <v>0.26532851500655896</v>
      </c>
      <c r="E40" s="645">
        <v>0.24168653816688657</v>
      </c>
      <c r="F40" s="645">
        <v>0.27893743583485425</v>
      </c>
      <c r="G40" s="646">
        <v>0.24492352250829472</v>
      </c>
      <c r="I40" s="708"/>
      <c r="J40" s="708"/>
      <c r="K40" s="708"/>
      <c r="L40" s="708"/>
    </row>
    <row r="41" spans="1:12" ht="15" customHeight="1">
      <c r="A41" s="447"/>
      <c r="B41" s="434" t="s">
        <v>520</v>
      </c>
      <c r="C41" s="313"/>
      <c r="D41" s="313"/>
      <c r="E41" s="313"/>
      <c r="F41" s="313"/>
      <c r="G41" s="314"/>
      <c r="I41" s="708"/>
      <c r="J41" s="708"/>
      <c r="K41" s="708"/>
      <c r="L41" s="708"/>
    </row>
    <row r="42" spans="1:12" ht="15" customHeight="1">
      <c r="A42" s="441">
        <v>28</v>
      </c>
      <c r="B42" s="491" t="s">
        <v>504</v>
      </c>
      <c r="C42" s="443">
        <v>380826472.24000013</v>
      </c>
      <c r="D42" s="443">
        <v>449835513.72069997</v>
      </c>
      <c r="E42" s="443">
        <v>515705204.31278449</v>
      </c>
      <c r="F42" s="443">
        <v>583476451.98086345</v>
      </c>
      <c r="G42" s="446">
        <v>486317738.58238661</v>
      </c>
      <c r="I42" s="708"/>
      <c r="J42" s="708"/>
      <c r="K42" s="708"/>
      <c r="L42" s="708"/>
    </row>
    <row r="43" spans="1:12" ht="15">
      <c r="A43" s="441">
        <v>29</v>
      </c>
      <c r="B43" s="442" t="s">
        <v>505</v>
      </c>
      <c r="C43" s="444">
        <v>264903848.44921699</v>
      </c>
      <c r="D43" s="444">
        <v>244206435.59640634</v>
      </c>
      <c r="E43" s="444">
        <v>262313771.04218721</v>
      </c>
      <c r="F43" s="444">
        <v>324780065.35037214</v>
      </c>
      <c r="G43" s="445">
        <v>221915531.16067123</v>
      </c>
      <c r="I43" s="708"/>
      <c r="J43" s="708"/>
      <c r="K43" s="708"/>
      <c r="L43" s="708"/>
    </row>
    <row r="44" spans="1:12" ht="15">
      <c r="A44" s="487">
        <v>30</v>
      </c>
      <c r="B44" s="488" t="s">
        <v>503</v>
      </c>
      <c r="C44" s="639">
        <v>1.4376026413712366</v>
      </c>
      <c r="D44" s="639">
        <v>1.8420297262932557</v>
      </c>
      <c r="E44" s="639">
        <v>1.9659860108139158</v>
      </c>
      <c r="F44" s="639">
        <v>1.7965279098993041</v>
      </c>
      <c r="G44" s="640">
        <v>2.1914542710860689</v>
      </c>
      <c r="I44" s="708"/>
      <c r="J44" s="708"/>
      <c r="K44" s="708"/>
      <c r="L44" s="708"/>
    </row>
    <row r="45" spans="1:12" ht="15">
      <c r="A45" s="487"/>
      <c r="B45" s="434" t="s">
        <v>615</v>
      </c>
      <c r="C45" s="313"/>
      <c r="D45" s="313"/>
      <c r="E45" s="313"/>
      <c r="F45" s="313"/>
      <c r="G45" s="314"/>
      <c r="I45" s="708"/>
      <c r="J45" s="708"/>
      <c r="K45" s="708"/>
      <c r="L45" s="708"/>
    </row>
    <row r="46" spans="1:12" ht="15">
      <c r="A46" s="487">
        <v>31</v>
      </c>
      <c r="B46" s="488" t="s">
        <v>622</v>
      </c>
      <c r="C46" s="489">
        <v>1167938709.1423299</v>
      </c>
      <c r="D46" s="489">
        <v>1116524966.0207798</v>
      </c>
      <c r="E46" s="489">
        <v>1095909111.1989348</v>
      </c>
      <c r="F46" s="489">
        <v>1142443072.8429351</v>
      </c>
      <c r="G46" s="490">
        <v>1080484155.5451598</v>
      </c>
      <c r="I46" s="708"/>
      <c r="J46" s="708"/>
      <c r="K46" s="708"/>
      <c r="L46" s="708"/>
    </row>
    <row r="47" spans="1:12" ht="15">
      <c r="A47" s="487">
        <v>32</v>
      </c>
      <c r="B47" s="488" t="s">
        <v>635</v>
      </c>
      <c r="C47" s="489">
        <v>958573986.13035393</v>
      </c>
      <c r="D47" s="489">
        <v>864784138.17464519</v>
      </c>
      <c r="E47" s="489">
        <v>829886561.87671816</v>
      </c>
      <c r="F47" s="489">
        <v>836661871.92420769</v>
      </c>
      <c r="G47" s="490">
        <v>833086310.36673725</v>
      </c>
      <c r="I47" s="708"/>
      <c r="J47" s="708"/>
      <c r="K47" s="708"/>
      <c r="L47" s="708"/>
    </row>
    <row r="48" spans="1:12" thickBot="1">
      <c r="A48" s="122">
        <v>33</v>
      </c>
      <c r="B48" s="237" t="s">
        <v>649</v>
      </c>
      <c r="C48" s="647">
        <v>1.2184126901431529</v>
      </c>
      <c r="D48" s="647">
        <v>1.2911025037733694</v>
      </c>
      <c r="E48" s="647">
        <v>1.3205529063160502</v>
      </c>
      <c r="F48" s="647">
        <v>1.3654776334141683</v>
      </c>
      <c r="G48" s="648">
        <v>1.2969654429557416</v>
      </c>
      <c r="I48" s="708"/>
      <c r="J48" s="708"/>
      <c r="K48" s="708"/>
      <c r="L48" s="708"/>
    </row>
    <row r="49" spans="1:7">
      <c r="A49" s="21"/>
    </row>
    <row r="50" spans="1:7" ht="39.75">
      <c r="B50" s="24" t="s">
        <v>598</v>
      </c>
    </row>
    <row r="51" spans="1:7" ht="65.25">
      <c r="B51" s="353" t="s">
        <v>519</v>
      </c>
      <c r="D51" s="334"/>
      <c r="E51" s="334"/>
      <c r="F51" s="334"/>
      <c r="G51" s="334"/>
    </row>
  </sheetData>
  <pageMargins left="0.7" right="0.7" top="0.75" bottom="0.75" header="0.3" footer="0.3"/>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C8" sqref="C8:H22"/>
    </sheetView>
  </sheetViews>
  <sheetFormatPr defaultColWidth="9.140625" defaultRowHeight="12.75"/>
  <cols>
    <col min="1" max="1" width="11.85546875" style="497" bestFit="1" customWidth="1"/>
    <col min="2" max="2" width="93.28515625" style="497" customWidth="1"/>
    <col min="3" max="4" width="16.28515625" style="497" bestFit="1" customWidth="1"/>
    <col min="5" max="5" width="19" style="497" bestFit="1" customWidth="1"/>
    <col min="6" max="6" width="15.85546875" style="497" bestFit="1" customWidth="1"/>
    <col min="7" max="7" width="18.7109375" style="497" customWidth="1"/>
    <col min="8" max="8" width="18" style="497" bestFit="1" customWidth="1"/>
    <col min="9" max="9" width="10.42578125" style="497" bestFit="1" customWidth="1"/>
    <col min="10" max="16384" width="9.140625" style="497"/>
  </cols>
  <sheetData>
    <row r="1" spans="1:8" ht="13.5">
      <c r="A1" s="732" t="s">
        <v>188</v>
      </c>
      <c r="B1" s="730" t="str">
        <f>Info!C2</f>
        <v>სს "ბაზისბანკი"</v>
      </c>
    </row>
    <row r="2" spans="1:8">
      <c r="A2" s="732" t="s">
        <v>189</v>
      </c>
      <c r="B2" s="733">
        <f>'1. key ratios'!B2</f>
        <v>44561</v>
      </c>
    </row>
    <row r="3" spans="1:8">
      <c r="A3" s="499" t="s">
        <v>655</v>
      </c>
    </row>
    <row r="5" spans="1:8">
      <c r="A5" s="812" t="s">
        <v>656</v>
      </c>
      <c r="B5" s="813"/>
      <c r="C5" s="818" t="s">
        <v>657</v>
      </c>
      <c r="D5" s="819"/>
      <c r="E5" s="819"/>
      <c r="F5" s="819"/>
      <c r="G5" s="819"/>
      <c r="H5" s="820"/>
    </row>
    <row r="6" spans="1:8">
      <c r="A6" s="814"/>
      <c r="B6" s="815"/>
      <c r="C6" s="821"/>
      <c r="D6" s="822"/>
      <c r="E6" s="822"/>
      <c r="F6" s="822"/>
      <c r="G6" s="822"/>
      <c r="H6" s="823"/>
    </row>
    <row r="7" spans="1:8" ht="53.25" customHeight="1">
      <c r="A7" s="816"/>
      <c r="B7" s="817"/>
      <c r="C7" s="501" t="s">
        <v>658</v>
      </c>
      <c r="D7" s="501" t="s">
        <v>659</v>
      </c>
      <c r="E7" s="501" t="s">
        <v>660</v>
      </c>
      <c r="F7" s="501" t="s">
        <v>661</v>
      </c>
      <c r="G7" s="608" t="s">
        <v>932</v>
      </c>
      <c r="H7" s="501" t="s">
        <v>68</v>
      </c>
    </row>
    <row r="8" spans="1:8">
      <c r="A8" s="502">
        <v>1</v>
      </c>
      <c r="B8" s="503" t="s">
        <v>216</v>
      </c>
      <c r="C8" s="683">
        <v>229462938.46560001</v>
      </c>
      <c r="D8" s="683">
        <v>48089803.960000001</v>
      </c>
      <c r="E8" s="683">
        <v>117496403.46000001</v>
      </c>
      <c r="F8" s="683">
        <v>27178465.629999999</v>
      </c>
      <c r="G8" s="683"/>
      <c r="H8" s="686">
        <f>SUM(C8:G8)</f>
        <v>422227611.51559997</v>
      </c>
    </row>
    <row r="9" spans="1:8">
      <c r="A9" s="502">
        <v>2</v>
      </c>
      <c r="B9" s="503" t="s">
        <v>217</v>
      </c>
      <c r="C9" s="683"/>
      <c r="D9" s="683"/>
      <c r="E9" s="683"/>
      <c r="F9" s="683"/>
      <c r="G9" s="683"/>
      <c r="H9" s="686">
        <f t="shared" ref="H9:H21" si="0">SUM(C9:G9)</f>
        <v>0</v>
      </c>
    </row>
    <row r="10" spans="1:8">
      <c r="A10" s="502">
        <v>3</v>
      </c>
      <c r="B10" s="503" t="s">
        <v>218</v>
      </c>
      <c r="C10" s="683"/>
      <c r="D10" s="683">
        <v>49495495.799999997</v>
      </c>
      <c r="E10" s="683">
        <v>4464.6000000000004</v>
      </c>
      <c r="F10" s="683">
        <v>795778.32</v>
      </c>
      <c r="G10" s="683">
        <v>1E-4</v>
      </c>
      <c r="H10" s="686">
        <f t="shared" si="0"/>
        <v>50295738.720100001</v>
      </c>
    </row>
    <row r="11" spans="1:8">
      <c r="A11" s="502">
        <v>4</v>
      </c>
      <c r="B11" s="503" t="s">
        <v>219</v>
      </c>
      <c r="C11" s="683"/>
      <c r="D11" s="683"/>
      <c r="E11" s="683"/>
      <c r="F11" s="683"/>
      <c r="G11" s="683"/>
      <c r="H11" s="686">
        <f t="shared" si="0"/>
        <v>0</v>
      </c>
    </row>
    <row r="12" spans="1:8">
      <c r="A12" s="502">
        <v>5</v>
      </c>
      <c r="B12" s="503" t="s">
        <v>220</v>
      </c>
      <c r="C12" s="683"/>
      <c r="D12" s="683"/>
      <c r="E12" s="683"/>
      <c r="F12" s="683"/>
      <c r="G12" s="683"/>
      <c r="H12" s="686">
        <f t="shared" si="0"/>
        <v>0</v>
      </c>
    </row>
    <row r="13" spans="1:8">
      <c r="A13" s="502">
        <v>6</v>
      </c>
      <c r="B13" s="503" t="s">
        <v>221</v>
      </c>
      <c r="C13" s="683">
        <v>104807110.089</v>
      </c>
      <c r="D13" s="683"/>
      <c r="E13" s="683"/>
      <c r="F13" s="683"/>
      <c r="G13" s="683"/>
      <c r="H13" s="686">
        <f t="shared" si="0"/>
        <v>104807110.089</v>
      </c>
    </row>
    <row r="14" spans="1:8">
      <c r="A14" s="502">
        <v>7</v>
      </c>
      <c r="B14" s="503" t="s">
        <v>73</v>
      </c>
      <c r="C14" s="683"/>
      <c r="D14" s="683">
        <v>163516934.07658002</v>
      </c>
      <c r="E14" s="683">
        <v>277975939.23474699</v>
      </c>
      <c r="F14" s="683">
        <v>406089015.192119</v>
      </c>
      <c r="G14" s="683">
        <v>1283394.8322785005</v>
      </c>
      <c r="H14" s="686">
        <f t="shared" si="0"/>
        <v>848865283.33572447</v>
      </c>
    </row>
    <row r="15" spans="1:8">
      <c r="A15" s="502">
        <v>8</v>
      </c>
      <c r="B15" s="505" t="s">
        <v>74</v>
      </c>
      <c r="C15" s="683"/>
      <c r="D15" s="683">
        <v>5885052.6502087004</v>
      </c>
      <c r="E15" s="683">
        <v>25833860.865719996</v>
      </c>
      <c r="F15" s="683">
        <v>35951816.135781802</v>
      </c>
      <c r="G15" s="683">
        <v>635638.25005890022</v>
      </c>
      <c r="H15" s="686">
        <f t="shared" si="0"/>
        <v>68306367.9017694</v>
      </c>
    </row>
    <row r="16" spans="1:8">
      <c r="A16" s="502">
        <v>9</v>
      </c>
      <c r="B16" s="503" t="s">
        <v>75</v>
      </c>
      <c r="C16" s="683"/>
      <c r="D16" s="683">
        <v>2514500.3296576999</v>
      </c>
      <c r="E16" s="683">
        <v>25165213.7734228</v>
      </c>
      <c r="F16" s="683">
        <v>93242002.601198003</v>
      </c>
      <c r="G16" s="683">
        <v>261500.48491300002</v>
      </c>
      <c r="H16" s="686">
        <f t="shared" si="0"/>
        <v>121183217.18919151</v>
      </c>
    </row>
    <row r="17" spans="1:10">
      <c r="A17" s="502">
        <v>10</v>
      </c>
      <c r="B17" s="612" t="s">
        <v>683</v>
      </c>
      <c r="C17" s="683"/>
      <c r="D17" s="683">
        <v>2268934.4865071001</v>
      </c>
      <c r="E17" s="683">
        <v>1666565.5844721999</v>
      </c>
      <c r="F17" s="683">
        <v>15686699.5184021</v>
      </c>
      <c r="G17" s="683">
        <v>3437556.4084843001</v>
      </c>
      <c r="H17" s="686">
        <f t="shared" si="0"/>
        <v>23059755.997865699</v>
      </c>
    </row>
    <row r="18" spans="1:10">
      <c r="A18" s="502">
        <v>11</v>
      </c>
      <c r="B18" s="503" t="s">
        <v>70</v>
      </c>
      <c r="C18" s="683"/>
      <c r="D18" s="683">
        <v>6295318.3112003999</v>
      </c>
      <c r="E18" s="683">
        <v>28736634.580040801</v>
      </c>
      <c r="F18" s="683">
        <v>1813959.0099622</v>
      </c>
      <c r="G18" s="683">
        <v>3943483.7248</v>
      </c>
      <c r="H18" s="686">
        <f t="shared" si="0"/>
        <v>40789395.626003399</v>
      </c>
    </row>
    <row r="19" spans="1:10">
      <c r="A19" s="502">
        <v>12</v>
      </c>
      <c r="B19" s="503" t="s">
        <v>71</v>
      </c>
      <c r="C19" s="683"/>
      <c r="D19" s="683">
        <v>15271993.630000001</v>
      </c>
      <c r="E19" s="683"/>
      <c r="F19" s="683"/>
      <c r="G19" s="683">
        <v>2.9999999999999997E-4</v>
      </c>
      <c r="H19" s="686">
        <f t="shared" si="0"/>
        <v>15271993.6303</v>
      </c>
    </row>
    <row r="20" spans="1:10">
      <c r="A20" s="506">
        <v>13</v>
      </c>
      <c r="B20" s="505" t="s">
        <v>72</v>
      </c>
      <c r="C20" s="683"/>
      <c r="D20" s="683"/>
      <c r="E20" s="683"/>
      <c r="F20" s="683"/>
      <c r="G20" s="683"/>
      <c r="H20" s="686">
        <f t="shared" si="0"/>
        <v>0</v>
      </c>
    </row>
    <row r="21" spans="1:10">
      <c r="A21" s="502">
        <v>14</v>
      </c>
      <c r="B21" s="503" t="s">
        <v>662</v>
      </c>
      <c r="C21" s="683">
        <v>34309246.6052</v>
      </c>
      <c r="D21" s="683">
        <v>15654590.9573271</v>
      </c>
      <c r="E21" s="683">
        <v>31647627.234842002</v>
      </c>
      <c r="F21" s="683">
        <v>66254840.579032704</v>
      </c>
      <c r="G21" s="683">
        <v>49229930.572085001</v>
      </c>
      <c r="H21" s="686">
        <f t="shared" si="0"/>
        <v>197096235.94848678</v>
      </c>
    </row>
    <row r="22" spans="1:10">
      <c r="A22" s="507">
        <v>15</v>
      </c>
      <c r="B22" s="504" t="s">
        <v>68</v>
      </c>
      <c r="C22" s="686">
        <f>SUM(C18:C21)+SUM(C8:C16)</f>
        <v>368579295.15979999</v>
      </c>
      <c r="D22" s="686">
        <f t="shared" ref="D22:G22" si="1">SUM(D18:D21)+SUM(D8:D16)</f>
        <v>306723689.71497393</v>
      </c>
      <c r="E22" s="686">
        <f t="shared" si="1"/>
        <v>506860143.74877256</v>
      </c>
      <c r="F22" s="686">
        <f t="shared" si="1"/>
        <v>631325877.46809363</v>
      </c>
      <c r="G22" s="686">
        <f t="shared" si="1"/>
        <v>55353947.864535406</v>
      </c>
      <c r="H22" s="686">
        <f>SUM(H18:H21)+SUM(H8:H16)</f>
        <v>1868842953.9561756</v>
      </c>
    </row>
    <row r="23" spans="1:10">
      <c r="H23" s="713"/>
    </row>
    <row r="24" spans="1:10">
      <c r="J24" s="714"/>
    </row>
    <row r="26" spans="1:10" ht="38.25">
      <c r="B26" s="611" t="s">
        <v>931</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D1" zoomScaleNormal="100" workbookViewId="0">
      <selection activeCell="C7" sqref="C7:I23"/>
    </sheetView>
  </sheetViews>
  <sheetFormatPr defaultColWidth="9.140625" defaultRowHeight="12.75"/>
  <cols>
    <col min="1" max="1" width="11.85546875" style="508" bestFit="1" customWidth="1"/>
    <col min="2" max="2" width="92.28515625" style="497" customWidth="1"/>
    <col min="3" max="3" width="29.7109375" style="497" bestFit="1" customWidth="1"/>
    <col min="4" max="4" width="35.140625" style="497" bestFit="1" customWidth="1"/>
    <col min="5" max="5" width="23.28515625" style="519" bestFit="1" customWidth="1"/>
    <col min="6" max="6" width="18.28515625" style="519" bestFit="1" customWidth="1"/>
    <col min="7" max="7" width="20.5703125" style="519" customWidth="1"/>
    <col min="8" max="8" width="15.42578125" style="497" customWidth="1"/>
    <col min="9" max="9" width="18.85546875" style="497" customWidth="1"/>
    <col min="10" max="16384" width="9.140625" style="497"/>
  </cols>
  <sheetData>
    <row r="1" spans="1:9" ht="13.5">
      <c r="A1" s="732" t="s">
        <v>188</v>
      </c>
      <c r="B1" s="730" t="str">
        <f>Info!C2</f>
        <v>სს "ბაზისბანკი"</v>
      </c>
      <c r="E1" s="497"/>
      <c r="F1" s="497"/>
      <c r="G1" s="497"/>
    </row>
    <row r="2" spans="1:9">
      <c r="A2" s="732" t="s">
        <v>189</v>
      </c>
      <c r="B2" s="733">
        <f>'1. key ratios'!B2</f>
        <v>44561</v>
      </c>
      <c r="E2" s="497"/>
      <c r="F2" s="497"/>
      <c r="G2" s="497"/>
    </row>
    <row r="3" spans="1:9">
      <c r="A3" s="499" t="s">
        <v>663</v>
      </c>
      <c r="E3" s="497"/>
      <c r="F3" s="497"/>
      <c r="G3" s="497"/>
    </row>
    <row r="4" spans="1:9">
      <c r="C4" s="509" t="s">
        <v>664</v>
      </c>
      <c r="D4" s="509" t="s">
        <v>665</v>
      </c>
      <c r="E4" s="509" t="s">
        <v>666</v>
      </c>
      <c r="F4" s="509" t="s">
        <v>667</v>
      </c>
      <c r="G4" s="509" t="s">
        <v>668</v>
      </c>
      <c r="H4" s="509" t="s">
        <v>669</v>
      </c>
      <c r="I4" s="509" t="s">
        <v>670</v>
      </c>
    </row>
    <row r="5" spans="1:9" ht="33.950000000000003" customHeight="1">
      <c r="A5" s="812" t="s">
        <v>673</v>
      </c>
      <c r="B5" s="813"/>
      <c r="C5" s="826" t="s">
        <v>674</v>
      </c>
      <c r="D5" s="826"/>
      <c r="E5" s="826" t="s">
        <v>675</v>
      </c>
      <c r="F5" s="826" t="s">
        <v>676</v>
      </c>
      <c r="G5" s="828" t="s">
        <v>677</v>
      </c>
      <c r="H5" s="824" t="s">
        <v>678</v>
      </c>
      <c r="I5" s="510" t="s">
        <v>679</v>
      </c>
    </row>
    <row r="6" spans="1:9" ht="25.5">
      <c r="A6" s="816"/>
      <c r="B6" s="817"/>
      <c r="C6" s="558" t="s">
        <v>680</v>
      </c>
      <c r="D6" s="558" t="s">
        <v>681</v>
      </c>
      <c r="E6" s="827"/>
      <c r="F6" s="827"/>
      <c r="G6" s="825"/>
      <c r="H6" s="825"/>
      <c r="I6" s="510" t="s">
        <v>682</v>
      </c>
    </row>
    <row r="7" spans="1:9">
      <c r="A7" s="511">
        <v>1</v>
      </c>
      <c r="B7" s="503" t="s">
        <v>216</v>
      </c>
      <c r="C7" s="683"/>
      <c r="D7" s="683">
        <v>422227611.65940005</v>
      </c>
      <c r="E7" s="684"/>
      <c r="F7" s="684"/>
      <c r="G7" s="684"/>
      <c r="H7" s="683"/>
      <c r="I7" s="685">
        <f t="shared" ref="I7:I23" si="0">C7+D7-E7-F7-G7</f>
        <v>422227611.65940005</v>
      </c>
    </row>
    <row r="8" spans="1:9">
      <c r="A8" s="511">
        <v>2</v>
      </c>
      <c r="B8" s="503" t="s">
        <v>217</v>
      </c>
      <c r="C8" s="683"/>
      <c r="D8" s="683"/>
      <c r="E8" s="684"/>
      <c r="F8" s="684"/>
      <c r="G8" s="684"/>
      <c r="H8" s="683"/>
      <c r="I8" s="685">
        <f t="shared" si="0"/>
        <v>0</v>
      </c>
    </row>
    <row r="9" spans="1:9">
      <c r="A9" s="511">
        <v>3</v>
      </c>
      <c r="B9" s="503" t="s">
        <v>218</v>
      </c>
      <c r="C9" s="683"/>
      <c r="D9" s="683">
        <v>50295738.720100001</v>
      </c>
      <c r="E9" s="684"/>
      <c r="F9" s="684">
        <v>1002152.4058158</v>
      </c>
      <c r="G9" s="684"/>
      <c r="H9" s="683"/>
      <c r="I9" s="685">
        <f t="shared" si="0"/>
        <v>49293586.314284198</v>
      </c>
    </row>
    <row r="10" spans="1:9">
      <c r="A10" s="511">
        <v>4</v>
      </c>
      <c r="B10" s="503" t="s">
        <v>219</v>
      </c>
      <c r="C10" s="683"/>
      <c r="D10" s="683"/>
      <c r="E10" s="684"/>
      <c r="F10" s="684"/>
      <c r="G10" s="684"/>
      <c r="H10" s="683"/>
      <c r="I10" s="685">
        <f t="shared" si="0"/>
        <v>0</v>
      </c>
    </row>
    <row r="11" spans="1:9">
      <c r="A11" s="511">
        <v>5</v>
      </c>
      <c r="B11" s="503" t="s">
        <v>220</v>
      </c>
      <c r="C11" s="683"/>
      <c r="D11" s="683"/>
      <c r="E11" s="684"/>
      <c r="F11" s="684"/>
      <c r="G11" s="684"/>
      <c r="H11" s="683"/>
      <c r="I11" s="685">
        <f t="shared" si="0"/>
        <v>0</v>
      </c>
    </row>
    <row r="12" spans="1:9">
      <c r="A12" s="511">
        <v>6</v>
      </c>
      <c r="B12" s="503" t="s">
        <v>221</v>
      </c>
      <c r="C12" s="683"/>
      <c r="D12" s="683">
        <v>104807110.089</v>
      </c>
      <c r="E12" s="684"/>
      <c r="F12" s="684"/>
      <c r="G12" s="684"/>
      <c r="H12" s="683"/>
      <c r="I12" s="685">
        <f t="shared" si="0"/>
        <v>104807110.089</v>
      </c>
    </row>
    <row r="13" spans="1:9">
      <c r="A13" s="511">
        <v>7</v>
      </c>
      <c r="B13" s="503" t="s">
        <v>73</v>
      </c>
      <c r="C13" s="683">
        <v>42829783.042911001</v>
      </c>
      <c r="D13" s="683">
        <v>827270690.34500003</v>
      </c>
      <c r="E13" s="684">
        <v>21235190.052183703</v>
      </c>
      <c r="F13" s="684">
        <v>14240235.910634501</v>
      </c>
      <c r="G13" s="684"/>
      <c r="H13" s="683"/>
      <c r="I13" s="685">
        <f t="shared" si="0"/>
        <v>834625047.42509282</v>
      </c>
    </row>
    <row r="14" spans="1:9">
      <c r="A14" s="511">
        <v>8</v>
      </c>
      <c r="B14" s="505" t="s">
        <v>74</v>
      </c>
      <c r="C14" s="683">
        <v>6934798.9822720028</v>
      </c>
      <c r="D14" s="683">
        <v>63962012.2874602</v>
      </c>
      <c r="E14" s="684">
        <v>2590443.367923799</v>
      </c>
      <c r="F14" s="684">
        <v>1171354.1219774</v>
      </c>
      <c r="G14" s="684"/>
      <c r="H14" s="683">
        <v>402829.82240000012</v>
      </c>
      <c r="I14" s="685">
        <f t="shared" si="0"/>
        <v>67135013.779831007</v>
      </c>
    </row>
    <row r="15" spans="1:9">
      <c r="A15" s="511">
        <v>9</v>
      </c>
      <c r="B15" s="503" t="s">
        <v>75</v>
      </c>
      <c r="C15" s="683">
        <v>3818019.7999053998</v>
      </c>
      <c r="D15" s="683">
        <v>119002099.500836</v>
      </c>
      <c r="E15" s="684">
        <v>1636902.1115320001</v>
      </c>
      <c r="F15" s="684">
        <v>2259982.0529886996</v>
      </c>
      <c r="G15" s="684"/>
      <c r="H15" s="683">
        <v>61787.491399999999</v>
      </c>
      <c r="I15" s="685">
        <f t="shared" si="0"/>
        <v>118923235.13622071</v>
      </c>
    </row>
    <row r="16" spans="1:9">
      <c r="A16" s="511">
        <v>10</v>
      </c>
      <c r="B16" s="612" t="s">
        <v>683</v>
      </c>
      <c r="C16" s="683">
        <v>29867860.210499998</v>
      </c>
      <c r="D16" s="683">
        <v>2965063.1013135999</v>
      </c>
      <c r="E16" s="684">
        <v>9773167.3139479998</v>
      </c>
      <c r="F16" s="684">
        <v>9308.2003058999999</v>
      </c>
      <c r="G16" s="684"/>
      <c r="H16" s="683">
        <v>424804.44960000017</v>
      </c>
      <c r="I16" s="685">
        <f t="shared" si="0"/>
        <v>23050447.797559693</v>
      </c>
    </row>
    <row r="17" spans="1:9">
      <c r="A17" s="511">
        <v>11</v>
      </c>
      <c r="B17" s="503" t="s">
        <v>70</v>
      </c>
      <c r="C17" s="683">
        <v>8817936.0723000001</v>
      </c>
      <c r="D17" s="683">
        <v>36442424.3196707</v>
      </c>
      <c r="E17" s="684">
        <v>4470964.7659673998</v>
      </c>
      <c r="F17" s="684">
        <v>654816.37728579994</v>
      </c>
      <c r="G17" s="684"/>
      <c r="H17" s="683">
        <v>276550.86</v>
      </c>
      <c r="I17" s="685">
        <f t="shared" si="0"/>
        <v>40134579.248717502</v>
      </c>
    </row>
    <row r="18" spans="1:9">
      <c r="A18" s="511">
        <v>12</v>
      </c>
      <c r="B18" s="503" t="s">
        <v>71</v>
      </c>
      <c r="C18" s="683"/>
      <c r="D18" s="683">
        <v>15471993.6303</v>
      </c>
      <c r="E18" s="684">
        <v>200000</v>
      </c>
      <c r="F18" s="684">
        <v>268619.9799875</v>
      </c>
      <c r="G18" s="684"/>
      <c r="H18" s="683"/>
      <c r="I18" s="685">
        <f t="shared" si="0"/>
        <v>15003373.6503125</v>
      </c>
    </row>
    <row r="19" spans="1:9">
      <c r="A19" s="514">
        <v>13</v>
      </c>
      <c r="B19" s="505" t="s">
        <v>72</v>
      </c>
      <c r="C19" s="683"/>
      <c r="D19" s="683"/>
      <c r="E19" s="684"/>
      <c r="F19" s="684"/>
      <c r="G19" s="684"/>
      <c r="H19" s="683"/>
      <c r="I19" s="685">
        <f t="shared" si="0"/>
        <v>0</v>
      </c>
    </row>
    <row r="20" spans="1:9">
      <c r="A20" s="511">
        <v>14</v>
      </c>
      <c r="B20" s="503" t="s">
        <v>662</v>
      </c>
      <c r="C20" s="683">
        <v>39074424.935758606</v>
      </c>
      <c r="D20" s="683">
        <v>201299554.66997802</v>
      </c>
      <c r="E20" s="684">
        <v>22352606.087234501</v>
      </c>
      <c r="F20" s="684">
        <v>1743648.7965456001</v>
      </c>
      <c r="G20" s="684"/>
      <c r="H20" s="683">
        <v>5749.1490000000003</v>
      </c>
      <c r="I20" s="685">
        <f t="shared" si="0"/>
        <v>216277724.72195652</v>
      </c>
    </row>
    <row r="21" spans="1:9" s="516" customFormat="1">
      <c r="A21" s="515">
        <v>15</v>
      </c>
      <c r="B21" s="504" t="s">
        <v>68</v>
      </c>
      <c r="C21" s="686">
        <f>SUM(C7:C15)+SUM(C17:C20)</f>
        <v>101474962.83314702</v>
      </c>
      <c r="D21" s="686">
        <f t="shared" ref="D21:H21" si="1">SUM(D7:D15)+SUM(D17:D20)</f>
        <v>1840779235.2217445</v>
      </c>
      <c r="E21" s="686">
        <f t="shared" si="1"/>
        <v>52486106.384841397</v>
      </c>
      <c r="F21" s="686">
        <f t="shared" si="1"/>
        <v>21340809.6452353</v>
      </c>
      <c r="G21" s="686">
        <f t="shared" si="1"/>
        <v>0</v>
      </c>
      <c r="H21" s="686">
        <f t="shared" si="1"/>
        <v>746917.32280000008</v>
      </c>
      <c r="I21" s="685">
        <f t="shared" si="0"/>
        <v>1868427282.0248148</v>
      </c>
    </row>
    <row r="22" spans="1:9">
      <c r="A22" s="517">
        <v>16</v>
      </c>
      <c r="B22" s="518" t="s">
        <v>684</v>
      </c>
      <c r="C22" s="683">
        <v>67766100.279599994</v>
      </c>
      <c r="D22" s="683">
        <v>1195814190.6586001</v>
      </c>
      <c r="E22" s="684">
        <v>31343825.435447499</v>
      </c>
      <c r="F22" s="684">
        <v>20983247.343285199</v>
      </c>
      <c r="G22" s="684"/>
      <c r="H22" s="683">
        <v>746917</v>
      </c>
      <c r="I22" s="685">
        <f t="shared" si="0"/>
        <v>1211253218.1594675</v>
      </c>
    </row>
    <row r="23" spans="1:9">
      <c r="A23" s="517">
        <v>17</v>
      </c>
      <c r="B23" s="518" t="s">
        <v>685</v>
      </c>
      <c r="C23" s="683"/>
      <c r="D23" s="683">
        <v>211006457.28819999</v>
      </c>
      <c r="E23" s="684"/>
      <c r="F23" s="684">
        <v>354832</v>
      </c>
      <c r="G23" s="684"/>
      <c r="H23" s="683"/>
      <c r="I23" s="685">
        <f t="shared" si="0"/>
        <v>210651625.28819999</v>
      </c>
    </row>
    <row r="26" spans="1:9" ht="42.6" customHeight="1">
      <c r="B26" s="611" t="s">
        <v>931</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90" zoomScaleNormal="90" workbookViewId="0">
      <selection activeCell="C7" sqref="C7:I34"/>
    </sheetView>
  </sheetViews>
  <sheetFormatPr defaultColWidth="9.140625" defaultRowHeight="12.75"/>
  <cols>
    <col min="1" max="1" width="11" style="497" bestFit="1" customWidth="1"/>
    <col min="2" max="2" width="90.140625" style="497" customWidth="1"/>
    <col min="3" max="3" width="29.7109375" style="497" bestFit="1" customWidth="1"/>
    <col min="4" max="4" width="35.140625" style="497" bestFit="1" customWidth="1"/>
    <col min="5" max="6" width="15.28515625" style="497" customWidth="1"/>
    <col min="7" max="7" width="18.28515625" style="497" customWidth="1"/>
    <col min="8" max="8" width="17.5703125" style="497" customWidth="1"/>
    <col min="9" max="9" width="29.140625" style="497" customWidth="1"/>
    <col min="10" max="16384" width="9.140625" style="497"/>
  </cols>
  <sheetData>
    <row r="1" spans="1:9" ht="13.5">
      <c r="A1" s="732" t="s">
        <v>188</v>
      </c>
      <c r="B1" s="730" t="str">
        <f>Info!C2</f>
        <v>სს "ბაზისბანკი"</v>
      </c>
    </row>
    <row r="2" spans="1:9">
      <c r="A2" s="732" t="s">
        <v>189</v>
      </c>
      <c r="B2" s="733">
        <f>'1. key ratios'!B2</f>
        <v>44561</v>
      </c>
    </row>
    <row r="3" spans="1:9">
      <c r="A3" s="499" t="s">
        <v>686</v>
      </c>
    </row>
    <row r="4" spans="1:9">
      <c r="C4" s="509" t="s">
        <v>664</v>
      </c>
      <c r="D4" s="509" t="s">
        <v>665</v>
      </c>
      <c r="E4" s="509" t="s">
        <v>666</v>
      </c>
      <c r="F4" s="509" t="s">
        <v>667</v>
      </c>
      <c r="G4" s="509" t="s">
        <v>668</v>
      </c>
      <c r="H4" s="509" t="s">
        <v>669</v>
      </c>
      <c r="I4" s="509" t="s">
        <v>670</v>
      </c>
    </row>
    <row r="5" spans="1:9" ht="41.45" customHeight="1">
      <c r="A5" s="812" t="s">
        <v>942</v>
      </c>
      <c r="B5" s="813"/>
      <c r="C5" s="826" t="s">
        <v>674</v>
      </c>
      <c r="D5" s="826"/>
      <c r="E5" s="826" t="s">
        <v>675</v>
      </c>
      <c r="F5" s="826" t="s">
        <v>676</v>
      </c>
      <c r="G5" s="828" t="s">
        <v>677</v>
      </c>
      <c r="H5" s="828" t="s">
        <v>678</v>
      </c>
      <c r="I5" s="501" t="s">
        <v>679</v>
      </c>
    </row>
    <row r="6" spans="1:9" ht="41.45" customHeight="1">
      <c r="A6" s="816"/>
      <c r="B6" s="817"/>
      <c r="C6" s="753" t="s">
        <v>680</v>
      </c>
      <c r="D6" s="753" t="s">
        <v>681</v>
      </c>
      <c r="E6" s="826"/>
      <c r="F6" s="826"/>
      <c r="G6" s="829"/>
      <c r="H6" s="829"/>
      <c r="I6" s="501" t="s">
        <v>682</v>
      </c>
    </row>
    <row r="7" spans="1:9">
      <c r="A7" s="512">
        <v>1</v>
      </c>
      <c r="B7" s="520" t="s">
        <v>687</v>
      </c>
      <c r="C7" s="683">
        <v>1042405.7261</v>
      </c>
      <c r="D7" s="683">
        <v>509277281.23369998</v>
      </c>
      <c r="E7" s="683">
        <v>399014.28539999999</v>
      </c>
      <c r="F7" s="683">
        <v>1717707.774</v>
      </c>
      <c r="G7" s="683"/>
      <c r="H7" s="683">
        <v>53472.909999999996</v>
      </c>
      <c r="I7" s="752">
        <f t="shared" ref="I7:I34" si="0">C7+D7-E7-F7-G7</f>
        <v>508202964.90040004</v>
      </c>
    </row>
    <row r="8" spans="1:9">
      <c r="A8" s="512">
        <v>2</v>
      </c>
      <c r="B8" s="520" t="s">
        <v>688</v>
      </c>
      <c r="C8" s="683">
        <v>1418774.6081999999</v>
      </c>
      <c r="D8" s="683">
        <v>216394448.8734</v>
      </c>
      <c r="E8" s="683">
        <v>624959.20700000005</v>
      </c>
      <c r="F8" s="683">
        <v>1455039.8059</v>
      </c>
      <c r="G8" s="683"/>
      <c r="H8" s="683">
        <v>23971.119999999999</v>
      </c>
      <c r="I8" s="752">
        <f t="shared" si="0"/>
        <v>215733224.46870002</v>
      </c>
    </row>
    <row r="9" spans="1:9">
      <c r="A9" s="512">
        <v>3</v>
      </c>
      <c r="B9" s="520" t="s">
        <v>689</v>
      </c>
      <c r="C9" s="683">
        <v>151364.16200000001</v>
      </c>
      <c r="D9" s="683">
        <v>243844.41</v>
      </c>
      <c r="E9" s="683">
        <v>45409.236199999999</v>
      </c>
      <c r="F9" s="683">
        <v>4871.07</v>
      </c>
      <c r="G9" s="683"/>
      <c r="H9" s="683"/>
      <c r="I9" s="752">
        <f t="shared" si="0"/>
        <v>344928.26580000005</v>
      </c>
    </row>
    <row r="10" spans="1:9">
      <c r="A10" s="512">
        <v>4</v>
      </c>
      <c r="B10" s="520" t="s">
        <v>690</v>
      </c>
      <c r="C10" s="683">
        <v>6985825.7964000003</v>
      </c>
      <c r="D10" s="683">
        <v>91081218.251699999</v>
      </c>
      <c r="E10" s="683">
        <v>3186727.9574000002</v>
      </c>
      <c r="F10" s="683">
        <v>1692844.2050000001</v>
      </c>
      <c r="G10" s="683"/>
      <c r="H10" s="683">
        <v>7253.64</v>
      </c>
      <c r="I10" s="752">
        <f t="shared" si="0"/>
        <v>93187471.885700002</v>
      </c>
    </row>
    <row r="11" spans="1:9">
      <c r="A11" s="512">
        <v>5</v>
      </c>
      <c r="B11" s="520" t="s">
        <v>691</v>
      </c>
      <c r="C11" s="683">
        <v>2094344.5284</v>
      </c>
      <c r="D11" s="683">
        <v>139161094.6103</v>
      </c>
      <c r="E11" s="683">
        <v>1570443.29</v>
      </c>
      <c r="F11" s="683">
        <v>2567527.9199000001</v>
      </c>
      <c r="G11" s="683"/>
      <c r="H11" s="683"/>
      <c r="I11" s="752">
        <f t="shared" si="0"/>
        <v>137117467.92880002</v>
      </c>
    </row>
    <row r="12" spans="1:9">
      <c r="A12" s="512">
        <v>6</v>
      </c>
      <c r="B12" s="520" t="s">
        <v>692</v>
      </c>
      <c r="C12" s="683">
        <v>2722343.84</v>
      </c>
      <c r="D12" s="683">
        <v>55451533.788800001</v>
      </c>
      <c r="E12" s="683">
        <v>1129978.6329999999</v>
      </c>
      <c r="F12" s="683">
        <v>1000049.0587000001</v>
      </c>
      <c r="G12" s="683"/>
      <c r="H12" s="683">
        <v>212578.93</v>
      </c>
      <c r="I12" s="752">
        <f t="shared" si="0"/>
        <v>56043849.937100001</v>
      </c>
    </row>
    <row r="13" spans="1:9">
      <c r="A13" s="512">
        <v>7</v>
      </c>
      <c r="B13" s="520" t="s">
        <v>693</v>
      </c>
      <c r="C13" s="683">
        <v>602557.95220000006</v>
      </c>
      <c r="D13" s="683">
        <v>26684449.1842</v>
      </c>
      <c r="E13" s="683">
        <v>638827.41879999998</v>
      </c>
      <c r="F13" s="683">
        <v>439355.28039999999</v>
      </c>
      <c r="G13" s="683"/>
      <c r="H13" s="683">
        <v>3555.5612000000001</v>
      </c>
      <c r="I13" s="752">
        <f t="shared" si="0"/>
        <v>26208824.437199999</v>
      </c>
    </row>
    <row r="14" spans="1:9">
      <c r="A14" s="512">
        <v>8</v>
      </c>
      <c r="B14" s="520" t="s">
        <v>694</v>
      </c>
      <c r="C14" s="683">
        <v>725482.77110000001</v>
      </c>
      <c r="D14" s="683">
        <v>68988990.792699993</v>
      </c>
      <c r="E14" s="683">
        <v>280024.946</v>
      </c>
      <c r="F14" s="683">
        <v>1343314.0490999999</v>
      </c>
      <c r="G14" s="683"/>
      <c r="H14" s="683"/>
      <c r="I14" s="752">
        <f t="shared" si="0"/>
        <v>68091134.568700001</v>
      </c>
    </row>
    <row r="15" spans="1:9">
      <c r="A15" s="512">
        <v>9</v>
      </c>
      <c r="B15" s="520" t="s">
        <v>695</v>
      </c>
      <c r="C15" s="683">
        <v>6614027.2105</v>
      </c>
      <c r="D15" s="683">
        <v>41193601.718400002</v>
      </c>
      <c r="E15" s="683">
        <v>4323554.1381999999</v>
      </c>
      <c r="F15" s="683">
        <v>351355.36290000001</v>
      </c>
      <c r="G15" s="683"/>
      <c r="H15" s="683"/>
      <c r="I15" s="752">
        <f t="shared" si="0"/>
        <v>43132719.427800007</v>
      </c>
    </row>
    <row r="16" spans="1:9">
      <c r="A16" s="512">
        <v>10</v>
      </c>
      <c r="B16" s="520" t="s">
        <v>696</v>
      </c>
      <c r="C16" s="683">
        <v>255954.1042</v>
      </c>
      <c r="D16" s="683">
        <v>5121905.9891999997</v>
      </c>
      <c r="E16" s="683">
        <v>111922.96679999999</v>
      </c>
      <c r="F16" s="683">
        <v>95037.196400000001</v>
      </c>
      <c r="G16" s="683"/>
      <c r="H16" s="683"/>
      <c r="I16" s="752">
        <f t="shared" si="0"/>
        <v>5170899.9302000003</v>
      </c>
    </row>
    <row r="17" spans="1:10">
      <c r="A17" s="512">
        <v>11</v>
      </c>
      <c r="B17" s="520" t="s">
        <v>697</v>
      </c>
      <c r="C17" s="683">
        <v>20004.04</v>
      </c>
      <c r="D17" s="683">
        <v>951002.24300000002</v>
      </c>
      <c r="E17" s="683">
        <v>6001.21</v>
      </c>
      <c r="F17" s="683">
        <v>18885.28</v>
      </c>
      <c r="G17" s="683"/>
      <c r="H17" s="683"/>
      <c r="I17" s="752">
        <f t="shared" si="0"/>
        <v>946119.79300000006</v>
      </c>
    </row>
    <row r="18" spans="1:10">
      <c r="A18" s="512">
        <v>12</v>
      </c>
      <c r="B18" s="520" t="s">
        <v>698</v>
      </c>
      <c r="C18" s="683">
        <v>164481.77480000001</v>
      </c>
      <c r="D18" s="683">
        <v>57509052.441399999</v>
      </c>
      <c r="E18" s="683">
        <v>80911.426800000001</v>
      </c>
      <c r="F18" s="683">
        <v>1138594.5227999999</v>
      </c>
      <c r="G18" s="683"/>
      <c r="H18" s="683">
        <v>42339.65</v>
      </c>
      <c r="I18" s="752">
        <f t="shared" si="0"/>
        <v>56454028.266600005</v>
      </c>
    </row>
    <row r="19" spans="1:10">
      <c r="A19" s="512">
        <v>13</v>
      </c>
      <c r="B19" s="520" t="s">
        <v>699</v>
      </c>
      <c r="C19" s="683">
        <v>3975088.2461999999</v>
      </c>
      <c r="D19" s="683">
        <v>9519504.5555000007</v>
      </c>
      <c r="E19" s="683">
        <v>3892000.1412999998</v>
      </c>
      <c r="F19" s="683">
        <v>171835.48749999999</v>
      </c>
      <c r="G19" s="683"/>
      <c r="H19" s="683">
        <v>12284.41</v>
      </c>
      <c r="I19" s="752">
        <f t="shared" si="0"/>
        <v>9430757.1728999987</v>
      </c>
    </row>
    <row r="20" spans="1:10">
      <c r="A20" s="512">
        <v>14</v>
      </c>
      <c r="B20" s="520" t="s">
        <v>700</v>
      </c>
      <c r="C20" s="683">
        <v>12773266.165200001</v>
      </c>
      <c r="D20" s="683">
        <v>100550761.2596</v>
      </c>
      <c r="E20" s="683">
        <v>5798789.2252000002</v>
      </c>
      <c r="F20" s="683">
        <v>1582831.9338</v>
      </c>
      <c r="G20" s="683"/>
      <c r="H20" s="683"/>
      <c r="I20" s="752">
        <f t="shared" si="0"/>
        <v>105942406.2658</v>
      </c>
    </row>
    <row r="21" spans="1:10">
      <c r="A21" s="512">
        <v>15</v>
      </c>
      <c r="B21" s="520" t="s">
        <v>701</v>
      </c>
      <c r="C21" s="683">
        <v>19655147.712099999</v>
      </c>
      <c r="D21" s="683">
        <v>14569523.791099999</v>
      </c>
      <c r="E21" s="683">
        <v>6333984.2071000002</v>
      </c>
      <c r="F21" s="683">
        <v>191241.61720000001</v>
      </c>
      <c r="G21" s="683"/>
      <c r="H21" s="683"/>
      <c r="I21" s="752">
        <f t="shared" si="0"/>
        <v>27699445.678899996</v>
      </c>
    </row>
    <row r="22" spans="1:10">
      <c r="A22" s="512">
        <v>16</v>
      </c>
      <c r="B22" s="520" t="s">
        <v>702</v>
      </c>
      <c r="C22" s="683">
        <v>186016.17689999999</v>
      </c>
      <c r="D22" s="683">
        <v>25284721.144099999</v>
      </c>
      <c r="E22" s="683">
        <v>918176.6838</v>
      </c>
      <c r="F22" s="683">
        <v>292483.32</v>
      </c>
      <c r="G22" s="683"/>
      <c r="H22" s="683"/>
      <c r="I22" s="752">
        <f t="shared" si="0"/>
        <v>24260077.317199998</v>
      </c>
    </row>
    <row r="23" spans="1:10">
      <c r="A23" s="512">
        <v>17</v>
      </c>
      <c r="B23" s="520" t="s">
        <v>703</v>
      </c>
      <c r="C23" s="683"/>
      <c r="D23" s="683">
        <v>4201221.3801999995</v>
      </c>
      <c r="E23" s="683">
        <v>417647.79830000002</v>
      </c>
      <c r="F23" s="683">
        <v>92.195400000000006</v>
      </c>
      <c r="G23" s="683"/>
      <c r="H23" s="683"/>
      <c r="I23" s="752">
        <f t="shared" si="0"/>
        <v>3783481.3864999996</v>
      </c>
    </row>
    <row r="24" spans="1:10">
      <c r="A24" s="512">
        <v>18</v>
      </c>
      <c r="B24" s="520" t="s">
        <v>704</v>
      </c>
      <c r="C24" s="683">
        <v>72439.351599999995</v>
      </c>
      <c r="D24" s="683">
        <v>54895218.945900001</v>
      </c>
      <c r="E24" s="683">
        <v>530715.7415</v>
      </c>
      <c r="F24" s="683">
        <v>989768.07739999995</v>
      </c>
      <c r="G24" s="683"/>
      <c r="H24" s="683"/>
      <c r="I24" s="752">
        <f t="shared" si="0"/>
        <v>53447174.478600003</v>
      </c>
    </row>
    <row r="25" spans="1:10">
      <c r="A25" s="512">
        <v>19</v>
      </c>
      <c r="B25" s="520" t="s">
        <v>705</v>
      </c>
      <c r="C25" s="683"/>
      <c r="D25" s="683">
        <v>8621951.0118000004</v>
      </c>
      <c r="E25" s="683">
        <v>22492.262200000001</v>
      </c>
      <c r="F25" s="683">
        <v>167029.74280000001</v>
      </c>
      <c r="G25" s="683"/>
      <c r="H25" s="683"/>
      <c r="I25" s="752">
        <f t="shared" si="0"/>
        <v>8432429.0068000015</v>
      </c>
    </row>
    <row r="26" spans="1:10">
      <c r="A26" s="512">
        <v>20</v>
      </c>
      <c r="B26" s="520" t="s">
        <v>706</v>
      </c>
      <c r="C26" s="683">
        <v>274300.57</v>
      </c>
      <c r="D26" s="683">
        <v>63588432.066299997</v>
      </c>
      <c r="E26" s="683">
        <v>226306.2592</v>
      </c>
      <c r="F26" s="683">
        <v>1183542.5145</v>
      </c>
      <c r="G26" s="683"/>
      <c r="H26" s="683">
        <v>22956.708999999999</v>
      </c>
      <c r="I26" s="752">
        <f t="shared" si="0"/>
        <v>62452883.862599999</v>
      </c>
      <c r="J26" s="521"/>
    </row>
    <row r="27" spans="1:10">
      <c r="A27" s="512">
        <v>21</v>
      </c>
      <c r="B27" s="520" t="s">
        <v>707</v>
      </c>
      <c r="C27" s="683">
        <v>1598.7</v>
      </c>
      <c r="D27" s="683">
        <v>22673113.788699999</v>
      </c>
      <c r="E27" s="683">
        <v>1020.79</v>
      </c>
      <c r="F27" s="683">
        <v>451298.61560000002</v>
      </c>
      <c r="G27" s="683"/>
      <c r="H27" s="683"/>
      <c r="I27" s="752">
        <f t="shared" si="0"/>
        <v>22222393.083099999</v>
      </c>
      <c r="J27" s="521"/>
    </row>
    <row r="28" spans="1:10">
      <c r="A28" s="512">
        <v>22</v>
      </c>
      <c r="B28" s="520" t="s">
        <v>708</v>
      </c>
      <c r="C28" s="683">
        <v>193029.9032</v>
      </c>
      <c r="D28" s="683">
        <v>10066618.936100001</v>
      </c>
      <c r="E28" s="683">
        <v>68099.002800000002</v>
      </c>
      <c r="F28" s="683">
        <v>195302.34359999999</v>
      </c>
      <c r="G28" s="683"/>
      <c r="H28" s="683">
        <v>12520.18</v>
      </c>
      <c r="I28" s="752">
        <f t="shared" si="0"/>
        <v>9996247.4929000009</v>
      </c>
      <c r="J28" s="521"/>
    </row>
    <row r="29" spans="1:10">
      <c r="A29" s="512">
        <v>23</v>
      </c>
      <c r="B29" s="520" t="s">
        <v>709</v>
      </c>
      <c r="C29" s="683">
        <v>5917823.4020999996</v>
      </c>
      <c r="D29" s="683">
        <v>121988340.09559999</v>
      </c>
      <c r="E29" s="683">
        <v>2012083.0430000001</v>
      </c>
      <c r="F29" s="683">
        <v>2319201.4155000001</v>
      </c>
      <c r="G29" s="683"/>
      <c r="H29" s="683">
        <v>95813.812600000005</v>
      </c>
      <c r="I29" s="752">
        <f t="shared" si="0"/>
        <v>123574879.03919999</v>
      </c>
      <c r="J29" s="521"/>
    </row>
    <row r="30" spans="1:10">
      <c r="A30" s="512">
        <v>24</v>
      </c>
      <c r="B30" s="520" t="s">
        <v>710</v>
      </c>
      <c r="C30" s="683">
        <v>2891028.3020000001</v>
      </c>
      <c r="D30" s="683">
        <v>60989691.578199998</v>
      </c>
      <c r="E30" s="683">
        <v>1127264.9399000001</v>
      </c>
      <c r="F30" s="683">
        <v>1124858.3803000001</v>
      </c>
      <c r="G30" s="683"/>
      <c r="H30" s="683">
        <v>149082.28479999999</v>
      </c>
      <c r="I30" s="752">
        <f t="shared" si="0"/>
        <v>61628596.559999995</v>
      </c>
      <c r="J30" s="521"/>
    </row>
    <row r="31" spans="1:10">
      <c r="A31" s="512">
        <v>25</v>
      </c>
      <c r="B31" s="520" t="s">
        <v>711</v>
      </c>
      <c r="C31" s="683">
        <v>1340780.3303</v>
      </c>
      <c r="D31" s="683">
        <v>40727530.585500002</v>
      </c>
      <c r="E31" s="683">
        <v>690795.83799999999</v>
      </c>
      <c r="F31" s="683">
        <v>709514.13439999998</v>
      </c>
      <c r="G31" s="683"/>
      <c r="H31" s="683">
        <v>47268.68</v>
      </c>
      <c r="I31" s="752">
        <f t="shared" si="0"/>
        <v>40668000.943400003</v>
      </c>
      <c r="J31" s="521"/>
    </row>
    <row r="32" spans="1:10">
      <c r="A32" s="512">
        <v>26</v>
      </c>
      <c r="B32" s="520" t="s">
        <v>712</v>
      </c>
      <c r="C32" s="683">
        <v>1484665.3451</v>
      </c>
      <c r="D32" s="683">
        <v>8533894.5697000008</v>
      </c>
      <c r="E32" s="683">
        <v>703324.82620000001</v>
      </c>
      <c r="F32" s="683">
        <v>134488.07490000001</v>
      </c>
      <c r="G32" s="683"/>
      <c r="H32" s="683">
        <v>63819.4352</v>
      </c>
      <c r="I32" s="752">
        <f t="shared" si="0"/>
        <v>9180747.0137000028</v>
      </c>
      <c r="J32" s="521"/>
    </row>
    <row r="33" spans="1:10">
      <c r="A33" s="512">
        <v>27</v>
      </c>
      <c r="B33" s="513" t="s">
        <v>165</v>
      </c>
      <c r="C33" s="683">
        <v>29912212.113600001</v>
      </c>
      <c r="D33" s="683">
        <v>82510300.663100004</v>
      </c>
      <c r="E33" s="683">
        <v>17345630.9494</v>
      </c>
      <c r="F33" s="683">
        <v>2730.3015999999998</v>
      </c>
      <c r="G33" s="683"/>
      <c r="H33" s="683"/>
      <c r="I33" s="752">
        <f t="shared" si="0"/>
        <v>95074151.525700018</v>
      </c>
      <c r="J33" s="521"/>
    </row>
    <row r="34" spans="1:10">
      <c r="A34" s="512">
        <v>28</v>
      </c>
      <c r="B34" s="522" t="s">
        <v>68</v>
      </c>
      <c r="C34" s="686">
        <f>SUM(C7:C33)</f>
        <v>101474962.83219999</v>
      </c>
      <c r="D34" s="686">
        <f t="shared" ref="D34:H34" si="1">SUM(D7:D33)</f>
        <v>1840779247.9082003</v>
      </c>
      <c r="E34" s="686">
        <f t="shared" si="1"/>
        <v>52486106.423500009</v>
      </c>
      <c r="F34" s="686">
        <f t="shared" si="1"/>
        <v>21340799.679600008</v>
      </c>
      <c r="G34" s="686">
        <f t="shared" si="1"/>
        <v>0</v>
      </c>
      <c r="H34" s="686">
        <f t="shared" si="1"/>
        <v>746917.32279999997</v>
      </c>
      <c r="I34" s="752">
        <f t="shared" si="0"/>
        <v>1868427304.6373003</v>
      </c>
      <c r="J34" s="521"/>
    </row>
    <row r="35" spans="1:10">
      <c r="A35" s="521"/>
      <c r="B35" s="521"/>
      <c r="C35" s="521"/>
      <c r="D35" s="521"/>
      <c r="E35" s="521"/>
      <c r="F35" s="521"/>
      <c r="G35" s="521"/>
      <c r="H35" s="521"/>
      <c r="I35" s="521"/>
      <c r="J35" s="521"/>
    </row>
    <row r="36" spans="1:10">
      <c r="A36" s="521"/>
      <c r="B36" s="523"/>
      <c r="C36" s="521"/>
      <c r="D36" s="521"/>
      <c r="E36" s="521"/>
      <c r="F36" s="521"/>
      <c r="G36" s="521"/>
      <c r="H36" s="521"/>
      <c r="I36" s="521"/>
      <c r="J36" s="521"/>
    </row>
    <row r="37" spans="1:10">
      <c r="A37" s="521"/>
      <c r="B37" s="521"/>
      <c r="C37" s="521"/>
      <c r="D37" s="521"/>
      <c r="E37" s="521"/>
      <c r="F37" s="521"/>
      <c r="G37" s="521"/>
      <c r="H37" s="521"/>
      <c r="I37" s="521"/>
      <c r="J37" s="521"/>
    </row>
    <row r="38" spans="1:10">
      <c r="A38" s="521"/>
      <c r="B38" s="521"/>
      <c r="C38" s="521"/>
      <c r="D38" s="521"/>
      <c r="E38" s="521"/>
      <c r="F38" s="521"/>
      <c r="G38" s="521"/>
      <c r="H38" s="521"/>
      <c r="I38" s="521"/>
      <c r="J38" s="521"/>
    </row>
    <row r="39" spans="1:10">
      <c r="A39" s="521"/>
      <c r="B39" s="521"/>
      <c r="C39" s="521"/>
      <c r="D39" s="521"/>
      <c r="E39" s="521"/>
      <c r="F39" s="521"/>
      <c r="G39" s="521"/>
      <c r="H39" s="521"/>
      <c r="I39" s="521"/>
      <c r="J39" s="521"/>
    </row>
    <row r="40" spans="1:10">
      <c r="A40" s="521"/>
      <c r="B40" s="521"/>
      <c r="C40" s="521"/>
      <c r="D40" s="521"/>
      <c r="E40" s="521"/>
      <c r="F40" s="521"/>
      <c r="G40" s="521"/>
      <c r="H40" s="521"/>
      <c r="I40" s="521"/>
      <c r="J40" s="521"/>
    </row>
    <row r="41" spans="1:10">
      <c r="A41" s="521"/>
      <c r="B41" s="521"/>
      <c r="C41" s="521"/>
      <c r="D41" s="521"/>
      <c r="E41" s="521"/>
      <c r="F41" s="521"/>
      <c r="G41" s="521"/>
      <c r="H41" s="521"/>
      <c r="I41" s="521"/>
      <c r="J41" s="521"/>
    </row>
    <row r="42" spans="1:10">
      <c r="A42" s="524"/>
      <c r="B42" s="524"/>
      <c r="C42" s="521"/>
      <c r="D42" s="521"/>
      <c r="E42" s="521"/>
      <c r="F42" s="521"/>
      <c r="G42" s="521"/>
      <c r="H42" s="521"/>
      <c r="I42" s="521"/>
      <c r="J42" s="521"/>
    </row>
    <row r="43" spans="1:10">
      <c r="A43" s="524"/>
      <c r="B43" s="524"/>
      <c r="C43" s="521"/>
      <c r="D43" s="521"/>
      <c r="E43" s="521"/>
      <c r="F43" s="521"/>
      <c r="G43" s="521"/>
      <c r="H43" s="521"/>
      <c r="I43" s="521"/>
      <c r="J43" s="521"/>
    </row>
    <row r="44" spans="1:10">
      <c r="A44" s="521"/>
      <c r="B44" s="525"/>
      <c r="C44" s="521"/>
      <c r="D44" s="521"/>
      <c r="E44" s="521"/>
      <c r="F44" s="521"/>
      <c r="G44" s="521"/>
      <c r="H44" s="521"/>
      <c r="I44" s="521"/>
      <c r="J44" s="521"/>
    </row>
    <row r="45" spans="1:10">
      <c r="A45" s="521"/>
      <c r="B45" s="525"/>
      <c r="C45" s="521"/>
      <c r="D45" s="521"/>
      <c r="E45" s="521"/>
      <c r="F45" s="521"/>
      <c r="G45" s="521"/>
      <c r="H45" s="521"/>
      <c r="I45" s="521"/>
      <c r="J45" s="521"/>
    </row>
    <row r="46" spans="1:10">
      <c r="A46" s="521"/>
      <c r="B46" s="525"/>
      <c r="C46" s="521"/>
      <c r="D46" s="521"/>
      <c r="E46" s="521"/>
      <c r="F46" s="521"/>
      <c r="G46" s="521"/>
      <c r="H46" s="521"/>
      <c r="I46" s="521"/>
      <c r="J46" s="521"/>
    </row>
    <row r="47" spans="1:10">
      <c r="A47" s="521"/>
      <c r="B47" s="521"/>
      <c r="C47" s="521"/>
      <c r="D47" s="521"/>
      <c r="E47" s="521"/>
      <c r="F47" s="521"/>
      <c r="G47" s="521"/>
      <c r="H47" s="521"/>
      <c r="I47" s="521"/>
      <c r="J47" s="521"/>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C6" sqref="C6:D19"/>
    </sheetView>
  </sheetViews>
  <sheetFormatPr defaultColWidth="9.140625" defaultRowHeight="12.75"/>
  <cols>
    <col min="1" max="1" width="11.85546875" style="497" bestFit="1" customWidth="1"/>
    <col min="2" max="2" width="95" style="497" customWidth="1"/>
    <col min="3" max="3" width="35.42578125" style="497" customWidth="1"/>
    <col min="4" max="4" width="39.42578125" style="519" customWidth="1"/>
    <col min="5" max="16384" width="9.140625" style="497"/>
  </cols>
  <sheetData>
    <row r="1" spans="1:7" ht="13.5">
      <c r="A1" s="732" t="s">
        <v>188</v>
      </c>
      <c r="B1" s="730" t="str">
        <f>Info!C2</f>
        <v>სს "ბაზისბანკი"</v>
      </c>
      <c r="D1" s="497"/>
    </row>
    <row r="2" spans="1:7">
      <c r="A2" s="732" t="s">
        <v>189</v>
      </c>
      <c r="B2" s="733">
        <f>'1. key ratios'!B2</f>
        <v>44561</v>
      </c>
      <c r="D2" s="497"/>
    </row>
    <row r="3" spans="1:7">
      <c r="A3" s="499" t="s">
        <v>713</v>
      </c>
      <c r="D3" s="497"/>
    </row>
    <row r="5" spans="1:7" ht="51">
      <c r="A5" s="830" t="s">
        <v>714</v>
      </c>
      <c r="B5" s="830"/>
      <c r="C5" s="718" t="s">
        <v>715</v>
      </c>
      <c r="D5" s="718" t="s">
        <v>716</v>
      </c>
      <c r="E5" s="516"/>
      <c r="F5" s="516"/>
      <c r="G5" s="516"/>
    </row>
    <row r="6" spans="1:7">
      <c r="A6" s="526">
        <v>1</v>
      </c>
      <c r="B6" s="527" t="s">
        <v>717</v>
      </c>
      <c r="C6" s="715">
        <v>51383017.734999999</v>
      </c>
      <c r="D6" s="715">
        <v>326596</v>
      </c>
    </row>
    <row r="7" spans="1:7">
      <c r="A7" s="528">
        <v>2</v>
      </c>
      <c r="B7" s="527" t="s">
        <v>718</v>
      </c>
      <c r="C7" s="715">
        <f>SUM(C8:C11)</f>
        <v>12839334.577199999</v>
      </c>
      <c r="D7" s="715">
        <f>SUM(D8:D11)</f>
        <v>30000</v>
      </c>
    </row>
    <row r="8" spans="1:7">
      <c r="A8" s="529">
        <v>2.1</v>
      </c>
      <c r="B8" s="530" t="s">
        <v>719</v>
      </c>
      <c r="C8" s="715">
        <v>7439148.0909000002</v>
      </c>
      <c r="D8" s="715">
        <v>30000</v>
      </c>
    </row>
    <row r="9" spans="1:7">
      <c r="A9" s="529">
        <v>2.2000000000000002</v>
      </c>
      <c r="B9" s="530" t="s">
        <v>720</v>
      </c>
      <c r="C9" s="715">
        <v>5400186.4863</v>
      </c>
      <c r="D9" s="715"/>
    </row>
    <row r="10" spans="1:7">
      <c r="A10" s="529">
        <v>2.2999999999999998</v>
      </c>
      <c r="B10" s="530" t="s">
        <v>721</v>
      </c>
      <c r="C10" s="715"/>
      <c r="D10" s="715"/>
    </row>
    <row r="11" spans="1:7">
      <c r="A11" s="529">
        <v>2.4</v>
      </c>
      <c r="B11" s="530" t="s">
        <v>722</v>
      </c>
      <c r="C11" s="715"/>
      <c r="D11" s="715"/>
    </row>
    <row r="12" spans="1:7">
      <c r="A12" s="526">
        <v>3</v>
      </c>
      <c r="B12" s="527" t="s">
        <v>723</v>
      </c>
      <c r="C12" s="715">
        <f>SUM(C13:C18)</f>
        <v>11895282.8412</v>
      </c>
      <c r="D12" s="715">
        <f>SUM(D13:D18)</f>
        <v>1764</v>
      </c>
    </row>
    <row r="13" spans="1:7">
      <c r="A13" s="529">
        <v>3.1</v>
      </c>
      <c r="B13" s="530" t="s">
        <v>724</v>
      </c>
      <c r="C13" s="715">
        <v>746897.7328</v>
      </c>
      <c r="D13" s="715"/>
    </row>
    <row r="14" spans="1:7">
      <c r="A14" s="529">
        <v>3.2</v>
      </c>
      <c r="B14" s="530" t="s">
        <v>725</v>
      </c>
      <c r="C14" s="715">
        <v>3342075.4939000001</v>
      </c>
      <c r="D14" s="715"/>
    </row>
    <row r="15" spans="1:7">
      <c r="A15" s="529">
        <v>3.3</v>
      </c>
      <c r="B15" s="530" t="s">
        <v>726</v>
      </c>
      <c r="C15" s="715">
        <v>3638972.5772000002</v>
      </c>
      <c r="D15" s="715"/>
    </row>
    <row r="16" spans="1:7">
      <c r="A16" s="529">
        <v>3.4</v>
      </c>
      <c r="B16" s="530" t="s">
        <v>727</v>
      </c>
      <c r="C16" s="715">
        <v>3562109.0907000001</v>
      </c>
      <c r="D16" s="715"/>
    </row>
    <row r="17" spans="1:4">
      <c r="A17" s="528">
        <v>3.5</v>
      </c>
      <c r="B17" s="530" t="s">
        <v>728</v>
      </c>
      <c r="C17" s="715">
        <v>605227.94660000002</v>
      </c>
      <c r="D17" s="715">
        <v>1764</v>
      </c>
    </row>
    <row r="18" spans="1:4">
      <c r="A18" s="529">
        <v>3.6</v>
      </c>
      <c r="B18" s="530" t="s">
        <v>729</v>
      </c>
      <c r="C18" s="715"/>
      <c r="D18" s="715"/>
    </row>
    <row r="19" spans="1:4">
      <c r="A19" s="531">
        <v>4</v>
      </c>
      <c r="B19" s="527" t="s">
        <v>730</v>
      </c>
      <c r="C19" s="716">
        <f>C6+C7-C12</f>
        <v>52327069.470999993</v>
      </c>
      <c r="D19" s="716">
        <f>D6+D7-D12</f>
        <v>354832</v>
      </c>
    </row>
  </sheetData>
  <mergeCells count="1">
    <mergeCell ref="A5:B5"/>
  </mergeCells>
  <pageMargins left="0.7" right="0.7" top="0.75" bottom="0.75" header="0.3" footer="0.3"/>
  <pageSetup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opLeftCell="A5" zoomScaleNormal="100" workbookViewId="0">
      <selection activeCell="C7" sqref="C7:D19"/>
    </sheetView>
  </sheetViews>
  <sheetFormatPr defaultColWidth="9.140625" defaultRowHeight="12.75"/>
  <cols>
    <col min="1" max="1" width="11.85546875" style="497" bestFit="1" customWidth="1"/>
    <col min="2" max="2" width="124.7109375" style="497" customWidth="1"/>
    <col min="3" max="3" width="24.85546875" style="497" customWidth="1"/>
    <col min="4" max="4" width="32" style="519" customWidth="1"/>
    <col min="5" max="16384" width="9.140625" style="497"/>
  </cols>
  <sheetData>
    <row r="1" spans="1:7" ht="13.5">
      <c r="A1" s="732" t="s">
        <v>188</v>
      </c>
      <c r="B1" s="730" t="str">
        <f>Info!C2</f>
        <v>სს "ბაზისბანკი"</v>
      </c>
      <c r="D1" s="497"/>
    </row>
    <row r="2" spans="1:7">
      <c r="A2" s="732" t="s">
        <v>189</v>
      </c>
      <c r="B2" s="733">
        <f>'1. key ratios'!B2</f>
        <v>44561</v>
      </c>
      <c r="D2" s="497"/>
    </row>
    <row r="3" spans="1:7">
      <c r="A3" s="499" t="s">
        <v>731</v>
      </c>
      <c r="D3" s="497"/>
    </row>
    <row r="4" spans="1:7">
      <c r="A4" s="499"/>
      <c r="D4" s="497"/>
    </row>
    <row r="5" spans="1:7" ht="15" customHeight="1">
      <c r="A5" s="831" t="s">
        <v>732</v>
      </c>
      <c r="B5" s="832"/>
      <c r="C5" s="818" t="s">
        <v>733</v>
      </c>
      <c r="D5" s="835" t="s">
        <v>734</v>
      </c>
      <c r="E5" s="516"/>
      <c r="F5" s="516"/>
      <c r="G5" s="516"/>
    </row>
    <row r="6" spans="1:7" ht="54" customHeight="1">
      <c r="A6" s="833"/>
      <c r="B6" s="834"/>
      <c r="C6" s="821"/>
      <c r="D6" s="835"/>
    </row>
    <row r="7" spans="1:7">
      <c r="A7" s="522">
        <v>1</v>
      </c>
      <c r="B7" s="504" t="s">
        <v>735</v>
      </c>
      <c r="C7" s="683">
        <v>74588096.364399999</v>
      </c>
      <c r="D7" s="532"/>
    </row>
    <row r="8" spans="1:7">
      <c r="A8" s="513">
        <v>2</v>
      </c>
      <c r="B8" s="513" t="s">
        <v>736</v>
      </c>
      <c r="C8" s="683">
        <v>10595116.1919</v>
      </c>
      <c r="D8" s="532"/>
    </row>
    <row r="9" spans="1:7">
      <c r="A9" s="513">
        <v>3</v>
      </c>
      <c r="B9" s="533" t="s">
        <v>737</v>
      </c>
      <c r="C9" s="683">
        <v>15512.7</v>
      </c>
      <c r="D9" s="532"/>
    </row>
    <row r="10" spans="1:7">
      <c r="A10" s="513">
        <v>4</v>
      </c>
      <c r="B10" s="513" t="s">
        <v>738</v>
      </c>
      <c r="C10" s="683">
        <f>SUM(C11:C18)</f>
        <v>17433204.010799997</v>
      </c>
      <c r="D10" s="532"/>
    </row>
    <row r="11" spans="1:7">
      <c r="A11" s="513">
        <v>5</v>
      </c>
      <c r="B11" s="534" t="s">
        <v>739</v>
      </c>
      <c r="C11" s="683">
        <v>1858055.3500999999</v>
      </c>
      <c r="D11" s="532"/>
    </row>
    <row r="12" spans="1:7">
      <c r="A12" s="513">
        <v>6</v>
      </c>
      <c r="B12" s="534" t="s">
        <v>740</v>
      </c>
      <c r="C12" s="683">
        <v>9919618.5651999991</v>
      </c>
      <c r="D12" s="532"/>
    </row>
    <row r="13" spans="1:7">
      <c r="A13" s="513">
        <v>7</v>
      </c>
      <c r="B13" s="534" t="s">
        <v>741</v>
      </c>
      <c r="C13" s="683">
        <v>3892766.7727000001</v>
      </c>
      <c r="D13" s="532"/>
    </row>
    <row r="14" spans="1:7">
      <c r="A14" s="513">
        <v>8</v>
      </c>
      <c r="B14" s="534" t="s">
        <v>742</v>
      </c>
      <c r="C14" s="683"/>
      <c r="D14" s="513"/>
    </row>
    <row r="15" spans="1:7">
      <c r="A15" s="513">
        <v>9</v>
      </c>
      <c r="B15" s="534" t="s">
        <v>743</v>
      </c>
      <c r="C15" s="683"/>
      <c r="D15" s="513"/>
    </row>
    <row r="16" spans="1:7">
      <c r="A16" s="513">
        <v>10</v>
      </c>
      <c r="B16" s="534" t="s">
        <v>744</v>
      </c>
      <c r="C16" s="683">
        <v>746917.32279999997</v>
      </c>
      <c r="D16" s="532"/>
    </row>
    <row r="17" spans="1:4">
      <c r="A17" s="513">
        <v>11</v>
      </c>
      <c r="B17" s="534" t="s">
        <v>745</v>
      </c>
      <c r="C17" s="683"/>
      <c r="D17" s="513"/>
    </row>
    <row r="18" spans="1:4" ht="25.5">
      <c r="A18" s="513">
        <v>12</v>
      </c>
      <c r="B18" s="534" t="s">
        <v>746</v>
      </c>
      <c r="C18" s="683">
        <v>1015846</v>
      </c>
      <c r="D18" s="532"/>
    </row>
    <row r="19" spans="1:4">
      <c r="A19" s="522">
        <v>13</v>
      </c>
      <c r="B19" s="535" t="s">
        <v>747</v>
      </c>
      <c r="C19" s="686">
        <f>C7+C8+C9-C10</f>
        <v>67765521.245499998</v>
      </c>
      <c r="D19" s="536"/>
    </row>
    <row r="22" spans="1:4">
      <c r="B22" s="496"/>
    </row>
    <row r="23" spans="1:4">
      <c r="B23" s="498"/>
    </row>
    <row r="24" spans="1:4">
      <c r="B24" s="499"/>
    </row>
  </sheetData>
  <mergeCells count="3">
    <mergeCell ref="A5:B6"/>
    <mergeCell ref="C5:C6"/>
    <mergeCell ref="D5:D6"/>
  </mergeCells>
  <pageMargins left="0.7" right="0.7" top="0.75" bottom="0.75" header="0.3" footer="0.3"/>
  <pageSetup paperSize="9" scale="3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90" zoomScaleNormal="90" workbookViewId="0">
      <selection activeCell="U28" sqref="C8:U28"/>
    </sheetView>
  </sheetViews>
  <sheetFormatPr defaultColWidth="9.140625" defaultRowHeight="12.75"/>
  <cols>
    <col min="1" max="1" width="11.85546875" style="497" bestFit="1" customWidth="1"/>
    <col min="2" max="2" width="49" style="497" customWidth="1"/>
    <col min="3" max="3" width="17.5703125" style="497" bestFit="1" customWidth="1"/>
    <col min="4" max="4" width="13.28515625" style="497" bestFit="1" customWidth="1"/>
    <col min="5" max="5" width="23.7109375" style="497" bestFit="1" customWidth="1"/>
    <col min="6" max="6" width="18.85546875" style="497" customWidth="1"/>
    <col min="7" max="7" width="12.28515625" style="497" customWidth="1"/>
    <col min="8" max="11" width="22.28515625" style="497" customWidth="1"/>
    <col min="12" max="12" width="14.5703125" style="497" customWidth="1"/>
    <col min="13" max="14" width="22.28515625" style="497" customWidth="1"/>
    <col min="15" max="15" width="23.28515625" style="497" bestFit="1" customWidth="1"/>
    <col min="16" max="16" width="21.7109375" style="497" bestFit="1" customWidth="1"/>
    <col min="17" max="19" width="19" style="497" bestFit="1" customWidth="1"/>
    <col min="20" max="20" width="16.140625" style="497" customWidth="1"/>
    <col min="21" max="21" width="10.42578125" style="497" bestFit="1" customWidth="1"/>
    <col min="22" max="22" width="20" style="497" customWidth="1"/>
    <col min="23" max="16384" width="9.140625" style="497"/>
  </cols>
  <sheetData>
    <row r="1" spans="1:22" ht="13.5">
      <c r="A1" s="732" t="s">
        <v>188</v>
      </c>
      <c r="B1" s="730" t="str">
        <f>Info!C2</f>
        <v>სს "ბაზისბანკი"</v>
      </c>
    </row>
    <row r="2" spans="1:22">
      <c r="A2" s="732" t="s">
        <v>189</v>
      </c>
      <c r="B2" s="733">
        <f>'1. key ratios'!B2</f>
        <v>44561</v>
      </c>
      <c r="C2" s="508"/>
    </row>
    <row r="3" spans="1:22">
      <c r="A3" s="499" t="s">
        <v>748</v>
      </c>
    </row>
    <row r="5" spans="1:22" ht="15" customHeight="1">
      <c r="A5" s="818" t="s">
        <v>749</v>
      </c>
      <c r="B5" s="820"/>
      <c r="C5" s="838" t="s">
        <v>750</v>
      </c>
      <c r="D5" s="839"/>
      <c r="E5" s="839"/>
      <c r="F5" s="839"/>
      <c r="G5" s="839"/>
      <c r="H5" s="840"/>
      <c r="I5" s="840"/>
      <c r="J5" s="840"/>
      <c r="K5" s="840"/>
      <c r="L5" s="840"/>
      <c r="M5" s="840"/>
      <c r="N5" s="840"/>
      <c r="O5" s="840"/>
      <c r="P5" s="840"/>
      <c r="Q5" s="840"/>
      <c r="R5" s="840"/>
      <c r="S5" s="840"/>
      <c r="T5" s="840"/>
      <c r="U5" s="841"/>
      <c r="V5" s="537"/>
    </row>
    <row r="6" spans="1:22">
      <c r="A6" s="836"/>
      <c r="B6" s="837"/>
      <c r="C6" s="842" t="s">
        <v>68</v>
      </c>
      <c r="D6" s="844" t="s">
        <v>751</v>
      </c>
      <c r="E6" s="844"/>
      <c r="F6" s="845"/>
      <c r="G6" s="846" t="s">
        <v>752</v>
      </c>
      <c r="H6" s="847"/>
      <c r="I6" s="847"/>
      <c r="J6" s="847"/>
      <c r="K6" s="848"/>
      <c r="L6" s="538"/>
      <c r="M6" s="849" t="s">
        <v>753</v>
      </c>
      <c r="N6" s="849"/>
      <c r="O6" s="825"/>
      <c r="P6" s="825"/>
      <c r="Q6" s="825"/>
      <c r="R6" s="825"/>
      <c r="S6" s="825"/>
      <c r="T6" s="825"/>
      <c r="U6" s="825"/>
      <c r="V6" s="539"/>
    </row>
    <row r="7" spans="1:22" ht="25.5">
      <c r="A7" s="821"/>
      <c r="B7" s="823"/>
      <c r="C7" s="843"/>
      <c r="D7" s="540"/>
      <c r="E7" s="510" t="s">
        <v>754</v>
      </c>
      <c r="F7" s="613" t="s">
        <v>755</v>
      </c>
      <c r="G7" s="508"/>
      <c r="H7" s="613" t="s">
        <v>754</v>
      </c>
      <c r="I7" s="510" t="s">
        <v>781</v>
      </c>
      <c r="J7" s="510" t="s">
        <v>756</v>
      </c>
      <c r="K7" s="613" t="s">
        <v>757</v>
      </c>
      <c r="L7" s="541"/>
      <c r="M7" s="558" t="s">
        <v>758</v>
      </c>
      <c r="N7" s="510" t="s">
        <v>756</v>
      </c>
      <c r="O7" s="510" t="s">
        <v>759</v>
      </c>
      <c r="P7" s="510" t="s">
        <v>760</v>
      </c>
      <c r="Q7" s="510" t="s">
        <v>761</v>
      </c>
      <c r="R7" s="510" t="s">
        <v>762</v>
      </c>
      <c r="S7" s="510" t="s">
        <v>763</v>
      </c>
      <c r="T7" s="542" t="s">
        <v>764</v>
      </c>
      <c r="U7" s="510" t="s">
        <v>765</v>
      </c>
      <c r="V7" s="537"/>
    </row>
    <row r="8" spans="1:22">
      <c r="A8" s="543">
        <v>1</v>
      </c>
      <c r="B8" s="504" t="s">
        <v>766</v>
      </c>
      <c r="C8" s="686">
        <v>1254684411.4916999</v>
      </c>
      <c r="D8" s="683">
        <v>1085000872.26</v>
      </c>
      <c r="E8" s="683">
        <v>13391086.6798</v>
      </c>
      <c r="F8" s="683">
        <v>0</v>
      </c>
      <c r="G8" s="683">
        <v>101918017.66949999</v>
      </c>
      <c r="H8" s="683">
        <v>4645998.8175999997</v>
      </c>
      <c r="I8" s="683">
        <v>4163672.8877000003</v>
      </c>
      <c r="J8" s="683">
        <v>747294.33129999996</v>
      </c>
      <c r="K8" s="683">
        <v>804930.96100000001</v>
      </c>
      <c r="L8" s="683">
        <v>67765521.562199995</v>
      </c>
      <c r="M8" s="683">
        <v>4027466.1003999999</v>
      </c>
      <c r="N8" s="683">
        <v>541433.61060000001</v>
      </c>
      <c r="O8" s="683">
        <v>5431180.1468000002</v>
      </c>
      <c r="P8" s="683">
        <v>3259315.4419999998</v>
      </c>
      <c r="Q8" s="683">
        <v>5490394.7621999998</v>
      </c>
      <c r="R8" s="683">
        <v>4259548.1124</v>
      </c>
      <c r="S8" s="683">
        <v>0</v>
      </c>
      <c r="T8" s="683">
        <v>0</v>
      </c>
      <c r="U8" s="683">
        <v>297368.70079999999</v>
      </c>
      <c r="V8" s="521"/>
    </row>
    <row r="9" spans="1:22">
      <c r="A9" s="512">
        <v>1.1000000000000001</v>
      </c>
      <c r="B9" s="544" t="s">
        <v>767</v>
      </c>
      <c r="C9" s="687"/>
      <c r="D9" s="683"/>
      <c r="E9" s="683"/>
      <c r="F9" s="683"/>
      <c r="G9" s="683"/>
      <c r="H9" s="683"/>
      <c r="I9" s="683"/>
      <c r="J9" s="683"/>
      <c r="K9" s="683"/>
      <c r="L9" s="683"/>
      <c r="M9" s="683"/>
      <c r="N9" s="683"/>
      <c r="O9" s="683"/>
      <c r="P9" s="683"/>
      <c r="Q9" s="683"/>
      <c r="R9" s="683"/>
      <c r="S9" s="683"/>
      <c r="T9" s="683"/>
      <c r="U9" s="683"/>
      <c r="V9" s="521"/>
    </row>
    <row r="10" spans="1:22">
      <c r="A10" s="512">
        <v>1.2</v>
      </c>
      <c r="B10" s="544" t="s">
        <v>768</v>
      </c>
      <c r="C10" s="687"/>
      <c r="D10" s="683"/>
      <c r="E10" s="683"/>
      <c r="F10" s="683"/>
      <c r="G10" s="683"/>
      <c r="H10" s="683"/>
      <c r="I10" s="683"/>
      <c r="J10" s="683"/>
      <c r="K10" s="683"/>
      <c r="L10" s="683"/>
      <c r="M10" s="683"/>
      <c r="N10" s="683"/>
      <c r="O10" s="683"/>
      <c r="P10" s="683"/>
      <c r="Q10" s="683"/>
      <c r="R10" s="683"/>
      <c r="S10" s="683"/>
      <c r="T10" s="683"/>
      <c r="U10" s="683"/>
      <c r="V10" s="521"/>
    </row>
    <row r="11" spans="1:22">
      <c r="A11" s="512">
        <v>1.3</v>
      </c>
      <c r="B11" s="544" t="s">
        <v>769</v>
      </c>
      <c r="C11" s="687"/>
      <c r="D11" s="683"/>
      <c r="E11" s="683"/>
      <c r="F11" s="683"/>
      <c r="G11" s="683"/>
      <c r="H11" s="683"/>
      <c r="I11" s="683"/>
      <c r="J11" s="683"/>
      <c r="K11" s="683"/>
      <c r="L11" s="683"/>
      <c r="M11" s="683"/>
      <c r="N11" s="683"/>
      <c r="O11" s="683"/>
      <c r="P11" s="683"/>
      <c r="Q11" s="683"/>
      <c r="R11" s="683"/>
      <c r="S11" s="683"/>
      <c r="T11" s="683"/>
      <c r="U11" s="683"/>
      <c r="V11" s="521"/>
    </row>
    <row r="12" spans="1:22">
      <c r="A12" s="512">
        <v>1.4</v>
      </c>
      <c r="B12" s="544" t="s">
        <v>770</v>
      </c>
      <c r="C12" s="687">
        <v>66419807.4714</v>
      </c>
      <c r="D12" s="683">
        <v>66419807.4714</v>
      </c>
      <c r="E12" s="683"/>
      <c r="F12" s="683"/>
      <c r="G12" s="683"/>
      <c r="H12" s="683"/>
      <c r="I12" s="683"/>
      <c r="J12" s="683"/>
      <c r="K12" s="683"/>
      <c r="L12" s="683"/>
      <c r="M12" s="683"/>
      <c r="N12" s="683"/>
      <c r="O12" s="683"/>
      <c r="P12" s="683"/>
      <c r="Q12" s="683"/>
      <c r="R12" s="683"/>
      <c r="S12" s="683"/>
      <c r="T12" s="683"/>
      <c r="U12" s="683"/>
      <c r="V12" s="521"/>
    </row>
    <row r="13" spans="1:22">
      <c r="A13" s="512">
        <v>1.5</v>
      </c>
      <c r="B13" s="544" t="s">
        <v>771</v>
      </c>
      <c r="C13" s="687">
        <v>815645161.46319997</v>
      </c>
      <c r="D13" s="683">
        <v>699168574.0474</v>
      </c>
      <c r="E13" s="683">
        <v>9154988.2100000009</v>
      </c>
      <c r="F13" s="683"/>
      <c r="G13" s="683">
        <v>74043643.9252</v>
      </c>
      <c r="H13" s="683">
        <v>1719232.6936000001</v>
      </c>
      <c r="I13" s="683">
        <v>3042867.7622000002</v>
      </c>
      <c r="J13" s="683"/>
      <c r="K13" s="683">
        <v>804930.96100000001</v>
      </c>
      <c r="L13" s="683">
        <v>42432943.490599997</v>
      </c>
      <c r="M13" s="683">
        <v>2822799.5199000002</v>
      </c>
      <c r="N13" s="683">
        <v>8444.06</v>
      </c>
      <c r="O13" s="683">
        <v>1576102.4484999999</v>
      </c>
      <c r="P13" s="683">
        <v>1768128.31</v>
      </c>
      <c r="Q13" s="683">
        <v>1187234.4909999999</v>
      </c>
      <c r="R13" s="683">
        <v>3216063.1808000002</v>
      </c>
      <c r="S13" s="683"/>
      <c r="T13" s="683"/>
      <c r="U13" s="683">
        <v>29699.72</v>
      </c>
      <c r="V13" s="521"/>
    </row>
    <row r="14" spans="1:22">
      <c r="A14" s="512">
        <v>1.6</v>
      </c>
      <c r="B14" s="544" t="s">
        <v>772</v>
      </c>
      <c r="C14" s="687">
        <v>372619442.5571</v>
      </c>
      <c r="D14" s="683">
        <v>319412490.74119997</v>
      </c>
      <c r="E14" s="683">
        <v>4236098.4698000001</v>
      </c>
      <c r="F14" s="683"/>
      <c r="G14" s="683">
        <v>27874373.7443</v>
      </c>
      <c r="H14" s="683">
        <v>2926766.1239999998</v>
      </c>
      <c r="I14" s="683">
        <v>1120805.1255000001</v>
      </c>
      <c r="J14" s="683">
        <v>747294.33129999996</v>
      </c>
      <c r="K14" s="683"/>
      <c r="L14" s="683">
        <v>25332578.071600001</v>
      </c>
      <c r="M14" s="683">
        <v>1204666.5804999999</v>
      </c>
      <c r="N14" s="683">
        <v>532989.55059999996</v>
      </c>
      <c r="O14" s="683">
        <v>3855077.6982999998</v>
      </c>
      <c r="P14" s="683">
        <v>1491187.132</v>
      </c>
      <c r="Q14" s="683">
        <v>4303160.2712000003</v>
      </c>
      <c r="R14" s="683">
        <v>1043484.9316</v>
      </c>
      <c r="S14" s="683"/>
      <c r="T14" s="683"/>
      <c r="U14" s="683">
        <v>267668.98080000002</v>
      </c>
      <c r="V14" s="521"/>
    </row>
    <row r="15" spans="1:22">
      <c r="A15" s="543">
        <v>2</v>
      </c>
      <c r="B15" s="522" t="s">
        <v>773</v>
      </c>
      <c r="C15" s="686">
        <v>206279483.36000001</v>
      </c>
      <c r="D15" s="683">
        <v>206279483.36000001</v>
      </c>
      <c r="E15" s="683">
        <v>0</v>
      </c>
      <c r="F15" s="683">
        <v>0</v>
      </c>
      <c r="G15" s="683">
        <v>0</v>
      </c>
      <c r="H15" s="683">
        <v>0</v>
      </c>
      <c r="I15" s="683">
        <v>0</v>
      </c>
      <c r="J15" s="683">
        <v>0</v>
      </c>
      <c r="K15" s="683">
        <v>0</v>
      </c>
      <c r="L15" s="683">
        <v>0</v>
      </c>
      <c r="M15" s="683">
        <v>0</v>
      </c>
      <c r="N15" s="683">
        <v>0</v>
      </c>
      <c r="O15" s="683">
        <v>0</v>
      </c>
      <c r="P15" s="683">
        <v>0</v>
      </c>
      <c r="Q15" s="683">
        <v>0</v>
      </c>
      <c r="R15" s="683">
        <v>0</v>
      </c>
      <c r="S15" s="683">
        <v>0</v>
      </c>
      <c r="T15" s="683">
        <v>0</v>
      </c>
      <c r="U15" s="683">
        <v>0</v>
      </c>
      <c r="V15" s="521"/>
    </row>
    <row r="16" spans="1:22">
      <c r="A16" s="512">
        <v>2.1</v>
      </c>
      <c r="B16" s="544" t="s">
        <v>767</v>
      </c>
      <c r="C16" s="687"/>
      <c r="D16" s="683"/>
      <c r="E16" s="683"/>
      <c r="F16" s="683"/>
      <c r="G16" s="683"/>
      <c r="H16" s="683"/>
      <c r="I16" s="683"/>
      <c r="J16" s="683"/>
      <c r="K16" s="683"/>
      <c r="L16" s="683"/>
      <c r="M16" s="683"/>
      <c r="N16" s="683"/>
      <c r="O16" s="683"/>
      <c r="P16" s="683"/>
      <c r="Q16" s="683"/>
      <c r="R16" s="683"/>
      <c r="S16" s="683"/>
      <c r="T16" s="683"/>
      <c r="U16" s="683"/>
      <c r="V16" s="521"/>
    </row>
    <row r="17" spans="1:22">
      <c r="A17" s="512">
        <v>2.2000000000000002</v>
      </c>
      <c r="B17" s="544" t="s">
        <v>768</v>
      </c>
      <c r="C17" s="687">
        <v>188537883.36000001</v>
      </c>
      <c r="D17" s="683">
        <v>188537883.36000001</v>
      </c>
      <c r="E17" s="683"/>
      <c r="F17" s="683"/>
      <c r="G17" s="683"/>
      <c r="H17" s="683"/>
      <c r="I17" s="683"/>
      <c r="J17" s="683"/>
      <c r="K17" s="683"/>
      <c r="L17" s="683"/>
      <c r="M17" s="683"/>
      <c r="N17" s="683"/>
      <c r="O17" s="683"/>
      <c r="P17" s="683"/>
      <c r="Q17" s="683"/>
      <c r="R17" s="683"/>
      <c r="S17" s="683"/>
      <c r="T17" s="683"/>
      <c r="U17" s="683"/>
      <c r="V17" s="521"/>
    </row>
    <row r="18" spans="1:22">
      <c r="A18" s="512">
        <v>2.2999999999999998</v>
      </c>
      <c r="B18" s="544" t="s">
        <v>769</v>
      </c>
      <c r="C18" s="687"/>
      <c r="D18" s="683"/>
      <c r="E18" s="683"/>
      <c r="F18" s="683"/>
      <c r="G18" s="683"/>
      <c r="H18" s="683"/>
      <c r="I18" s="683"/>
      <c r="J18" s="683"/>
      <c r="K18" s="683"/>
      <c r="L18" s="683"/>
      <c r="M18" s="683"/>
      <c r="N18" s="683"/>
      <c r="O18" s="683"/>
      <c r="P18" s="683"/>
      <c r="Q18" s="683"/>
      <c r="R18" s="683"/>
      <c r="S18" s="683"/>
      <c r="T18" s="683"/>
      <c r="U18" s="683"/>
      <c r="V18" s="521"/>
    </row>
    <row r="19" spans="1:22">
      <c r="A19" s="512">
        <v>2.4</v>
      </c>
      <c r="B19" s="544" t="s">
        <v>770</v>
      </c>
      <c r="C19" s="687">
        <v>700000</v>
      </c>
      <c r="D19" s="683">
        <v>700000</v>
      </c>
      <c r="E19" s="683"/>
      <c r="F19" s="683"/>
      <c r="G19" s="683"/>
      <c r="H19" s="683"/>
      <c r="I19" s="683"/>
      <c r="J19" s="683"/>
      <c r="K19" s="683"/>
      <c r="L19" s="683"/>
      <c r="M19" s="683"/>
      <c r="N19" s="683"/>
      <c r="O19" s="683"/>
      <c r="P19" s="683"/>
      <c r="Q19" s="683"/>
      <c r="R19" s="683"/>
      <c r="S19" s="683"/>
      <c r="T19" s="683"/>
      <c r="U19" s="683"/>
      <c r="V19" s="521"/>
    </row>
    <row r="20" spans="1:22">
      <c r="A20" s="512">
        <v>2.5</v>
      </c>
      <c r="B20" s="544" t="s">
        <v>771</v>
      </c>
      <c r="C20" s="687">
        <v>17041600</v>
      </c>
      <c r="D20" s="683">
        <v>17041600</v>
      </c>
      <c r="E20" s="683"/>
      <c r="F20" s="683"/>
      <c r="G20" s="683"/>
      <c r="H20" s="683"/>
      <c r="I20" s="683"/>
      <c r="J20" s="683"/>
      <c r="K20" s="683"/>
      <c r="L20" s="683"/>
      <c r="M20" s="683"/>
      <c r="N20" s="683"/>
      <c r="O20" s="683"/>
      <c r="P20" s="683"/>
      <c r="Q20" s="683"/>
      <c r="R20" s="683"/>
      <c r="S20" s="683"/>
      <c r="T20" s="683"/>
      <c r="U20" s="683"/>
      <c r="V20" s="521"/>
    </row>
    <row r="21" spans="1:22">
      <c r="A21" s="512">
        <v>2.6</v>
      </c>
      <c r="B21" s="544" t="s">
        <v>772</v>
      </c>
      <c r="C21" s="687"/>
      <c r="D21" s="683"/>
      <c r="E21" s="683"/>
      <c r="F21" s="683"/>
      <c r="G21" s="683"/>
      <c r="H21" s="683"/>
      <c r="I21" s="683"/>
      <c r="J21" s="683"/>
      <c r="K21" s="683"/>
      <c r="L21" s="683"/>
      <c r="M21" s="683"/>
      <c r="N21" s="683"/>
      <c r="O21" s="683"/>
      <c r="P21" s="683"/>
      <c r="Q21" s="683"/>
      <c r="R21" s="683"/>
      <c r="S21" s="683"/>
      <c r="T21" s="683"/>
      <c r="U21" s="683"/>
      <c r="V21" s="521"/>
    </row>
    <row r="22" spans="1:22">
      <c r="A22" s="543">
        <v>3</v>
      </c>
      <c r="B22" s="504" t="s">
        <v>774</v>
      </c>
      <c r="C22" s="686">
        <v>253166214.92500001</v>
      </c>
      <c r="D22" s="683">
        <v>116119784.73459999</v>
      </c>
      <c r="E22" s="688"/>
      <c r="F22" s="688"/>
      <c r="G22" s="683">
        <v>1065626</v>
      </c>
      <c r="H22" s="688"/>
      <c r="I22" s="688"/>
      <c r="J22" s="688"/>
      <c r="K22" s="688"/>
      <c r="L22" s="683">
        <v>493170.86</v>
      </c>
      <c r="M22" s="688"/>
      <c r="N22" s="688"/>
      <c r="O22" s="688"/>
      <c r="P22" s="688"/>
      <c r="Q22" s="688"/>
      <c r="R22" s="688"/>
      <c r="S22" s="688"/>
      <c r="T22" s="688"/>
      <c r="U22" s="683">
        <v>493170.86</v>
      </c>
      <c r="V22" s="521"/>
    </row>
    <row r="23" spans="1:22">
      <c r="A23" s="512">
        <v>3.1</v>
      </c>
      <c r="B23" s="544" t="s">
        <v>767</v>
      </c>
      <c r="C23" s="687"/>
      <c r="D23" s="683"/>
      <c r="E23" s="688"/>
      <c r="F23" s="688"/>
      <c r="G23" s="683"/>
      <c r="H23" s="688"/>
      <c r="I23" s="688"/>
      <c r="J23" s="688"/>
      <c r="K23" s="688"/>
      <c r="L23" s="683"/>
      <c r="M23" s="688"/>
      <c r="N23" s="688"/>
      <c r="O23" s="688"/>
      <c r="P23" s="688"/>
      <c r="Q23" s="688"/>
      <c r="R23" s="688"/>
      <c r="S23" s="688"/>
      <c r="T23" s="688"/>
      <c r="U23" s="683"/>
      <c r="V23" s="521"/>
    </row>
    <row r="24" spans="1:22">
      <c r="A24" s="512">
        <v>3.2</v>
      </c>
      <c r="B24" s="544" t="s">
        <v>768</v>
      </c>
      <c r="C24" s="687"/>
      <c r="D24" s="683"/>
      <c r="E24" s="688"/>
      <c r="F24" s="688"/>
      <c r="G24" s="683"/>
      <c r="H24" s="688"/>
      <c r="I24" s="688"/>
      <c r="J24" s="688"/>
      <c r="K24" s="688"/>
      <c r="L24" s="683"/>
      <c r="M24" s="688"/>
      <c r="N24" s="688"/>
      <c r="O24" s="688"/>
      <c r="P24" s="688"/>
      <c r="Q24" s="688"/>
      <c r="R24" s="688"/>
      <c r="S24" s="688"/>
      <c r="T24" s="688"/>
      <c r="U24" s="683"/>
      <c r="V24" s="521"/>
    </row>
    <row r="25" spans="1:22">
      <c r="A25" s="512">
        <v>3.3</v>
      </c>
      <c r="B25" s="544" t="s">
        <v>769</v>
      </c>
      <c r="C25" s="687">
        <v>86968</v>
      </c>
      <c r="D25" s="683"/>
      <c r="E25" s="688"/>
      <c r="F25" s="688"/>
      <c r="G25" s="683"/>
      <c r="H25" s="688"/>
      <c r="I25" s="688"/>
      <c r="J25" s="688"/>
      <c r="K25" s="688"/>
      <c r="L25" s="683"/>
      <c r="M25" s="688"/>
      <c r="N25" s="688"/>
      <c r="O25" s="688"/>
      <c r="P25" s="688"/>
      <c r="Q25" s="688"/>
      <c r="R25" s="688"/>
      <c r="S25" s="688"/>
      <c r="T25" s="688"/>
      <c r="U25" s="683"/>
      <c r="V25" s="521"/>
    </row>
    <row r="26" spans="1:22">
      <c r="A26" s="512">
        <v>3.4</v>
      </c>
      <c r="B26" s="544" t="s">
        <v>770</v>
      </c>
      <c r="C26" s="687">
        <v>13951000</v>
      </c>
      <c r="D26" s="683">
        <v>11035000</v>
      </c>
      <c r="E26" s="688"/>
      <c r="F26" s="688"/>
      <c r="G26" s="683"/>
      <c r="H26" s="688"/>
      <c r="I26" s="688"/>
      <c r="J26" s="688"/>
      <c r="K26" s="688"/>
      <c r="L26" s="683"/>
      <c r="M26" s="688"/>
      <c r="N26" s="688"/>
      <c r="O26" s="688"/>
      <c r="P26" s="688"/>
      <c r="Q26" s="688"/>
      <c r="R26" s="688"/>
      <c r="S26" s="688"/>
      <c r="T26" s="688"/>
      <c r="U26" s="683"/>
      <c r="V26" s="521"/>
    </row>
    <row r="27" spans="1:22">
      <c r="A27" s="512">
        <v>3.5</v>
      </c>
      <c r="B27" s="544" t="s">
        <v>771</v>
      </c>
      <c r="C27" s="687">
        <v>223151595.5733</v>
      </c>
      <c r="D27" s="683">
        <v>105071284.73459999</v>
      </c>
      <c r="E27" s="688"/>
      <c r="F27" s="688"/>
      <c r="G27" s="683">
        <v>1065626</v>
      </c>
      <c r="H27" s="688"/>
      <c r="I27" s="688"/>
      <c r="J27" s="688"/>
      <c r="K27" s="688"/>
      <c r="L27" s="683">
        <v>493170.86</v>
      </c>
      <c r="M27" s="688"/>
      <c r="N27" s="688"/>
      <c r="O27" s="688"/>
      <c r="P27" s="688"/>
      <c r="Q27" s="688"/>
      <c r="R27" s="688"/>
      <c r="S27" s="688"/>
      <c r="T27" s="688"/>
      <c r="U27" s="683">
        <v>493170.86</v>
      </c>
      <c r="V27" s="521"/>
    </row>
    <row r="28" spans="1:22">
      <c r="A28" s="512">
        <v>3.6</v>
      </c>
      <c r="B28" s="544" t="s">
        <v>772</v>
      </c>
      <c r="C28" s="687">
        <v>15976651.3517</v>
      </c>
      <c r="D28" s="683">
        <v>13500</v>
      </c>
      <c r="E28" s="688"/>
      <c r="F28" s="688"/>
      <c r="G28" s="683"/>
      <c r="H28" s="688"/>
      <c r="I28" s="688"/>
      <c r="J28" s="688"/>
      <c r="K28" s="688"/>
      <c r="L28" s="683"/>
      <c r="M28" s="688"/>
      <c r="N28" s="688"/>
      <c r="O28" s="688"/>
      <c r="P28" s="688"/>
      <c r="Q28" s="688"/>
      <c r="R28" s="688"/>
      <c r="S28" s="688"/>
      <c r="T28" s="688"/>
      <c r="U28" s="683"/>
      <c r="V28" s="521"/>
    </row>
  </sheetData>
  <mergeCells count="6">
    <mergeCell ref="A5:B7"/>
    <mergeCell ref="C5:U5"/>
    <mergeCell ref="C6:C7"/>
    <mergeCell ref="D6:F6"/>
    <mergeCell ref="G6:K6"/>
    <mergeCell ref="M6:U6"/>
  </mergeCells>
  <pageMargins left="0.7" right="0.7" top="0.75" bottom="0.75" header="0.3" footer="0.3"/>
  <pageSetup scale="1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H1" zoomScale="90" zoomScaleNormal="90" workbookViewId="0">
      <selection activeCell="C8" sqref="C8:T22"/>
    </sheetView>
  </sheetViews>
  <sheetFormatPr defaultColWidth="9.140625" defaultRowHeight="12.75"/>
  <cols>
    <col min="1" max="1" width="11.85546875" style="497" bestFit="1" customWidth="1"/>
    <col min="2" max="2" width="90.28515625" style="497" bestFit="1" customWidth="1"/>
    <col min="3" max="3" width="17.5703125" style="497" bestFit="1" customWidth="1"/>
    <col min="4" max="4" width="13.28515625" style="497" bestFit="1" customWidth="1"/>
    <col min="5" max="5" width="23.7109375" style="497" bestFit="1" customWidth="1"/>
    <col min="6" max="6" width="23.42578125" style="497" bestFit="1" customWidth="1"/>
    <col min="7" max="7" width="11.85546875" style="497" bestFit="1" customWidth="1"/>
    <col min="8" max="8" width="17.140625" style="497" customWidth="1"/>
    <col min="9" max="14" width="22.28515625" style="497" customWidth="1"/>
    <col min="15" max="15" width="23.28515625" style="497" bestFit="1" customWidth="1"/>
    <col min="16" max="16" width="21.7109375" style="497" bestFit="1" customWidth="1"/>
    <col min="17" max="19" width="19" style="497" bestFit="1" customWidth="1"/>
    <col min="20" max="20" width="15.42578125" style="497" customWidth="1"/>
    <col min="21" max="21" width="20" style="497" customWidth="1"/>
    <col min="22" max="16384" width="9.140625" style="497"/>
  </cols>
  <sheetData>
    <row r="1" spans="1:21" ht="13.5">
      <c r="A1" s="732" t="s">
        <v>188</v>
      </c>
      <c r="B1" s="730" t="str">
        <f>Info!C2</f>
        <v>სს "ბაზისბანკი"</v>
      </c>
    </row>
    <row r="2" spans="1:21">
      <c r="A2" s="732" t="s">
        <v>189</v>
      </c>
      <c r="B2" s="733">
        <f>'1. key ratios'!B2</f>
        <v>44561</v>
      </c>
    </row>
    <row r="3" spans="1:21">
      <c r="A3" s="499" t="s">
        <v>775</v>
      </c>
      <c r="C3" s="500"/>
    </row>
    <row r="4" spans="1:21">
      <c r="A4" s="499"/>
      <c r="B4" s="500"/>
      <c r="C4" s="500"/>
    </row>
    <row r="5" spans="1:21" s="519" customFormat="1" ht="13.5" customHeight="1">
      <c r="A5" s="850" t="s">
        <v>776</v>
      </c>
      <c r="B5" s="851"/>
      <c r="C5" s="862" t="s">
        <v>777</v>
      </c>
      <c r="D5" s="863"/>
      <c r="E5" s="863"/>
      <c r="F5" s="863"/>
      <c r="G5" s="863"/>
      <c r="H5" s="857"/>
      <c r="I5" s="857"/>
      <c r="J5" s="857"/>
      <c r="K5" s="857"/>
      <c r="L5" s="857"/>
      <c r="M5" s="857"/>
      <c r="N5" s="857"/>
      <c r="O5" s="857"/>
      <c r="P5" s="857"/>
      <c r="Q5" s="857"/>
      <c r="R5" s="857"/>
      <c r="S5" s="857"/>
      <c r="T5" s="858"/>
      <c r="U5" s="614"/>
    </row>
    <row r="6" spans="1:21" s="519" customFormat="1">
      <c r="A6" s="852"/>
      <c r="B6" s="853"/>
      <c r="C6" s="835" t="s">
        <v>68</v>
      </c>
      <c r="D6" s="856" t="s">
        <v>778</v>
      </c>
      <c r="E6" s="857"/>
      <c r="F6" s="858"/>
      <c r="G6" s="856" t="s">
        <v>779</v>
      </c>
      <c r="H6" s="857"/>
      <c r="I6" s="857"/>
      <c r="J6" s="857"/>
      <c r="K6" s="858"/>
      <c r="L6" s="859" t="s">
        <v>780</v>
      </c>
      <c r="M6" s="860"/>
      <c r="N6" s="860"/>
      <c r="O6" s="860"/>
      <c r="P6" s="860"/>
      <c r="Q6" s="860"/>
      <c r="R6" s="860"/>
      <c r="S6" s="860"/>
      <c r="T6" s="861"/>
      <c r="U6" s="609"/>
    </row>
    <row r="7" spans="1:21" s="519" customFormat="1" ht="25.5">
      <c r="A7" s="854"/>
      <c r="B7" s="855"/>
      <c r="C7" s="835"/>
      <c r="E7" s="558" t="s">
        <v>754</v>
      </c>
      <c r="F7" s="613" t="s">
        <v>755</v>
      </c>
      <c r="H7" s="558" t="s">
        <v>754</v>
      </c>
      <c r="I7" s="613" t="s">
        <v>781</v>
      </c>
      <c r="J7" s="613" t="s">
        <v>756</v>
      </c>
      <c r="K7" s="613" t="s">
        <v>757</v>
      </c>
      <c r="L7" s="615"/>
      <c r="M7" s="558" t="s">
        <v>758</v>
      </c>
      <c r="N7" s="613" t="s">
        <v>756</v>
      </c>
      <c r="O7" s="613" t="s">
        <v>759</v>
      </c>
      <c r="P7" s="613" t="s">
        <v>760</v>
      </c>
      <c r="Q7" s="613" t="s">
        <v>761</v>
      </c>
      <c r="R7" s="613" t="s">
        <v>762</v>
      </c>
      <c r="S7" s="613" t="s">
        <v>763</v>
      </c>
      <c r="T7" s="616" t="s">
        <v>764</v>
      </c>
      <c r="U7" s="614"/>
    </row>
    <row r="8" spans="1:21">
      <c r="A8" s="545">
        <v>1</v>
      </c>
      <c r="B8" s="535" t="s">
        <v>766</v>
      </c>
      <c r="C8" s="689">
        <v>1254684411.4916999</v>
      </c>
      <c r="D8" s="690">
        <v>1085000872.26</v>
      </c>
      <c r="E8" s="690">
        <v>13391086.6798</v>
      </c>
      <c r="F8" s="690"/>
      <c r="G8" s="690">
        <v>101918017.66949999</v>
      </c>
      <c r="H8" s="690">
        <v>4645998.8175999997</v>
      </c>
      <c r="I8" s="690">
        <v>4163672.8876999998</v>
      </c>
      <c r="J8" s="690">
        <v>747294.33129999996</v>
      </c>
      <c r="K8" s="690">
        <v>804930.96100000001</v>
      </c>
      <c r="L8" s="690">
        <v>67765521.562199995</v>
      </c>
      <c r="M8" s="690">
        <v>4027466.1003999999</v>
      </c>
      <c r="N8" s="690">
        <v>541433.61060000001</v>
      </c>
      <c r="O8" s="690">
        <v>5431180.1468000002</v>
      </c>
      <c r="P8" s="690">
        <v>3259315.4419999998</v>
      </c>
      <c r="Q8" s="690">
        <v>5490394.7621999998</v>
      </c>
      <c r="R8" s="690">
        <v>4259548.1124</v>
      </c>
      <c r="S8" s="690"/>
      <c r="T8" s="690"/>
      <c r="U8" s="521"/>
    </row>
    <row r="9" spans="1:21">
      <c r="A9" s="544">
        <v>1.1000000000000001</v>
      </c>
      <c r="B9" s="544" t="s">
        <v>782</v>
      </c>
      <c r="C9" s="691">
        <v>1026782881.7423</v>
      </c>
      <c r="D9" s="690">
        <v>859377906.82720006</v>
      </c>
      <c r="E9" s="690">
        <v>4614073.9397999998</v>
      </c>
      <c r="F9" s="690"/>
      <c r="G9" s="690">
        <v>101264500.6983</v>
      </c>
      <c r="H9" s="690">
        <v>4547365.8376000002</v>
      </c>
      <c r="I9" s="690">
        <v>3950227.1376999998</v>
      </c>
      <c r="J9" s="690">
        <v>728678.86129999999</v>
      </c>
      <c r="K9" s="690">
        <v>804930.96100000001</v>
      </c>
      <c r="L9" s="690">
        <v>66140474.216799997</v>
      </c>
      <c r="M9" s="690">
        <v>3867871.5504000001</v>
      </c>
      <c r="N9" s="690">
        <v>309493.94569999998</v>
      </c>
      <c r="O9" s="690">
        <v>4946003.5188999996</v>
      </c>
      <c r="P9" s="690">
        <v>3192993.0320000001</v>
      </c>
      <c r="Q9" s="690">
        <v>5067301.6939000003</v>
      </c>
      <c r="R9" s="690">
        <v>4259548.1124</v>
      </c>
      <c r="S9" s="690"/>
      <c r="T9" s="690"/>
      <c r="U9" s="521"/>
    </row>
    <row r="10" spans="1:21">
      <c r="A10" s="546" t="s">
        <v>248</v>
      </c>
      <c r="B10" s="546" t="s">
        <v>783</v>
      </c>
      <c r="C10" s="692">
        <v>1021001060.1106</v>
      </c>
      <c r="D10" s="690">
        <v>853807010.14859998</v>
      </c>
      <c r="E10" s="690">
        <v>4614073.9397999998</v>
      </c>
      <c r="F10" s="690"/>
      <c r="G10" s="690">
        <v>101072534.2052</v>
      </c>
      <c r="H10" s="690">
        <v>4499982.1475999998</v>
      </c>
      <c r="I10" s="690">
        <v>3950227.1376999998</v>
      </c>
      <c r="J10" s="690">
        <v>728678.86129999999</v>
      </c>
      <c r="K10" s="690">
        <v>804930.96100000001</v>
      </c>
      <c r="L10" s="690">
        <v>66121515.756800003</v>
      </c>
      <c r="M10" s="690">
        <v>3867871.5504000001</v>
      </c>
      <c r="N10" s="690">
        <v>309493.94569999998</v>
      </c>
      <c r="O10" s="690">
        <v>4946003.5188999996</v>
      </c>
      <c r="P10" s="690">
        <v>3192993.0320000001</v>
      </c>
      <c r="Q10" s="690">
        <v>5067301.6939000003</v>
      </c>
      <c r="R10" s="690">
        <v>4259548.1124</v>
      </c>
      <c r="S10" s="690"/>
      <c r="T10" s="690"/>
      <c r="U10" s="521"/>
    </row>
    <row r="11" spans="1:21">
      <c r="A11" s="547" t="s">
        <v>784</v>
      </c>
      <c r="B11" s="548" t="s">
        <v>785</v>
      </c>
      <c r="C11" s="693">
        <v>741461872.73860002</v>
      </c>
      <c r="D11" s="690">
        <v>641565579.20079994</v>
      </c>
      <c r="E11" s="690">
        <v>3488676.2374</v>
      </c>
      <c r="F11" s="690"/>
      <c r="G11" s="690">
        <v>65107447.751100004</v>
      </c>
      <c r="H11" s="690">
        <v>4107795.3676</v>
      </c>
      <c r="I11" s="690">
        <v>3706566.8276999998</v>
      </c>
      <c r="J11" s="690">
        <v>491493.31270000001</v>
      </c>
      <c r="K11" s="690">
        <v>804930.96100000001</v>
      </c>
      <c r="L11" s="690">
        <v>34788845.786700003</v>
      </c>
      <c r="M11" s="690">
        <v>3788884.6904000002</v>
      </c>
      <c r="N11" s="690">
        <v>301346.74570000003</v>
      </c>
      <c r="O11" s="690">
        <v>4399425.5392000005</v>
      </c>
      <c r="P11" s="690">
        <v>3116055.9720000001</v>
      </c>
      <c r="Q11" s="690">
        <v>4724984.8956000004</v>
      </c>
      <c r="R11" s="690">
        <v>3583112.7313000001</v>
      </c>
      <c r="S11" s="690"/>
      <c r="T11" s="690"/>
      <c r="U11" s="521"/>
    </row>
    <row r="12" spans="1:21">
      <c r="A12" s="547" t="s">
        <v>786</v>
      </c>
      <c r="B12" s="548" t="s">
        <v>787</v>
      </c>
      <c r="C12" s="693">
        <v>118940937.72139999</v>
      </c>
      <c r="D12" s="690">
        <v>83891492.003600001</v>
      </c>
      <c r="E12" s="690">
        <v>815637.70239999995</v>
      </c>
      <c r="F12" s="690"/>
      <c r="G12" s="690">
        <v>25717983.327500001</v>
      </c>
      <c r="H12" s="690"/>
      <c r="I12" s="690">
        <v>243660.31</v>
      </c>
      <c r="J12" s="690">
        <v>102031.5986</v>
      </c>
      <c r="K12" s="690"/>
      <c r="L12" s="690">
        <v>9331462.3903000001</v>
      </c>
      <c r="M12" s="690">
        <v>78986.86</v>
      </c>
      <c r="N12" s="690">
        <v>8147.2</v>
      </c>
      <c r="O12" s="690">
        <v>361505.52970000001</v>
      </c>
      <c r="P12" s="690">
        <v>76937.06</v>
      </c>
      <c r="Q12" s="690">
        <v>214174.44510000001</v>
      </c>
      <c r="R12" s="690">
        <v>214583.65479999999</v>
      </c>
      <c r="S12" s="690"/>
      <c r="T12" s="690"/>
      <c r="U12" s="521"/>
    </row>
    <row r="13" spans="1:21">
      <c r="A13" s="547" t="s">
        <v>788</v>
      </c>
      <c r="B13" s="548" t="s">
        <v>789</v>
      </c>
      <c r="C13" s="693">
        <v>32205046.8125</v>
      </c>
      <c r="D13" s="690">
        <v>30188645.556400001</v>
      </c>
      <c r="E13" s="690"/>
      <c r="F13" s="690"/>
      <c r="G13" s="690">
        <v>1241334.7265999999</v>
      </c>
      <c r="H13" s="690">
        <v>392186.78</v>
      </c>
      <c r="I13" s="690"/>
      <c r="J13" s="690">
        <v>135153.95000000001</v>
      </c>
      <c r="K13" s="690"/>
      <c r="L13" s="690">
        <v>775066.52949999995</v>
      </c>
      <c r="M13" s="690"/>
      <c r="N13" s="690"/>
      <c r="O13" s="690">
        <v>185072.45</v>
      </c>
      <c r="P13" s="690"/>
      <c r="Q13" s="690">
        <v>128142.3532</v>
      </c>
      <c r="R13" s="690">
        <v>461851.72629999998</v>
      </c>
      <c r="S13" s="690"/>
      <c r="T13" s="690"/>
      <c r="U13" s="521"/>
    </row>
    <row r="14" spans="1:21">
      <c r="A14" s="547" t="s">
        <v>790</v>
      </c>
      <c r="B14" s="548" t="s">
        <v>791</v>
      </c>
      <c r="C14" s="693">
        <v>128393202.8381</v>
      </c>
      <c r="D14" s="690">
        <v>98161293.387799993</v>
      </c>
      <c r="E14" s="690">
        <v>309760</v>
      </c>
      <c r="F14" s="690"/>
      <c r="G14" s="690">
        <v>9005768.4000000004</v>
      </c>
      <c r="H14" s="690"/>
      <c r="I14" s="690"/>
      <c r="J14" s="690"/>
      <c r="K14" s="690"/>
      <c r="L14" s="690">
        <v>21226141.050299998</v>
      </c>
      <c r="M14" s="690"/>
      <c r="N14" s="690"/>
      <c r="O14" s="690"/>
      <c r="P14" s="690"/>
      <c r="Q14" s="690"/>
      <c r="R14" s="690"/>
      <c r="S14" s="690"/>
      <c r="T14" s="690"/>
      <c r="U14" s="521"/>
    </row>
    <row r="15" spans="1:21">
      <c r="A15" s="549">
        <v>1.2</v>
      </c>
      <c r="B15" s="550" t="s">
        <v>792</v>
      </c>
      <c r="C15" s="694">
        <v>47596658.6197</v>
      </c>
      <c r="D15" s="690">
        <v>17092268.234200001</v>
      </c>
      <c r="E15" s="690">
        <v>92281.313899999994</v>
      </c>
      <c r="F15" s="690"/>
      <c r="G15" s="690">
        <v>10116098.6712</v>
      </c>
      <c r="H15" s="690">
        <v>454736.46139999997</v>
      </c>
      <c r="I15" s="690">
        <v>395022.712</v>
      </c>
      <c r="J15" s="690">
        <v>72867.892000000007</v>
      </c>
      <c r="K15" s="690">
        <v>80493.0821</v>
      </c>
      <c r="L15" s="690">
        <v>20388291.714299999</v>
      </c>
      <c r="M15" s="690">
        <v>1160361.4336000001</v>
      </c>
      <c r="N15" s="690">
        <v>92848.171199999997</v>
      </c>
      <c r="O15" s="690">
        <v>1487313.1798</v>
      </c>
      <c r="P15" s="690">
        <v>1012633.1992</v>
      </c>
      <c r="Q15" s="690">
        <v>1520190.2198000001</v>
      </c>
      <c r="R15" s="690">
        <v>1761975.8651999999</v>
      </c>
      <c r="S15" s="690"/>
      <c r="T15" s="690"/>
      <c r="U15" s="521"/>
    </row>
    <row r="16" spans="1:21">
      <c r="A16" s="551">
        <v>1.3</v>
      </c>
      <c r="B16" s="550" t="s">
        <v>793</v>
      </c>
      <c r="C16" s="695"/>
      <c r="D16" s="695"/>
      <c r="E16" s="695"/>
      <c r="F16" s="695"/>
      <c r="G16" s="695"/>
      <c r="H16" s="695"/>
      <c r="I16" s="695"/>
      <c r="J16" s="695"/>
      <c r="K16" s="695"/>
      <c r="L16" s="695"/>
      <c r="M16" s="695"/>
      <c r="N16" s="695"/>
      <c r="O16" s="695"/>
      <c r="P16" s="695"/>
      <c r="Q16" s="695"/>
      <c r="R16" s="695"/>
      <c r="S16" s="695"/>
      <c r="T16" s="695"/>
      <c r="U16" s="521"/>
    </row>
    <row r="17" spans="1:21" s="519" customFormat="1" ht="25.5">
      <c r="A17" s="552" t="s">
        <v>794</v>
      </c>
      <c r="B17" s="553" t="s">
        <v>795</v>
      </c>
      <c r="C17" s="696">
        <v>955395645.34490001</v>
      </c>
      <c r="D17" s="697">
        <v>806454213.79470003</v>
      </c>
      <c r="E17" s="697">
        <v>4410127.9557999996</v>
      </c>
      <c r="F17" s="697"/>
      <c r="G17" s="697">
        <v>97545888.275900006</v>
      </c>
      <c r="H17" s="697">
        <v>4540682.1075999998</v>
      </c>
      <c r="I17" s="697">
        <v>3950227.1376999998</v>
      </c>
      <c r="J17" s="697">
        <v>728678.86129999999</v>
      </c>
      <c r="K17" s="697">
        <v>804930.96100000001</v>
      </c>
      <c r="L17" s="697">
        <v>51395543.274300002</v>
      </c>
      <c r="M17" s="697">
        <v>3867871.5504000001</v>
      </c>
      <c r="N17" s="697">
        <v>309493.94569999998</v>
      </c>
      <c r="O17" s="697">
        <v>4946003.5188999996</v>
      </c>
      <c r="P17" s="697">
        <v>3192993.0320000001</v>
      </c>
      <c r="Q17" s="697">
        <v>5067301.6939000003</v>
      </c>
      <c r="R17" s="697">
        <v>4259548.1124</v>
      </c>
      <c r="S17" s="697"/>
      <c r="T17" s="697"/>
      <c r="U17" s="525"/>
    </row>
    <row r="18" spans="1:21" s="519" customFormat="1" ht="25.5">
      <c r="A18" s="554" t="s">
        <v>796</v>
      </c>
      <c r="B18" s="554" t="s">
        <v>797</v>
      </c>
      <c r="C18" s="698">
        <v>951547119.852</v>
      </c>
      <c r="D18" s="697">
        <v>802896292.5625</v>
      </c>
      <c r="E18" s="697">
        <v>4410127.9557999996</v>
      </c>
      <c r="F18" s="697"/>
      <c r="G18" s="697">
        <v>97360605.512799993</v>
      </c>
      <c r="H18" s="697">
        <v>4499982.1475999998</v>
      </c>
      <c r="I18" s="697">
        <v>3950227.1376999998</v>
      </c>
      <c r="J18" s="697">
        <v>728678.86129999999</v>
      </c>
      <c r="K18" s="697">
        <v>804930.96100000001</v>
      </c>
      <c r="L18" s="697">
        <v>51290221.776699997</v>
      </c>
      <c r="M18" s="697">
        <v>3867871.5504000001</v>
      </c>
      <c r="N18" s="697">
        <v>309493.94569999998</v>
      </c>
      <c r="O18" s="697">
        <v>4946003.5188999996</v>
      </c>
      <c r="P18" s="697">
        <v>3192993.0320000001</v>
      </c>
      <c r="Q18" s="697">
        <v>5067301.6939000003</v>
      </c>
      <c r="R18" s="697">
        <v>4259548.1124</v>
      </c>
      <c r="S18" s="697"/>
      <c r="T18" s="697"/>
      <c r="U18" s="525"/>
    </row>
    <row r="19" spans="1:21" s="519" customFormat="1">
      <c r="A19" s="552" t="s">
        <v>798</v>
      </c>
      <c r="B19" s="555" t="s">
        <v>799</v>
      </c>
      <c r="C19" s="699">
        <v>1870833313.9913001</v>
      </c>
      <c r="D19" s="697">
        <v>1694906969.1828001</v>
      </c>
      <c r="E19" s="697">
        <v>7449391.3974000001</v>
      </c>
      <c r="F19" s="697"/>
      <c r="G19" s="697">
        <v>109500641.6574</v>
      </c>
      <c r="H19" s="697">
        <v>5608082.5543999998</v>
      </c>
      <c r="I19" s="697">
        <v>7744396.1979999999</v>
      </c>
      <c r="J19" s="697">
        <v>984881.67949999997</v>
      </c>
      <c r="K19" s="697">
        <v>755727.86730000004</v>
      </c>
      <c r="L19" s="697">
        <v>66425703.151100002</v>
      </c>
      <c r="M19" s="697">
        <v>7266266.4060000004</v>
      </c>
      <c r="N19" s="697">
        <v>535027.84219999996</v>
      </c>
      <c r="O19" s="697">
        <v>8265699.2737999996</v>
      </c>
      <c r="P19" s="697">
        <v>4677338.5631999997</v>
      </c>
      <c r="Q19" s="697">
        <v>7497107.3662999999</v>
      </c>
      <c r="R19" s="697">
        <v>6209163.8724999996</v>
      </c>
      <c r="S19" s="697"/>
      <c r="T19" s="697"/>
      <c r="U19" s="525"/>
    </row>
    <row r="20" spans="1:21" s="519" customFormat="1">
      <c r="A20" s="554" t="s">
        <v>800</v>
      </c>
      <c r="B20" s="554" t="s">
        <v>801</v>
      </c>
      <c r="C20" s="698">
        <v>1859278588.0211999</v>
      </c>
      <c r="D20" s="697">
        <v>1685051359.6926999</v>
      </c>
      <c r="E20" s="697">
        <v>7449391.3974000001</v>
      </c>
      <c r="F20" s="697"/>
      <c r="G20" s="697">
        <v>108336887.86650001</v>
      </c>
      <c r="H20" s="697">
        <v>5589928.1144000003</v>
      </c>
      <c r="I20" s="697">
        <v>7744396.1979999999</v>
      </c>
      <c r="J20" s="697">
        <v>984881.67949999997</v>
      </c>
      <c r="K20" s="697">
        <v>755727.86730000004</v>
      </c>
      <c r="L20" s="697">
        <v>65890340.461999997</v>
      </c>
      <c r="M20" s="697">
        <v>6998320.9084000001</v>
      </c>
      <c r="N20" s="697">
        <v>535027.84219999996</v>
      </c>
      <c r="O20" s="697">
        <v>8265699.2737999996</v>
      </c>
      <c r="P20" s="697">
        <v>4677338.5631999997</v>
      </c>
      <c r="Q20" s="697">
        <v>7309995.1699000001</v>
      </c>
      <c r="R20" s="697">
        <v>6209163.8724999996</v>
      </c>
      <c r="S20" s="697"/>
      <c r="T20" s="697"/>
      <c r="U20" s="525"/>
    </row>
    <row r="21" spans="1:21" s="519" customFormat="1">
      <c r="A21" s="556">
        <v>1.4</v>
      </c>
      <c r="B21" s="596" t="s">
        <v>933</v>
      </c>
      <c r="C21" s="700">
        <v>7473622</v>
      </c>
      <c r="D21" s="697">
        <v>5580487</v>
      </c>
      <c r="E21" s="697">
        <v>89393</v>
      </c>
      <c r="F21" s="697"/>
      <c r="G21" s="697">
        <v>1616069</v>
      </c>
      <c r="H21" s="697"/>
      <c r="I21" s="697">
        <v>32126</v>
      </c>
      <c r="J21" s="697"/>
      <c r="K21" s="697"/>
      <c r="L21" s="697">
        <v>277066</v>
      </c>
      <c r="M21" s="697">
        <v>41759</v>
      </c>
      <c r="N21" s="697"/>
      <c r="O21" s="697"/>
      <c r="P21" s="697">
        <v>65387</v>
      </c>
      <c r="Q21" s="697">
        <v>115764</v>
      </c>
      <c r="R21" s="697">
        <v>54156</v>
      </c>
      <c r="S21" s="697"/>
      <c r="T21" s="697"/>
      <c r="U21" s="525"/>
    </row>
    <row r="22" spans="1:21" s="519" customFormat="1">
      <c r="A22" s="556">
        <v>1.5</v>
      </c>
      <c r="B22" s="596" t="s">
        <v>934</v>
      </c>
      <c r="C22" s="700">
        <v>929280</v>
      </c>
      <c r="D22" s="697">
        <v>929280</v>
      </c>
      <c r="E22" s="697"/>
      <c r="F22" s="697"/>
      <c r="G22" s="697"/>
      <c r="H22" s="697"/>
      <c r="I22" s="697"/>
      <c r="J22" s="697"/>
      <c r="K22" s="697"/>
      <c r="L22" s="697"/>
      <c r="M22" s="697"/>
      <c r="N22" s="697"/>
      <c r="O22" s="697"/>
      <c r="P22" s="697"/>
      <c r="Q22" s="697"/>
      <c r="R22" s="697"/>
      <c r="S22" s="697"/>
      <c r="T22" s="697"/>
      <c r="U22" s="525"/>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2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zoomScale="60" zoomScaleNormal="80" workbookViewId="0">
      <selection activeCell="I54" sqref="I54"/>
    </sheetView>
  </sheetViews>
  <sheetFormatPr defaultColWidth="9.140625" defaultRowHeight="12.75"/>
  <cols>
    <col min="1" max="1" width="11.85546875" style="497" bestFit="1" customWidth="1"/>
    <col min="2" max="2" width="61.5703125" style="497" bestFit="1" customWidth="1"/>
    <col min="3" max="3" width="11.85546875" style="497" bestFit="1" customWidth="1"/>
    <col min="4" max="4" width="13.42578125" style="497" bestFit="1" customWidth="1"/>
    <col min="5" max="5" width="12.42578125" style="497" bestFit="1" customWidth="1"/>
    <col min="6" max="6" width="16.140625" style="560" bestFit="1" customWidth="1"/>
    <col min="7" max="7" width="9.85546875" style="560" bestFit="1" customWidth="1"/>
    <col min="8" max="8" width="12" style="497" bestFit="1" customWidth="1"/>
    <col min="9" max="9" width="14.85546875" style="497" customWidth="1"/>
    <col min="10" max="10" width="14.85546875" style="560" bestFit="1" customWidth="1"/>
    <col min="11" max="11" width="13.85546875" style="560" bestFit="1" customWidth="1"/>
    <col min="12" max="12" width="18" style="560" bestFit="1" customWidth="1"/>
    <col min="13" max="13" width="12.85546875" style="560" bestFit="1" customWidth="1"/>
    <col min="14" max="14" width="12" style="560" bestFit="1" customWidth="1"/>
    <col min="15" max="15" width="18.85546875" style="497" bestFit="1" customWidth="1"/>
    <col min="16" max="16384" width="9.140625" style="497"/>
  </cols>
  <sheetData>
    <row r="1" spans="1:15" ht="13.5">
      <c r="A1" s="732" t="s">
        <v>188</v>
      </c>
      <c r="B1" s="730" t="str">
        <f>Info!C2</f>
        <v>სს "ბაზისბანკი"</v>
      </c>
      <c r="F1" s="497"/>
      <c r="G1" s="497"/>
      <c r="J1" s="497"/>
      <c r="K1" s="497"/>
      <c r="L1" s="497"/>
      <c r="M1" s="497"/>
      <c r="N1" s="497"/>
    </row>
    <row r="2" spans="1:15">
      <c r="A2" s="732" t="s">
        <v>189</v>
      </c>
      <c r="B2" s="733">
        <f>'1. key ratios'!B2</f>
        <v>44561</v>
      </c>
      <c r="F2" s="497"/>
      <c r="G2" s="497"/>
      <c r="J2" s="497"/>
      <c r="K2" s="497"/>
      <c r="L2" s="497"/>
      <c r="M2" s="497"/>
      <c r="N2" s="497"/>
    </row>
    <row r="3" spans="1:15">
      <c r="A3" s="499" t="s">
        <v>804</v>
      </c>
      <c r="F3" s="497"/>
      <c r="G3" s="497"/>
      <c r="J3" s="497"/>
      <c r="K3" s="497"/>
      <c r="L3" s="497"/>
      <c r="M3" s="497"/>
      <c r="N3" s="497"/>
    </row>
    <row r="4" spans="1:15">
      <c r="F4" s="497"/>
      <c r="G4" s="497"/>
      <c r="J4" s="497"/>
      <c r="K4" s="497"/>
      <c r="L4" s="497"/>
      <c r="M4" s="497"/>
      <c r="N4" s="497"/>
    </row>
    <row r="5" spans="1:15" ht="37.5" customHeight="1">
      <c r="A5" s="812" t="s">
        <v>805</v>
      </c>
      <c r="B5" s="813"/>
      <c r="C5" s="864" t="s">
        <v>806</v>
      </c>
      <c r="D5" s="865"/>
      <c r="E5" s="865"/>
      <c r="F5" s="865"/>
      <c r="G5" s="865"/>
      <c r="H5" s="866"/>
      <c r="I5" s="867" t="s">
        <v>807</v>
      </c>
      <c r="J5" s="868"/>
      <c r="K5" s="868"/>
      <c r="L5" s="868"/>
      <c r="M5" s="868"/>
      <c r="N5" s="869"/>
      <c r="O5" s="870" t="s">
        <v>677</v>
      </c>
    </row>
    <row r="6" spans="1:15" ht="39.6" customHeight="1">
      <c r="A6" s="816"/>
      <c r="B6" s="817"/>
      <c r="C6" s="557"/>
      <c r="D6" s="753" t="s">
        <v>808</v>
      </c>
      <c r="E6" s="753" t="s">
        <v>809</v>
      </c>
      <c r="F6" s="753" t="s">
        <v>810</v>
      </c>
      <c r="G6" s="753" t="s">
        <v>811</v>
      </c>
      <c r="H6" s="753" t="s">
        <v>812</v>
      </c>
      <c r="I6" s="719"/>
      <c r="J6" s="753" t="s">
        <v>808</v>
      </c>
      <c r="K6" s="753" t="s">
        <v>809</v>
      </c>
      <c r="L6" s="753" t="s">
        <v>810</v>
      </c>
      <c r="M6" s="753" t="s">
        <v>811</v>
      </c>
      <c r="N6" s="753" t="s">
        <v>812</v>
      </c>
      <c r="O6" s="871"/>
    </row>
    <row r="7" spans="1:15">
      <c r="A7" s="512">
        <v>1</v>
      </c>
      <c r="B7" s="520" t="s">
        <v>687</v>
      </c>
      <c r="C7" s="701">
        <v>87499596.974999994</v>
      </c>
      <c r="D7" s="702">
        <v>86015023.255799994</v>
      </c>
      <c r="E7" s="702">
        <v>442167.99310000002</v>
      </c>
      <c r="F7" s="703">
        <v>885648.35</v>
      </c>
      <c r="G7" s="703">
        <v>135308.85</v>
      </c>
      <c r="H7" s="702">
        <v>21448.526099999999</v>
      </c>
      <c r="I7" s="702">
        <v>2116722.0594000001</v>
      </c>
      <c r="J7" s="703">
        <v>1717707.774</v>
      </c>
      <c r="K7" s="703">
        <v>44216.779300000002</v>
      </c>
      <c r="L7" s="703">
        <v>265694.52</v>
      </c>
      <c r="M7" s="703">
        <v>67654.460000000006</v>
      </c>
      <c r="N7" s="703">
        <v>21448.526099999999</v>
      </c>
      <c r="O7" s="512"/>
    </row>
    <row r="8" spans="1:15">
      <c r="A8" s="512">
        <v>2</v>
      </c>
      <c r="B8" s="520" t="s">
        <v>688</v>
      </c>
      <c r="C8" s="701">
        <v>94804292.377100006</v>
      </c>
      <c r="D8" s="702">
        <v>91559276.783399999</v>
      </c>
      <c r="E8" s="702">
        <v>1826240.9855</v>
      </c>
      <c r="F8" s="703">
        <v>1392808.193</v>
      </c>
      <c r="G8" s="703">
        <v>2947.55</v>
      </c>
      <c r="H8" s="702">
        <v>23018.8652</v>
      </c>
      <c r="I8" s="702">
        <v>2065999.0129</v>
      </c>
      <c r="J8" s="703">
        <v>1441039.8059</v>
      </c>
      <c r="K8" s="703">
        <v>182624.11559999999</v>
      </c>
      <c r="L8" s="703">
        <v>417842.4362</v>
      </c>
      <c r="M8" s="703">
        <v>1473.79</v>
      </c>
      <c r="N8" s="703">
        <v>23018.8652</v>
      </c>
      <c r="O8" s="512"/>
    </row>
    <row r="9" spans="1:15">
      <c r="A9" s="512">
        <v>3</v>
      </c>
      <c r="B9" s="520" t="s">
        <v>689</v>
      </c>
      <c r="C9" s="701">
        <v>394917.48200000002</v>
      </c>
      <c r="D9" s="702">
        <v>243553.32</v>
      </c>
      <c r="E9" s="702"/>
      <c r="F9" s="704">
        <v>151364.16200000001</v>
      </c>
      <c r="G9" s="704"/>
      <c r="H9" s="702"/>
      <c r="I9" s="702">
        <v>50280.306199999999</v>
      </c>
      <c r="J9" s="704">
        <v>4871.07</v>
      </c>
      <c r="K9" s="704"/>
      <c r="L9" s="704">
        <v>45409.236199999999</v>
      </c>
      <c r="M9" s="704"/>
      <c r="N9" s="704"/>
      <c r="O9" s="512"/>
    </row>
    <row r="10" spans="1:15">
      <c r="A10" s="512">
        <v>4</v>
      </c>
      <c r="B10" s="520" t="s">
        <v>690</v>
      </c>
      <c r="C10" s="701">
        <v>97708844.435399994</v>
      </c>
      <c r="D10" s="702">
        <v>84658947.014899999</v>
      </c>
      <c r="E10" s="702">
        <v>6064071.6240999997</v>
      </c>
      <c r="F10" s="704">
        <v>4563997.8891000003</v>
      </c>
      <c r="G10" s="704">
        <v>2421412.8473</v>
      </c>
      <c r="H10" s="702">
        <v>415.06</v>
      </c>
      <c r="I10" s="702">
        <v>4879572.1623999998</v>
      </c>
      <c r="J10" s="704">
        <v>1692844.2050000001</v>
      </c>
      <c r="K10" s="704">
        <v>606407.14450000005</v>
      </c>
      <c r="L10" s="704">
        <v>1369199.3296999999</v>
      </c>
      <c r="M10" s="704">
        <v>1210706.4232000001</v>
      </c>
      <c r="N10" s="704">
        <v>415.06</v>
      </c>
      <c r="O10" s="512"/>
    </row>
    <row r="11" spans="1:15">
      <c r="A11" s="512">
        <v>5</v>
      </c>
      <c r="B11" s="520" t="s">
        <v>691</v>
      </c>
      <c r="C11" s="701">
        <v>140682920.10389999</v>
      </c>
      <c r="D11" s="702">
        <v>129167272.61929999</v>
      </c>
      <c r="E11" s="702">
        <v>9421302.9561999999</v>
      </c>
      <c r="F11" s="704">
        <v>2094330.4983999999</v>
      </c>
      <c r="G11" s="704"/>
      <c r="H11" s="702">
        <v>14.03</v>
      </c>
      <c r="I11" s="702">
        <v>4137971.2099000001</v>
      </c>
      <c r="J11" s="704">
        <v>2567527.9199000001</v>
      </c>
      <c r="K11" s="704">
        <v>942130.23540000001</v>
      </c>
      <c r="L11" s="704">
        <v>628299.0246</v>
      </c>
      <c r="M11" s="704"/>
      <c r="N11" s="704">
        <v>14.03</v>
      </c>
      <c r="O11" s="512"/>
    </row>
    <row r="12" spans="1:15">
      <c r="A12" s="512">
        <v>6</v>
      </c>
      <c r="B12" s="520" t="s">
        <v>692</v>
      </c>
      <c r="C12" s="701">
        <v>57798488.547399998</v>
      </c>
      <c r="D12" s="702">
        <v>52047219.867399998</v>
      </c>
      <c r="E12" s="702">
        <v>3028924.84</v>
      </c>
      <c r="F12" s="704">
        <v>2707431.31</v>
      </c>
      <c r="G12" s="704">
        <v>111.48</v>
      </c>
      <c r="H12" s="702">
        <v>14801.05</v>
      </c>
      <c r="I12" s="702">
        <v>2130027.6916999999</v>
      </c>
      <c r="J12" s="704">
        <v>1000049.0587000001</v>
      </c>
      <c r="K12" s="704">
        <v>302892.45299999998</v>
      </c>
      <c r="L12" s="704">
        <v>812229.39</v>
      </c>
      <c r="M12" s="704">
        <v>55.74</v>
      </c>
      <c r="N12" s="704">
        <v>14801.05</v>
      </c>
      <c r="O12" s="512"/>
    </row>
    <row r="13" spans="1:15">
      <c r="A13" s="512">
        <v>7</v>
      </c>
      <c r="B13" s="520" t="s">
        <v>693</v>
      </c>
      <c r="C13" s="701">
        <v>27150784.367800001</v>
      </c>
      <c r="D13" s="702">
        <v>21967766.856699999</v>
      </c>
      <c r="E13" s="702">
        <v>4580459.5588999996</v>
      </c>
      <c r="F13" s="704">
        <v>602537.67220000003</v>
      </c>
      <c r="G13" s="704"/>
      <c r="H13" s="702">
        <v>20.28</v>
      </c>
      <c r="I13" s="702">
        <v>1078182.6991999999</v>
      </c>
      <c r="J13" s="704">
        <v>439355.28039999999</v>
      </c>
      <c r="K13" s="704">
        <v>458045.85580000002</v>
      </c>
      <c r="L13" s="704">
        <v>180761.283</v>
      </c>
      <c r="M13" s="704"/>
      <c r="N13" s="704">
        <v>20.28</v>
      </c>
      <c r="O13" s="512"/>
    </row>
    <row r="14" spans="1:15">
      <c r="A14" s="512">
        <v>8</v>
      </c>
      <c r="B14" s="520" t="s">
        <v>694</v>
      </c>
      <c r="C14" s="701">
        <v>65866658.867799997</v>
      </c>
      <c r="D14" s="702">
        <v>64558974.376199998</v>
      </c>
      <c r="E14" s="702">
        <v>582201.72050000005</v>
      </c>
      <c r="F14" s="704">
        <v>719467.19669999997</v>
      </c>
      <c r="G14" s="704">
        <v>101.78</v>
      </c>
      <c r="H14" s="702">
        <v>5913.7943999999998</v>
      </c>
      <c r="I14" s="702">
        <v>1553338.9950999999</v>
      </c>
      <c r="J14" s="704">
        <v>1273314.0490999999</v>
      </c>
      <c r="K14" s="704">
        <v>58220.145199999999</v>
      </c>
      <c r="L14" s="704">
        <v>215840.1164</v>
      </c>
      <c r="M14" s="704">
        <v>50.89</v>
      </c>
      <c r="N14" s="704">
        <v>5913.7943999999998</v>
      </c>
      <c r="O14" s="512"/>
    </row>
    <row r="15" spans="1:15">
      <c r="A15" s="512">
        <v>9</v>
      </c>
      <c r="B15" s="520" t="s">
        <v>695</v>
      </c>
      <c r="C15" s="701">
        <v>47588252.051399998</v>
      </c>
      <c r="D15" s="702">
        <v>17632306.574299999</v>
      </c>
      <c r="E15" s="702">
        <v>23341918.266600002</v>
      </c>
      <c r="F15" s="704">
        <v>6606664.0904999999</v>
      </c>
      <c r="G15" s="704"/>
      <c r="H15" s="702">
        <v>7363.12</v>
      </c>
      <c r="I15" s="702">
        <v>4674909.5011</v>
      </c>
      <c r="J15" s="704">
        <v>351355.36290000001</v>
      </c>
      <c r="K15" s="704">
        <v>2334191.7951000002</v>
      </c>
      <c r="L15" s="704">
        <v>1981999.2231000001</v>
      </c>
      <c r="M15" s="704"/>
      <c r="N15" s="704">
        <v>7363.12</v>
      </c>
      <c r="O15" s="512"/>
    </row>
    <row r="16" spans="1:15">
      <c r="A16" s="512">
        <v>10</v>
      </c>
      <c r="B16" s="520" t="s">
        <v>696</v>
      </c>
      <c r="C16" s="701">
        <v>5359185.8095000004</v>
      </c>
      <c r="D16" s="702">
        <v>4751863.8652999997</v>
      </c>
      <c r="E16" s="702">
        <v>351367.84</v>
      </c>
      <c r="F16" s="704">
        <v>255954.1042</v>
      </c>
      <c r="G16" s="704"/>
      <c r="H16" s="702"/>
      <c r="I16" s="702">
        <v>206960.16320000001</v>
      </c>
      <c r="J16" s="704">
        <v>95037.196400000001</v>
      </c>
      <c r="K16" s="704">
        <v>35136.78</v>
      </c>
      <c r="L16" s="704">
        <v>76786.186799999996</v>
      </c>
      <c r="M16" s="704"/>
      <c r="N16" s="704"/>
      <c r="O16" s="512"/>
    </row>
    <row r="17" spans="1:15">
      <c r="A17" s="512">
        <v>11</v>
      </c>
      <c r="B17" s="520" t="s">
        <v>697</v>
      </c>
      <c r="C17" s="701">
        <v>964268.56</v>
      </c>
      <c r="D17" s="702">
        <v>944264.52</v>
      </c>
      <c r="E17" s="702"/>
      <c r="F17" s="704">
        <v>20004.04</v>
      </c>
      <c r="G17" s="704"/>
      <c r="H17" s="702"/>
      <c r="I17" s="702">
        <v>24886.49</v>
      </c>
      <c r="J17" s="704">
        <v>18885.28</v>
      </c>
      <c r="K17" s="704"/>
      <c r="L17" s="704">
        <v>6001.21</v>
      </c>
      <c r="M17" s="704"/>
      <c r="N17" s="704"/>
      <c r="O17" s="512"/>
    </row>
    <row r="18" spans="1:15">
      <c r="A18" s="512">
        <v>12</v>
      </c>
      <c r="B18" s="520" t="s">
        <v>698</v>
      </c>
      <c r="C18" s="701">
        <v>54695377.386600003</v>
      </c>
      <c r="D18" s="702">
        <v>54229740.601800002</v>
      </c>
      <c r="E18" s="702">
        <v>301155.01</v>
      </c>
      <c r="F18" s="704">
        <v>157317.8248</v>
      </c>
      <c r="G18" s="704">
        <v>7126.74</v>
      </c>
      <c r="H18" s="702">
        <v>37.21</v>
      </c>
      <c r="I18" s="702">
        <v>1165505.9495999999</v>
      </c>
      <c r="J18" s="704">
        <v>1084594.5227999999</v>
      </c>
      <c r="K18" s="704">
        <v>30115.51</v>
      </c>
      <c r="L18" s="704">
        <v>47195.326800000003</v>
      </c>
      <c r="M18" s="704">
        <v>3563.38</v>
      </c>
      <c r="N18" s="704">
        <v>37.21</v>
      </c>
      <c r="O18" s="512"/>
    </row>
    <row r="19" spans="1:15">
      <c r="A19" s="512">
        <v>13</v>
      </c>
      <c r="B19" s="520" t="s">
        <v>699</v>
      </c>
      <c r="C19" s="701">
        <v>9563081.5648999996</v>
      </c>
      <c r="D19" s="702">
        <v>9016654.4778000005</v>
      </c>
      <c r="E19" s="702">
        <v>367989.28090000001</v>
      </c>
      <c r="F19" s="704">
        <v>155807.978</v>
      </c>
      <c r="G19" s="704">
        <v>21642.799999999999</v>
      </c>
      <c r="H19" s="702">
        <v>987.02819999999997</v>
      </c>
      <c r="I19" s="702">
        <v>267185.1888</v>
      </c>
      <c r="J19" s="704">
        <v>171835.48749999999</v>
      </c>
      <c r="K19" s="704">
        <v>36798.911599999999</v>
      </c>
      <c r="L19" s="704">
        <v>46742.361499999999</v>
      </c>
      <c r="M19" s="704">
        <v>10821.4</v>
      </c>
      <c r="N19" s="704">
        <v>987.02819999999997</v>
      </c>
      <c r="O19" s="512"/>
    </row>
    <row r="20" spans="1:15">
      <c r="A20" s="512">
        <v>14</v>
      </c>
      <c r="B20" s="520" t="s">
        <v>700</v>
      </c>
      <c r="C20" s="701">
        <v>111799313.97040001</v>
      </c>
      <c r="D20" s="702">
        <v>79358467.159099996</v>
      </c>
      <c r="E20" s="702">
        <v>19667580.6461</v>
      </c>
      <c r="F20" s="704">
        <v>12773191.7152</v>
      </c>
      <c r="G20" s="704"/>
      <c r="H20" s="702">
        <v>74.45</v>
      </c>
      <c r="I20" s="702">
        <v>7381621.159</v>
      </c>
      <c r="J20" s="704">
        <v>1582831.9338</v>
      </c>
      <c r="K20" s="704">
        <v>1966757.4722</v>
      </c>
      <c r="L20" s="704">
        <v>3831957.3029999998</v>
      </c>
      <c r="M20" s="704"/>
      <c r="N20" s="704">
        <v>74.45</v>
      </c>
      <c r="O20" s="512"/>
    </row>
    <row r="21" spans="1:15">
      <c r="A21" s="512">
        <v>15</v>
      </c>
      <c r="B21" s="520" t="s">
        <v>701</v>
      </c>
      <c r="C21" s="701">
        <v>34098956.771399997</v>
      </c>
      <c r="D21" s="702">
        <v>10140799.627900001</v>
      </c>
      <c r="E21" s="702">
        <v>4303009.4314000001</v>
      </c>
      <c r="F21" s="704">
        <v>19619451.093600001</v>
      </c>
      <c r="G21" s="704">
        <v>35696.618499999997</v>
      </c>
      <c r="H21" s="702"/>
      <c r="I21" s="702">
        <v>6525225.8243000004</v>
      </c>
      <c r="J21" s="704">
        <v>191241.61720000001</v>
      </c>
      <c r="K21" s="704">
        <v>430300.9081</v>
      </c>
      <c r="L21" s="704">
        <v>5885835.0207000002</v>
      </c>
      <c r="M21" s="704">
        <v>17848.278300000002</v>
      </c>
      <c r="N21" s="704"/>
      <c r="O21" s="512"/>
    </row>
    <row r="22" spans="1:15">
      <c r="A22" s="512">
        <v>16</v>
      </c>
      <c r="B22" s="520" t="s">
        <v>702</v>
      </c>
      <c r="C22" s="701">
        <v>25404650.626899999</v>
      </c>
      <c r="D22" s="702">
        <v>16594916.050000001</v>
      </c>
      <c r="E22" s="702">
        <v>8623718.4000000004</v>
      </c>
      <c r="F22" s="704">
        <v>186016.17689999999</v>
      </c>
      <c r="G22" s="704"/>
      <c r="H22" s="702"/>
      <c r="I22" s="702">
        <v>1210660.0038000001</v>
      </c>
      <c r="J22" s="704">
        <v>292483.32</v>
      </c>
      <c r="K22" s="704">
        <v>862371.83999999997</v>
      </c>
      <c r="L22" s="704">
        <v>55804.843800000002</v>
      </c>
      <c r="M22" s="704"/>
      <c r="N22" s="704"/>
      <c r="O22" s="512"/>
    </row>
    <row r="23" spans="1:15">
      <c r="A23" s="512">
        <v>17</v>
      </c>
      <c r="B23" s="520" t="s">
        <v>703</v>
      </c>
      <c r="C23" s="701">
        <v>4181087.9076</v>
      </c>
      <c r="D23" s="702">
        <v>4609.7700000000004</v>
      </c>
      <c r="E23" s="702">
        <v>4176478.1376</v>
      </c>
      <c r="F23" s="704"/>
      <c r="G23" s="704"/>
      <c r="H23" s="702"/>
      <c r="I23" s="702">
        <v>417739.99369999999</v>
      </c>
      <c r="J23" s="704">
        <v>92.195400000000006</v>
      </c>
      <c r="K23" s="704">
        <v>417647.79830000002</v>
      </c>
      <c r="L23" s="704"/>
      <c r="M23" s="704"/>
      <c r="N23" s="704"/>
      <c r="O23" s="512"/>
    </row>
    <row r="24" spans="1:15">
      <c r="A24" s="512">
        <v>18</v>
      </c>
      <c r="B24" s="520" t="s">
        <v>704</v>
      </c>
      <c r="C24" s="701">
        <v>54621515.176700003</v>
      </c>
      <c r="D24" s="702">
        <v>49488403.165100001</v>
      </c>
      <c r="E24" s="702">
        <v>5060672.66</v>
      </c>
      <c r="F24" s="704">
        <v>68272.631599999993</v>
      </c>
      <c r="G24" s="704"/>
      <c r="H24" s="702">
        <v>4166.72</v>
      </c>
      <c r="I24" s="702">
        <v>1520483.8189000001</v>
      </c>
      <c r="J24" s="704">
        <v>989768.07739999995</v>
      </c>
      <c r="K24" s="704">
        <v>506067.26</v>
      </c>
      <c r="L24" s="704">
        <v>20481.761500000001</v>
      </c>
      <c r="M24" s="704"/>
      <c r="N24" s="704">
        <v>4166.72</v>
      </c>
      <c r="O24" s="512"/>
    </row>
    <row r="25" spans="1:15">
      <c r="A25" s="512">
        <v>19</v>
      </c>
      <c r="B25" s="520" t="s">
        <v>705</v>
      </c>
      <c r="C25" s="701">
        <v>8576421.7751000002</v>
      </c>
      <c r="D25" s="702">
        <v>8351497.7907999996</v>
      </c>
      <c r="E25" s="702">
        <v>224923.98430000001</v>
      </c>
      <c r="F25" s="704"/>
      <c r="G25" s="704"/>
      <c r="H25" s="702"/>
      <c r="I25" s="702">
        <v>189522.005</v>
      </c>
      <c r="J25" s="704">
        <v>167029.74280000001</v>
      </c>
      <c r="K25" s="704">
        <v>22492.262200000001</v>
      </c>
      <c r="L25" s="704"/>
      <c r="M25" s="704"/>
      <c r="N25" s="704"/>
      <c r="O25" s="512"/>
    </row>
    <row r="26" spans="1:15">
      <c r="A26" s="512">
        <v>20</v>
      </c>
      <c r="B26" s="520" t="s">
        <v>706</v>
      </c>
      <c r="C26" s="701">
        <v>63214257.7557</v>
      </c>
      <c r="D26" s="702">
        <v>61762451.807099998</v>
      </c>
      <c r="E26" s="702">
        <v>1177505.3785999999</v>
      </c>
      <c r="F26" s="704">
        <v>212316.17</v>
      </c>
      <c r="G26" s="704">
        <v>34246.99</v>
      </c>
      <c r="H26" s="702">
        <v>27737.41</v>
      </c>
      <c r="I26" s="702">
        <v>1409848.7737</v>
      </c>
      <c r="J26" s="704">
        <v>1183542.5145</v>
      </c>
      <c r="K26" s="704">
        <v>117750.4792</v>
      </c>
      <c r="L26" s="704">
        <v>63694.86</v>
      </c>
      <c r="M26" s="704">
        <v>17123.509999999998</v>
      </c>
      <c r="N26" s="704">
        <v>27737.41</v>
      </c>
      <c r="O26" s="512"/>
    </row>
    <row r="27" spans="1:15">
      <c r="A27" s="512">
        <v>21</v>
      </c>
      <c r="B27" s="520" t="s">
        <v>707</v>
      </c>
      <c r="C27" s="701">
        <v>22589025.474599998</v>
      </c>
      <c r="D27" s="702">
        <v>22582175.364599999</v>
      </c>
      <c r="E27" s="702">
        <v>5251.41</v>
      </c>
      <c r="F27" s="704">
        <v>1575.79</v>
      </c>
      <c r="G27" s="704"/>
      <c r="H27" s="702">
        <v>22.91</v>
      </c>
      <c r="I27" s="702">
        <v>452319.4056</v>
      </c>
      <c r="J27" s="704">
        <v>451298.61560000002</v>
      </c>
      <c r="K27" s="704">
        <v>525.14</v>
      </c>
      <c r="L27" s="704">
        <v>472.74</v>
      </c>
      <c r="M27" s="704"/>
      <c r="N27" s="704">
        <v>22.91</v>
      </c>
      <c r="O27" s="512"/>
    </row>
    <row r="28" spans="1:15">
      <c r="A28" s="512">
        <v>22</v>
      </c>
      <c r="B28" s="520" t="s">
        <v>708</v>
      </c>
      <c r="C28" s="701">
        <v>3857019.5115999999</v>
      </c>
      <c r="D28" s="702">
        <v>3569920.2884</v>
      </c>
      <c r="E28" s="702">
        <v>94069.32</v>
      </c>
      <c r="F28" s="704">
        <v>189125.47320000001</v>
      </c>
      <c r="G28" s="704">
        <v>3900</v>
      </c>
      <c r="H28" s="702">
        <v>4.43</v>
      </c>
      <c r="I28" s="702">
        <v>139497.34640000001</v>
      </c>
      <c r="J28" s="704">
        <v>71398.343599999993</v>
      </c>
      <c r="K28" s="704">
        <v>9406.94</v>
      </c>
      <c r="L28" s="704">
        <v>56737.632799999999</v>
      </c>
      <c r="M28" s="704">
        <v>1950</v>
      </c>
      <c r="N28" s="704">
        <v>4.43</v>
      </c>
      <c r="O28" s="512"/>
    </row>
    <row r="29" spans="1:15">
      <c r="A29" s="512">
        <v>23</v>
      </c>
      <c r="B29" s="520" t="s">
        <v>709</v>
      </c>
      <c r="C29" s="701">
        <v>122168337.9509</v>
      </c>
      <c r="D29" s="702">
        <v>114302454.68520001</v>
      </c>
      <c r="E29" s="702">
        <v>1948059.8936000001</v>
      </c>
      <c r="F29" s="704">
        <v>5774108.7909000004</v>
      </c>
      <c r="G29" s="704">
        <v>117340.31</v>
      </c>
      <c r="H29" s="702">
        <v>26374.271199999999</v>
      </c>
      <c r="I29" s="702">
        <v>4238356.4584999997</v>
      </c>
      <c r="J29" s="704">
        <v>2226273.4155000001</v>
      </c>
      <c r="K29" s="704">
        <v>194806.00219999999</v>
      </c>
      <c r="L29" s="704">
        <v>1732232.5196</v>
      </c>
      <c r="M29" s="704">
        <v>58670.25</v>
      </c>
      <c r="N29" s="704">
        <v>26374.271199999999</v>
      </c>
      <c r="O29" s="512"/>
    </row>
    <row r="30" spans="1:15">
      <c r="A30" s="512">
        <v>24</v>
      </c>
      <c r="B30" s="520" t="s">
        <v>710</v>
      </c>
      <c r="C30" s="701">
        <v>62699117.693000004</v>
      </c>
      <c r="D30" s="702">
        <v>57667949.791000001</v>
      </c>
      <c r="E30" s="702">
        <v>2140139.6</v>
      </c>
      <c r="F30" s="704">
        <v>2615126.8309999998</v>
      </c>
      <c r="G30" s="704">
        <v>273676.80099999998</v>
      </c>
      <c r="H30" s="702">
        <v>2224.67</v>
      </c>
      <c r="I30" s="702">
        <v>2252123.3202</v>
      </c>
      <c r="J30" s="704">
        <v>1124858.3803000001</v>
      </c>
      <c r="K30" s="704">
        <v>203663.97</v>
      </c>
      <c r="L30" s="704">
        <v>784537.93039999995</v>
      </c>
      <c r="M30" s="704">
        <v>136838.3695</v>
      </c>
      <c r="N30" s="704">
        <v>2224.67</v>
      </c>
      <c r="O30" s="512"/>
    </row>
    <row r="31" spans="1:15">
      <c r="A31" s="512">
        <v>25</v>
      </c>
      <c r="B31" s="520" t="s">
        <v>711</v>
      </c>
      <c r="C31" s="701">
        <v>41556274.241899997</v>
      </c>
      <c r="D31" s="702">
        <v>37659883.278300002</v>
      </c>
      <c r="E31" s="702">
        <v>2555610.6332999999</v>
      </c>
      <c r="F31" s="704">
        <v>1258765.6100000001</v>
      </c>
      <c r="G31" s="704">
        <v>48819.15</v>
      </c>
      <c r="H31" s="702">
        <v>33195.570299999999</v>
      </c>
      <c r="I31" s="702">
        <v>1400309.9724000001</v>
      </c>
      <c r="J31" s="704">
        <v>709514.13439999998</v>
      </c>
      <c r="K31" s="704">
        <v>255561.06830000001</v>
      </c>
      <c r="L31" s="704">
        <v>377629.59940000001</v>
      </c>
      <c r="M31" s="704">
        <v>24409.599999999999</v>
      </c>
      <c r="N31" s="704">
        <v>33195.570299999999</v>
      </c>
      <c r="O31" s="512"/>
    </row>
    <row r="32" spans="1:15">
      <c r="A32" s="512">
        <v>26</v>
      </c>
      <c r="B32" s="520" t="s">
        <v>813</v>
      </c>
      <c r="C32" s="701">
        <v>9841764.1071000006</v>
      </c>
      <c r="D32" s="702">
        <v>6724479.3496000003</v>
      </c>
      <c r="E32" s="702">
        <v>1633198.0988</v>
      </c>
      <c r="F32" s="704">
        <v>1334062.6425000001</v>
      </c>
      <c r="G32" s="704">
        <v>20474.710800000001</v>
      </c>
      <c r="H32" s="702">
        <v>129549.3054</v>
      </c>
      <c r="I32" s="702">
        <v>837812.90110000002</v>
      </c>
      <c r="J32" s="704">
        <v>134488.07490000001</v>
      </c>
      <c r="K32" s="704">
        <v>163319.58549999999</v>
      </c>
      <c r="L32" s="704">
        <v>400218.48239999998</v>
      </c>
      <c r="M32" s="704">
        <v>10237.4529</v>
      </c>
      <c r="N32" s="704">
        <v>129549.3054</v>
      </c>
      <c r="O32" s="512"/>
    </row>
    <row r="33" spans="1:15">
      <c r="A33" s="512">
        <v>27</v>
      </c>
      <c r="B33" s="559" t="s">
        <v>68</v>
      </c>
      <c r="C33" s="701">
        <v>1254684411.4916999</v>
      </c>
      <c r="D33" s="702">
        <v>1085000872.2599998</v>
      </c>
      <c r="E33" s="702">
        <v>101918017.66950001</v>
      </c>
      <c r="F33" s="704">
        <v>64345346.233800001</v>
      </c>
      <c r="G33" s="704">
        <v>3122806.6275999998</v>
      </c>
      <c r="H33" s="702">
        <v>297368.70079999999</v>
      </c>
      <c r="I33" s="705">
        <v>52327062.412099987</v>
      </c>
      <c r="J33" s="704">
        <v>20983237.378000002</v>
      </c>
      <c r="K33" s="704">
        <v>10181450.4515</v>
      </c>
      <c r="L33" s="704">
        <v>19303602.337899998</v>
      </c>
      <c r="M33" s="704">
        <v>1561403.5438999997</v>
      </c>
      <c r="N33" s="704">
        <v>297368.70079999999</v>
      </c>
      <c r="O33" s="512"/>
    </row>
    <row r="34" spans="1:15">
      <c r="A34" s="521"/>
      <c r="B34" s="521"/>
      <c r="C34" s="521"/>
      <c r="D34" s="521"/>
      <c r="E34" s="521"/>
      <c r="H34" s="521"/>
      <c r="I34" s="521"/>
      <c r="O34" s="521"/>
    </row>
    <row r="35" spans="1:15">
      <c r="A35" s="521"/>
      <c r="B35" s="523"/>
      <c r="C35" s="523"/>
      <c r="D35" s="521"/>
      <c r="E35" s="521"/>
      <c r="H35" s="521"/>
      <c r="I35" s="521"/>
      <c r="O35" s="521"/>
    </row>
    <row r="36" spans="1:15">
      <c r="A36" s="521"/>
      <c r="B36" s="521"/>
      <c r="C36" s="521"/>
      <c r="D36" s="521"/>
      <c r="E36" s="521"/>
      <c r="H36" s="521"/>
      <c r="I36" s="521"/>
      <c r="O36" s="521"/>
    </row>
    <row r="37" spans="1:15">
      <c r="A37" s="521"/>
      <c r="B37" s="521"/>
      <c r="C37" s="521"/>
      <c r="D37" s="521"/>
      <c r="E37" s="521"/>
      <c r="H37" s="521"/>
      <c r="I37" s="521"/>
      <c r="O37" s="521"/>
    </row>
    <row r="38" spans="1:15">
      <c r="A38" s="521"/>
      <c r="B38" s="521"/>
      <c r="C38" s="521"/>
      <c r="D38" s="521"/>
      <c r="E38" s="521"/>
      <c r="H38" s="521"/>
      <c r="I38" s="521"/>
      <c r="O38" s="521"/>
    </row>
    <row r="39" spans="1:15">
      <c r="A39" s="521"/>
      <c r="B39" s="521"/>
      <c r="C39" s="521"/>
      <c r="D39" s="521"/>
      <c r="E39" s="521"/>
      <c r="H39" s="521"/>
      <c r="I39" s="521"/>
      <c r="O39" s="521"/>
    </row>
    <row r="40" spans="1:15">
      <c r="A40" s="521"/>
      <c r="B40" s="521"/>
      <c r="C40" s="521"/>
      <c r="D40" s="521"/>
      <c r="E40" s="521"/>
      <c r="H40" s="521"/>
      <c r="I40" s="521"/>
      <c r="O40" s="521"/>
    </row>
    <row r="41" spans="1:15">
      <c r="A41" s="524"/>
      <c r="B41" s="524"/>
      <c r="C41" s="524"/>
      <c r="D41" s="521"/>
      <c r="E41" s="521"/>
      <c r="H41" s="521"/>
      <c r="I41" s="521"/>
      <c r="O41" s="521"/>
    </row>
    <row r="42" spans="1:15">
      <c r="A42" s="524"/>
      <c r="B42" s="524"/>
      <c r="C42" s="524"/>
      <c r="D42" s="521"/>
      <c r="E42" s="521"/>
      <c r="H42" s="521"/>
      <c r="I42" s="521"/>
      <c r="O42" s="521"/>
    </row>
    <row r="43" spans="1:15">
      <c r="A43" s="521"/>
      <c r="B43" s="525"/>
      <c r="C43" s="525"/>
      <c r="D43" s="521"/>
      <c r="E43" s="521"/>
      <c r="H43" s="521"/>
      <c r="I43" s="521"/>
      <c r="O43" s="521"/>
    </row>
    <row r="44" spans="1:15">
      <c r="A44" s="521"/>
      <c r="B44" s="525"/>
      <c r="C44" s="525"/>
      <c r="D44" s="521"/>
      <c r="E44" s="521"/>
      <c r="H44" s="521"/>
      <c r="I44" s="521"/>
      <c r="O44" s="521"/>
    </row>
    <row r="45" spans="1:15">
      <c r="A45" s="521"/>
      <c r="B45" s="525"/>
      <c r="C45" s="525"/>
      <c r="D45" s="521"/>
      <c r="E45" s="521"/>
      <c r="H45" s="521"/>
      <c r="I45" s="521"/>
      <c r="O45" s="521"/>
    </row>
    <row r="46" spans="1:15">
      <c r="A46" s="521"/>
      <c r="B46" s="521"/>
      <c r="C46" s="521"/>
      <c r="D46" s="521"/>
      <c r="E46" s="521"/>
      <c r="H46" s="521"/>
      <c r="I46" s="521"/>
      <c r="O46" s="521"/>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3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view="pageBreakPreview" topLeftCell="A9" zoomScale="60" zoomScaleNormal="85" workbookViewId="0">
      <selection activeCell="C6" sqref="C6:K11"/>
    </sheetView>
  </sheetViews>
  <sheetFormatPr defaultColWidth="8.7109375" defaultRowHeight="12"/>
  <cols>
    <col min="1" max="1" width="11.85546875" style="561" bestFit="1" customWidth="1"/>
    <col min="2" max="2" width="58.42578125" style="561" bestFit="1" customWidth="1"/>
    <col min="3" max="3" width="24.42578125" style="561" customWidth="1"/>
    <col min="4" max="4" width="27.42578125" style="561" customWidth="1"/>
    <col min="5" max="5" width="30.85546875" style="561" customWidth="1"/>
    <col min="6" max="6" width="24" style="561" customWidth="1"/>
    <col min="7" max="7" width="25.85546875" style="561" customWidth="1"/>
    <col min="8" max="8" width="24.7109375" style="561" customWidth="1"/>
    <col min="9" max="9" width="20.42578125" style="561" customWidth="1"/>
    <col min="10" max="11" width="28.28515625" style="561" customWidth="1"/>
    <col min="12" max="16384" width="8.7109375" style="561"/>
  </cols>
  <sheetData>
    <row r="1" spans="1:11" s="497" customFormat="1" ht="13.5">
      <c r="A1" s="732" t="s">
        <v>188</v>
      </c>
      <c r="B1" s="730" t="str">
        <f>Info!C2</f>
        <v>სს "ბაზისბანკი"</v>
      </c>
    </row>
    <row r="2" spans="1:11" s="497" customFormat="1" ht="12.75">
      <c r="A2" s="732" t="s">
        <v>189</v>
      </c>
      <c r="B2" s="733">
        <f>'1. key ratios'!B2</f>
        <v>44561</v>
      </c>
    </row>
    <row r="3" spans="1:11" s="497" customFormat="1" ht="12.75">
      <c r="A3" s="499" t="s">
        <v>814</v>
      </c>
    </row>
    <row r="4" spans="1:11">
      <c r="C4" s="562" t="s">
        <v>664</v>
      </c>
      <c r="D4" s="562" t="s">
        <v>665</v>
      </c>
      <c r="E4" s="562" t="s">
        <v>666</v>
      </c>
      <c r="F4" s="562" t="s">
        <v>667</v>
      </c>
      <c r="G4" s="562" t="s">
        <v>668</v>
      </c>
      <c r="H4" s="562" t="s">
        <v>669</v>
      </c>
      <c r="I4" s="562" t="s">
        <v>670</v>
      </c>
      <c r="J4" s="562" t="s">
        <v>671</v>
      </c>
      <c r="K4" s="562" t="s">
        <v>672</v>
      </c>
    </row>
    <row r="5" spans="1:11" ht="104.1" customHeight="1">
      <c r="A5" s="872" t="s">
        <v>815</v>
      </c>
      <c r="B5" s="873"/>
      <c r="C5" s="501" t="s">
        <v>816</v>
      </c>
      <c r="D5" s="501" t="s">
        <v>802</v>
      </c>
      <c r="E5" s="501" t="s">
        <v>803</v>
      </c>
      <c r="F5" s="501" t="s">
        <v>817</v>
      </c>
      <c r="G5" s="501" t="s">
        <v>818</v>
      </c>
      <c r="H5" s="501" t="s">
        <v>819</v>
      </c>
      <c r="I5" s="501" t="s">
        <v>820</v>
      </c>
      <c r="J5" s="501" t="s">
        <v>821</v>
      </c>
      <c r="K5" s="501" t="s">
        <v>822</v>
      </c>
    </row>
    <row r="6" spans="1:11" ht="12.75">
      <c r="A6" s="512">
        <v>1</v>
      </c>
      <c r="B6" s="512" t="s">
        <v>823</v>
      </c>
      <c r="C6" s="683">
        <v>36658809.559600003</v>
      </c>
      <c r="D6" s="683">
        <v>2468861.4449999998</v>
      </c>
      <c r="E6" s="683">
        <v>820864</v>
      </c>
      <c r="F6" s="683"/>
      <c r="G6" s="683">
        <v>944433131.25230002</v>
      </c>
      <c r="H6" s="683">
        <v>8183827.9847999997</v>
      </c>
      <c r="I6" s="683">
        <v>66855051.875699997</v>
      </c>
      <c r="J6" s="683">
        <v>35839342.847099997</v>
      </c>
      <c r="K6" s="683">
        <v>159424522.52720001</v>
      </c>
    </row>
    <row r="7" spans="1:11" ht="12.75">
      <c r="A7" s="512">
        <v>2</v>
      </c>
      <c r="B7" s="513" t="s">
        <v>824</v>
      </c>
      <c r="C7" s="683"/>
      <c r="D7" s="683"/>
      <c r="E7" s="683"/>
      <c r="F7" s="683"/>
      <c r="G7" s="683"/>
      <c r="H7" s="683"/>
      <c r="I7" s="683"/>
      <c r="J7" s="683"/>
      <c r="K7" s="683"/>
    </row>
    <row r="8" spans="1:11" ht="12.75">
      <c r="A8" s="512">
        <v>3</v>
      </c>
      <c r="B8" s="513" t="s">
        <v>774</v>
      </c>
      <c r="C8" s="683">
        <v>18122353.914299998</v>
      </c>
      <c r="D8" s="683">
        <v>13450</v>
      </c>
      <c r="E8" s="683">
        <v>13866504.2382</v>
      </c>
      <c r="F8" s="683"/>
      <c r="G8" s="683">
        <v>139484732.34220001</v>
      </c>
      <c r="H8" s="683"/>
      <c r="I8" s="683">
        <v>34988905.175999999</v>
      </c>
      <c r="J8" s="683">
        <v>8280795.8064000001</v>
      </c>
      <c r="K8" s="683">
        <v>38409473.447899997</v>
      </c>
    </row>
    <row r="9" spans="1:11" ht="12.75">
      <c r="A9" s="512">
        <v>4</v>
      </c>
      <c r="B9" s="544" t="s">
        <v>825</v>
      </c>
      <c r="C9" s="683">
        <v>0.45</v>
      </c>
      <c r="D9" s="683">
        <v>219919.7463</v>
      </c>
      <c r="E9" s="683">
        <v>0</v>
      </c>
      <c r="F9" s="683"/>
      <c r="G9" s="683">
        <v>51070301.580399998</v>
      </c>
      <c r="H9" s="683">
        <v>1076004.0014</v>
      </c>
      <c r="I9" s="683">
        <v>3021867.9547999999</v>
      </c>
      <c r="J9" s="683">
        <v>11267657.0022</v>
      </c>
      <c r="K9" s="683">
        <v>1109770.8271000001</v>
      </c>
    </row>
    <row r="10" spans="1:11" ht="12.75">
      <c r="A10" s="512">
        <v>5</v>
      </c>
      <c r="B10" s="563" t="s">
        <v>826</v>
      </c>
      <c r="C10" s="683"/>
      <c r="D10" s="683"/>
      <c r="E10" s="683"/>
      <c r="F10" s="683"/>
      <c r="G10" s="683"/>
      <c r="H10" s="683"/>
      <c r="I10" s="683"/>
      <c r="J10" s="683"/>
      <c r="K10" s="683"/>
    </row>
    <row r="11" spans="1:11" ht="12.75">
      <c r="A11" s="512">
        <v>6</v>
      </c>
      <c r="B11" s="563" t="s">
        <v>827</v>
      </c>
      <c r="C11" s="683"/>
      <c r="D11" s="683"/>
      <c r="E11" s="683"/>
      <c r="F11" s="683"/>
      <c r="G11" s="683"/>
      <c r="H11" s="683"/>
      <c r="I11" s="683"/>
      <c r="J11" s="683"/>
      <c r="K11" s="68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zoomScale="70" zoomScaleNormal="70" workbookViewId="0">
      <selection activeCell="O40" sqref="O40"/>
    </sheetView>
  </sheetViews>
  <sheetFormatPr defaultRowHeight="15"/>
  <cols>
    <col min="1" max="1" width="10" bestFit="1" customWidth="1"/>
    <col min="2" max="2" width="71.7109375" customWidth="1"/>
    <col min="3" max="3" width="12" bestFit="1" customWidth="1"/>
    <col min="4" max="4" width="13.42578125" bestFit="1" customWidth="1"/>
    <col min="5" max="5" width="12.42578125" bestFit="1" customWidth="1"/>
    <col min="6" max="6" width="16.140625" bestFit="1" customWidth="1"/>
    <col min="7" max="7" width="8.7109375" bestFit="1" customWidth="1"/>
    <col min="8" max="9" width="12.7109375" bestFit="1" customWidth="1"/>
    <col min="10" max="10" width="13.140625" bestFit="1" customWidth="1"/>
    <col min="11" max="11" width="12.7109375" bestFit="1" customWidth="1"/>
    <col min="12" max="12" width="16.28515625" bestFit="1" customWidth="1"/>
    <col min="13" max="14" width="12.7109375" bestFit="1" customWidth="1"/>
    <col min="15" max="15" width="17.42578125" bestFit="1" customWidth="1"/>
    <col min="16" max="19" width="23.85546875" customWidth="1"/>
  </cols>
  <sheetData>
    <row r="1" spans="1:19">
      <c r="A1" s="732" t="s">
        <v>188</v>
      </c>
      <c r="B1" s="730" t="str">
        <f>Info!C2</f>
        <v>სს "ბაზისბანკი"</v>
      </c>
    </row>
    <row r="2" spans="1:19">
      <c r="A2" s="732" t="s">
        <v>189</v>
      </c>
      <c r="B2" s="733">
        <f>'1. key ratios'!B2</f>
        <v>44561</v>
      </c>
    </row>
    <row r="3" spans="1:19">
      <c r="A3" s="499" t="s">
        <v>954</v>
      </c>
      <c r="B3" s="497"/>
    </row>
    <row r="4" spans="1:19">
      <c r="A4" s="499"/>
      <c r="B4" s="497"/>
    </row>
    <row r="5" spans="1:19" ht="24" customHeight="1">
      <c r="A5" s="874" t="s">
        <v>984</v>
      </c>
      <c r="B5" s="874"/>
      <c r="C5" s="876" t="s">
        <v>777</v>
      </c>
      <c r="D5" s="876"/>
      <c r="E5" s="876"/>
      <c r="F5" s="876"/>
      <c r="G5" s="876"/>
      <c r="H5" s="876"/>
      <c r="I5" s="876" t="s">
        <v>992</v>
      </c>
      <c r="J5" s="876"/>
      <c r="K5" s="876"/>
      <c r="L5" s="876"/>
      <c r="M5" s="876"/>
      <c r="N5" s="876"/>
      <c r="O5" s="875" t="s">
        <v>980</v>
      </c>
      <c r="P5" s="875" t="s">
        <v>987</v>
      </c>
      <c r="Q5" s="875" t="s">
        <v>986</v>
      </c>
      <c r="R5" s="875" t="s">
        <v>991</v>
      </c>
      <c r="S5" s="875" t="s">
        <v>981</v>
      </c>
    </row>
    <row r="6" spans="1:19" ht="36" customHeight="1">
      <c r="A6" s="874"/>
      <c r="B6" s="874"/>
      <c r="C6" s="754"/>
      <c r="D6" s="753" t="s">
        <v>808</v>
      </c>
      <c r="E6" s="753" t="s">
        <v>809</v>
      </c>
      <c r="F6" s="753" t="s">
        <v>810</v>
      </c>
      <c r="G6" s="753" t="s">
        <v>811</v>
      </c>
      <c r="H6" s="753" t="s">
        <v>812</v>
      </c>
      <c r="I6" s="754"/>
      <c r="J6" s="753" t="s">
        <v>808</v>
      </c>
      <c r="K6" s="753" t="s">
        <v>809</v>
      </c>
      <c r="L6" s="753" t="s">
        <v>810</v>
      </c>
      <c r="M6" s="753" t="s">
        <v>811</v>
      </c>
      <c r="N6" s="753" t="s">
        <v>812</v>
      </c>
      <c r="O6" s="875"/>
      <c r="P6" s="875"/>
      <c r="Q6" s="875"/>
      <c r="R6" s="875"/>
      <c r="S6" s="875"/>
    </row>
    <row r="7" spans="1:19">
      <c r="A7" s="622">
        <v>1</v>
      </c>
      <c r="B7" s="623" t="s">
        <v>955</v>
      </c>
      <c r="C7" s="947"/>
      <c r="D7" s="947"/>
      <c r="E7" s="947"/>
      <c r="F7" s="947"/>
      <c r="G7" s="947"/>
      <c r="H7" s="947"/>
      <c r="I7" s="947"/>
      <c r="J7" s="947"/>
      <c r="K7" s="947"/>
      <c r="L7" s="947"/>
      <c r="M7" s="947"/>
      <c r="N7" s="947"/>
      <c r="O7" s="947"/>
      <c r="P7" s="950"/>
      <c r="Q7" s="950"/>
      <c r="R7" s="950"/>
      <c r="S7" s="950"/>
    </row>
    <row r="8" spans="1:19">
      <c r="A8" s="622">
        <v>2</v>
      </c>
      <c r="B8" s="624" t="s">
        <v>956</v>
      </c>
      <c r="C8" s="948">
        <v>68175797.6074</v>
      </c>
      <c r="D8" s="948">
        <v>63661811.987899996</v>
      </c>
      <c r="E8" s="948">
        <v>2443735.1966999997</v>
      </c>
      <c r="F8" s="948">
        <v>1591341.7828000002</v>
      </c>
      <c r="G8" s="948">
        <v>365137.72</v>
      </c>
      <c r="H8" s="948">
        <v>113770.92</v>
      </c>
      <c r="I8" s="948">
        <v>2245928.2714000004</v>
      </c>
      <c r="J8" s="948">
        <v>1227812.4042000002</v>
      </c>
      <c r="K8" s="948">
        <v>244373.53840000002</v>
      </c>
      <c r="L8" s="948">
        <v>477402.4388</v>
      </c>
      <c r="M8" s="948">
        <v>182568.97</v>
      </c>
      <c r="N8" s="948">
        <v>113770.92</v>
      </c>
      <c r="O8" s="948">
        <v>7161</v>
      </c>
      <c r="P8" s="950">
        <v>0.14129284144767953</v>
      </c>
      <c r="Q8" s="950">
        <v>0.14171640028531951</v>
      </c>
      <c r="R8" s="950">
        <v>0.14590420000000001</v>
      </c>
      <c r="S8" s="950">
        <v>57.034452100000003</v>
      </c>
    </row>
    <row r="9" spans="1:19">
      <c r="A9" s="622">
        <v>3</v>
      </c>
      <c r="B9" s="624" t="s">
        <v>957</v>
      </c>
      <c r="C9" s="948">
        <v>0</v>
      </c>
      <c r="D9" s="948">
        <v>0</v>
      </c>
      <c r="E9" s="948">
        <v>0</v>
      </c>
      <c r="F9" s="948">
        <v>0</v>
      </c>
      <c r="G9" s="948">
        <v>0</v>
      </c>
      <c r="H9" s="948">
        <v>0</v>
      </c>
      <c r="I9" s="948">
        <v>0</v>
      </c>
      <c r="J9" s="948">
        <v>0</v>
      </c>
      <c r="K9" s="948">
        <v>0</v>
      </c>
      <c r="L9" s="948">
        <v>0</v>
      </c>
      <c r="M9" s="948">
        <v>0</v>
      </c>
      <c r="N9" s="948">
        <v>0</v>
      </c>
      <c r="O9" s="948"/>
      <c r="P9" s="950"/>
      <c r="Q9" s="950"/>
      <c r="R9" s="950"/>
      <c r="S9" s="950"/>
    </row>
    <row r="10" spans="1:19">
      <c r="A10" s="622">
        <v>4</v>
      </c>
      <c r="B10" s="624" t="s">
        <v>958</v>
      </c>
      <c r="C10" s="948">
        <v>124967.89</v>
      </c>
      <c r="D10" s="948">
        <v>124967.89</v>
      </c>
      <c r="E10" s="948">
        <v>0</v>
      </c>
      <c r="F10" s="948">
        <v>0</v>
      </c>
      <c r="G10" s="948">
        <v>0</v>
      </c>
      <c r="H10" s="948">
        <v>0</v>
      </c>
      <c r="I10" s="948">
        <v>2499.36</v>
      </c>
      <c r="J10" s="948">
        <v>2499.36</v>
      </c>
      <c r="K10" s="948">
        <v>0</v>
      </c>
      <c r="L10" s="948">
        <v>0</v>
      </c>
      <c r="M10" s="948">
        <v>0</v>
      </c>
      <c r="N10" s="948">
        <v>0</v>
      </c>
      <c r="O10" s="948">
        <v>41</v>
      </c>
      <c r="P10" s="950">
        <v>9.7536943044399995E-3</v>
      </c>
      <c r="Q10" s="950">
        <v>1.063263962114E-2</v>
      </c>
      <c r="R10" s="950">
        <v>1.4972299999999999E-2</v>
      </c>
      <c r="S10" s="950">
        <v>16.830567200000001</v>
      </c>
    </row>
    <row r="11" spans="1:19">
      <c r="A11" s="622">
        <v>5</v>
      </c>
      <c r="B11" s="624" t="s">
        <v>959</v>
      </c>
      <c r="C11" s="948">
        <v>179236.027</v>
      </c>
      <c r="D11" s="948">
        <v>146513.0857</v>
      </c>
      <c r="E11" s="948">
        <v>0</v>
      </c>
      <c r="F11" s="948">
        <v>0</v>
      </c>
      <c r="G11" s="948">
        <v>0</v>
      </c>
      <c r="H11" s="948">
        <v>32722.941299999999</v>
      </c>
      <c r="I11" s="948">
        <v>35653.203000000001</v>
      </c>
      <c r="J11" s="948">
        <v>2930.2617</v>
      </c>
      <c r="K11" s="948">
        <v>0</v>
      </c>
      <c r="L11" s="948">
        <v>0</v>
      </c>
      <c r="M11" s="948">
        <v>0</v>
      </c>
      <c r="N11" s="948">
        <v>32722.941299999999</v>
      </c>
      <c r="O11" s="948">
        <v>188</v>
      </c>
      <c r="P11" s="950">
        <v>0.14339418405243001</v>
      </c>
      <c r="Q11" s="950">
        <v>0.15431973106557997</v>
      </c>
      <c r="R11" s="950">
        <v>0.15854219999999999</v>
      </c>
      <c r="S11" s="950">
        <v>11.9290775</v>
      </c>
    </row>
    <row r="12" spans="1:19">
      <c r="A12" s="622">
        <v>6</v>
      </c>
      <c r="B12" s="624" t="s">
        <v>960</v>
      </c>
      <c r="C12" s="948">
        <v>2476826.3473</v>
      </c>
      <c r="D12" s="948">
        <v>2262651.0556000001</v>
      </c>
      <c r="E12" s="948">
        <v>0</v>
      </c>
      <c r="F12" s="948">
        <v>47127.941400000003</v>
      </c>
      <c r="G12" s="948">
        <v>45872.230800000005</v>
      </c>
      <c r="H12" s="948">
        <v>121175.1195</v>
      </c>
      <c r="I12" s="948">
        <v>203502.83309999999</v>
      </c>
      <c r="J12" s="948">
        <v>45253.017800000001</v>
      </c>
      <c r="K12" s="948">
        <v>0</v>
      </c>
      <c r="L12" s="948">
        <v>14138.382899999999</v>
      </c>
      <c r="M12" s="948">
        <v>22936.312900000001</v>
      </c>
      <c r="N12" s="948">
        <v>121175.1195</v>
      </c>
      <c r="O12" s="948">
        <v>6983</v>
      </c>
      <c r="P12" s="950">
        <v>0.15311077506160026</v>
      </c>
      <c r="Q12" s="950">
        <v>0.16581324143101853</v>
      </c>
      <c r="R12" s="950">
        <v>0.16144800000000001</v>
      </c>
      <c r="S12" s="950">
        <v>11.589088</v>
      </c>
    </row>
    <row r="13" spans="1:19">
      <c r="A13" s="622">
        <v>7</v>
      </c>
      <c r="B13" s="624" t="s">
        <v>961</v>
      </c>
      <c r="C13" s="948">
        <v>172822371.11289999</v>
      </c>
      <c r="D13" s="948">
        <v>159778608.7577</v>
      </c>
      <c r="E13" s="948">
        <v>6696985.7779000001</v>
      </c>
      <c r="F13" s="948">
        <v>6329214.9508999996</v>
      </c>
      <c r="G13" s="948">
        <v>17561.626400000001</v>
      </c>
      <c r="H13" s="948">
        <v>0</v>
      </c>
      <c r="I13" s="948">
        <v>5762453.4512</v>
      </c>
      <c r="J13" s="948">
        <v>3185210.3313000002</v>
      </c>
      <c r="K13" s="948">
        <v>669698.34000000008</v>
      </c>
      <c r="L13" s="948">
        <v>1898763.9822</v>
      </c>
      <c r="M13" s="948">
        <v>8780.7976999999992</v>
      </c>
      <c r="N13" s="948">
        <v>0</v>
      </c>
      <c r="O13" s="948">
        <v>2657</v>
      </c>
      <c r="P13" s="950">
        <v>9.7228999999999996E-2</v>
      </c>
      <c r="Q13" s="950">
        <v>9.8157999999999995E-2</v>
      </c>
      <c r="R13" s="950">
        <v>0.1051513</v>
      </c>
      <c r="S13" s="950">
        <v>107.7518094</v>
      </c>
    </row>
    <row r="14" spans="1:19">
      <c r="A14" s="633">
        <v>7.1</v>
      </c>
      <c r="B14" s="625" t="s">
        <v>962</v>
      </c>
      <c r="C14" s="948">
        <v>124397346.33909999</v>
      </c>
      <c r="D14" s="948">
        <v>114090048.8504</v>
      </c>
      <c r="E14" s="948">
        <v>5620398.4698999999</v>
      </c>
      <c r="F14" s="948">
        <v>4669337.3924000002</v>
      </c>
      <c r="G14" s="948">
        <v>17561.626400000001</v>
      </c>
      <c r="H14" s="948">
        <v>0</v>
      </c>
      <c r="I14" s="948">
        <v>4247799.7225000001</v>
      </c>
      <c r="J14" s="948">
        <v>2276178.4169999999</v>
      </c>
      <c r="K14" s="948">
        <v>562039.68770000001</v>
      </c>
      <c r="L14" s="948">
        <v>1400800.8200999999</v>
      </c>
      <c r="M14" s="948">
        <v>8780.7976999999992</v>
      </c>
      <c r="N14" s="948">
        <v>0</v>
      </c>
      <c r="O14" s="948">
        <v>1789</v>
      </c>
      <c r="P14" s="950">
        <v>9.0718842756329965E-2</v>
      </c>
      <c r="Q14" s="950">
        <v>9.1839185605849957E-2</v>
      </c>
      <c r="R14" s="950">
        <v>0.1018833</v>
      </c>
      <c r="S14" s="950">
        <v>109.95804269999999</v>
      </c>
    </row>
    <row r="15" spans="1:19" ht="25.5">
      <c r="A15" s="633">
        <v>7.2</v>
      </c>
      <c r="B15" s="625" t="s">
        <v>963</v>
      </c>
      <c r="C15" s="948">
        <v>32956040.967699997</v>
      </c>
      <c r="D15" s="948">
        <v>30786415.041899998</v>
      </c>
      <c r="E15" s="948">
        <v>887022.68189999997</v>
      </c>
      <c r="F15" s="948">
        <v>1282603.2439000001</v>
      </c>
      <c r="G15" s="948">
        <v>0</v>
      </c>
      <c r="H15" s="948">
        <v>0</v>
      </c>
      <c r="I15" s="948">
        <v>1084472.9606999999</v>
      </c>
      <c r="J15" s="948">
        <v>610989.82799999998</v>
      </c>
      <c r="K15" s="948">
        <v>88702.186099999992</v>
      </c>
      <c r="L15" s="948">
        <v>384780.94659999997</v>
      </c>
      <c r="M15" s="948">
        <v>0</v>
      </c>
      <c r="N15" s="948">
        <v>0</v>
      </c>
      <c r="O15" s="948">
        <v>438</v>
      </c>
      <c r="P15" s="950">
        <v>0.11181095706605003</v>
      </c>
      <c r="Q15" s="950">
        <v>0.11235492671482004</v>
      </c>
      <c r="R15" s="950">
        <v>0.1148053</v>
      </c>
      <c r="S15" s="950">
        <v>107.9634552</v>
      </c>
    </row>
    <row r="16" spans="1:19">
      <c r="A16" s="633">
        <v>7.3</v>
      </c>
      <c r="B16" s="625" t="s">
        <v>964</v>
      </c>
      <c r="C16" s="948">
        <v>15468983.8061</v>
      </c>
      <c r="D16" s="948">
        <v>14902144.8654</v>
      </c>
      <c r="E16" s="948">
        <v>189564.62609999999</v>
      </c>
      <c r="F16" s="948">
        <v>377274.31460000004</v>
      </c>
      <c r="G16" s="948">
        <v>0</v>
      </c>
      <c r="H16" s="948">
        <v>0</v>
      </c>
      <c r="I16" s="948">
        <v>430180.76800000004</v>
      </c>
      <c r="J16" s="948">
        <v>298042.08630000002</v>
      </c>
      <c r="K16" s="948">
        <v>18956.466199999999</v>
      </c>
      <c r="L16" s="948">
        <v>113182.21550000001</v>
      </c>
      <c r="M16" s="948">
        <v>0</v>
      </c>
      <c r="N16" s="948">
        <v>0</v>
      </c>
      <c r="O16" s="948">
        <v>430</v>
      </c>
      <c r="P16" s="950">
        <v>0.11419359272214999</v>
      </c>
      <c r="Q16" s="950">
        <v>0.11419359272214999</v>
      </c>
      <c r="R16" s="950">
        <v>0.1108642</v>
      </c>
      <c r="S16" s="950">
        <v>89.558980099999999</v>
      </c>
    </row>
    <row r="17" spans="1:19">
      <c r="A17" s="622">
        <v>8</v>
      </c>
      <c r="B17" s="624" t="s">
        <v>965</v>
      </c>
      <c r="C17" s="948">
        <v>0</v>
      </c>
      <c r="D17" s="948">
        <v>0</v>
      </c>
      <c r="E17" s="948">
        <v>0</v>
      </c>
      <c r="F17" s="948">
        <v>0</v>
      </c>
      <c r="G17" s="948">
        <v>0</v>
      </c>
      <c r="H17" s="948">
        <v>0</v>
      </c>
      <c r="I17" s="948">
        <v>0</v>
      </c>
      <c r="J17" s="948">
        <v>0</v>
      </c>
      <c r="K17" s="948">
        <v>0</v>
      </c>
      <c r="L17" s="948">
        <v>0</v>
      </c>
      <c r="M17" s="948">
        <v>0</v>
      </c>
      <c r="N17" s="948">
        <v>0</v>
      </c>
      <c r="O17" s="948">
        <v>0</v>
      </c>
      <c r="P17" s="950"/>
      <c r="Q17" s="950"/>
      <c r="R17" s="950"/>
      <c r="S17" s="950"/>
    </row>
    <row r="18" spans="1:19">
      <c r="A18" s="626">
        <v>9</v>
      </c>
      <c r="B18" s="627" t="s">
        <v>966</v>
      </c>
      <c r="C18" s="949">
        <v>5587.06</v>
      </c>
      <c r="D18" s="949">
        <v>5587.06</v>
      </c>
      <c r="E18" s="949">
        <v>0</v>
      </c>
      <c r="F18" s="949">
        <v>0</v>
      </c>
      <c r="G18" s="949">
        <v>0</v>
      </c>
      <c r="H18" s="949">
        <v>0</v>
      </c>
      <c r="I18" s="949">
        <v>3.93</v>
      </c>
      <c r="J18" s="949">
        <v>3.93</v>
      </c>
      <c r="K18" s="949">
        <v>0</v>
      </c>
      <c r="L18" s="949">
        <v>0</v>
      </c>
      <c r="M18" s="949">
        <v>0</v>
      </c>
      <c r="N18" s="949">
        <v>0</v>
      </c>
      <c r="O18" s="949">
        <v>4</v>
      </c>
      <c r="P18" s="951"/>
      <c r="Q18" s="951"/>
      <c r="R18" s="951">
        <v>0.1751759</v>
      </c>
      <c r="S18" s="951">
        <v>4.5235184000000004</v>
      </c>
    </row>
    <row r="19" spans="1:19">
      <c r="A19" s="628">
        <v>10</v>
      </c>
      <c r="B19" s="629" t="s">
        <v>985</v>
      </c>
      <c r="C19" s="948">
        <v>243784786.04459998</v>
      </c>
      <c r="D19" s="948">
        <v>225980139.8369</v>
      </c>
      <c r="E19" s="948">
        <v>9140720.9746000003</v>
      </c>
      <c r="F19" s="948">
        <v>7967684.6750999996</v>
      </c>
      <c r="G19" s="948">
        <v>428571.5772</v>
      </c>
      <c r="H19" s="948">
        <v>267668.98080000002</v>
      </c>
      <c r="I19" s="948">
        <v>8250041.0487000002</v>
      </c>
      <c r="J19" s="948">
        <v>4463709.3049999997</v>
      </c>
      <c r="K19" s="948">
        <v>914071.87840000005</v>
      </c>
      <c r="L19" s="948">
        <v>2390304.8039000002</v>
      </c>
      <c r="M19" s="948">
        <v>214286.08059999999</v>
      </c>
      <c r="N19" s="948">
        <v>267668.98080000002</v>
      </c>
      <c r="O19" s="948">
        <v>17034</v>
      </c>
      <c r="P19" s="950">
        <v>0.11923446845121877</v>
      </c>
      <c r="Q19" s="950">
        <v>0.12163784189605031</v>
      </c>
      <c r="R19" s="950">
        <v>0.1171147</v>
      </c>
      <c r="S19" s="950">
        <v>92.471985900000007</v>
      </c>
    </row>
    <row r="20" spans="1:19" ht="25.5">
      <c r="A20" s="633">
        <v>10.1</v>
      </c>
      <c r="B20" s="625" t="s">
        <v>990</v>
      </c>
      <c r="C20" s="947"/>
      <c r="D20" s="947"/>
      <c r="E20" s="947"/>
      <c r="F20" s="947"/>
      <c r="G20" s="947"/>
      <c r="H20" s="947"/>
      <c r="I20" s="947"/>
      <c r="J20" s="947"/>
      <c r="K20" s="947"/>
      <c r="L20" s="947"/>
      <c r="M20" s="947"/>
      <c r="N20" s="947"/>
      <c r="O20" s="947"/>
      <c r="P20" s="950"/>
      <c r="Q20" s="950"/>
      <c r="R20" s="950"/>
      <c r="S20" s="950"/>
    </row>
  </sheetData>
  <mergeCells count="8">
    <mergeCell ref="A5:B6"/>
    <mergeCell ref="S5:S6"/>
    <mergeCell ref="R5:R6"/>
    <mergeCell ref="Q5:Q6"/>
    <mergeCell ref="P5:P6"/>
    <mergeCell ref="C5:H5"/>
    <mergeCell ref="I5:N5"/>
    <mergeCell ref="O5:O6"/>
  </mergeCells>
  <pageMargins left="0.7" right="0.7" top="0.75" bottom="0.75" header="0.3" footer="0.3"/>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43"/>
  <sheetViews>
    <sheetView zoomScaleNormal="100" workbookViewId="0">
      <pane xSplit="1" ySplit="5" topLeftCell="B17" activePane="bottomRight" state="frozen"/>
      <selection activeCell="E15" sqref="E15"/>
      <selection pane="topRight" activeCell="E15" sqref="E15"/>
      <selection pane="bottomLeft" activeCell="E15" sqref="E15"/>
      <selection pane="bottomRight" activeCell="C7" sqref="C7:H41"/>
    </sheetView>
  </sheetViews>
  <sheetFormatPr defaultRowHeight="15"/>
  <cols>
    <col min="1" max="1" width="9.42578125" style="2" bestFit="1" customWidth="1"/>
    <col min="2" max="2" width="55.140625" style="2" bestFit="1" customWidth="1"/>
    <col min="3" max="3" width="13.7109375" style="2" bestFit="1" customWidth="1"/>
    <col min="4" max="4" width="13.28515625" style="2" customWidth="1"/>
    <col min="5" max="5" width="14.7109375" style="2" bestFit="1" customWidth="1"/>
    <col min="6" max="6" width="14.140625" style="2" bestFit="1" customWidth="1"/>
    <col min="7" max="7" width="13.7109375" style="2" customWidth="1"/>
    <col min="8" max="8" width="14.42578125" style="2" customWidth="1"/>
  </cols>
  <sheetData>
    <row r="1" spans="1:8" ht="15.75">
      <c r="A1" s="729" t="s">
        <v>188</v>
      </c>
      <c r="B1" s="727" t="str">
        <f>Info!C2</f>
        <v>სს "ბაზისბანკი"</v>
      </c>
    </row>
    <row r="2" spans="1:8" ht="15.75">
      <c r="A2" s="729" t="s">
        <v>189</v>
      </c>
      <c r="B2" s="724">
        <f>'1. key ratios'!B2</f>
        <v>44561</v>
      </c>
    </row>
    <row r="3" spans="1:8" ht="15.75">
      <c r="A3" s="18"/>
    </row>
    <row r="4" spans="1:8" ht="16.5" thickBot="1">
      <c r="A4" s="32" t="s">
        <v>402</v>
      </c>
      <c r="B4" s="71" t="s">
        <v>241</v>
      </c>
      <c r="C4" s="32"/>
      <c r="D4" s="33"/>
      <c r="E4" s="33"/>
      <c r="F4" s="34"/>
      <c r="G4" s="34"/>
      <c r="H4" s="35" t="s">
        <v>93</v>
      </c>
    </row>
    <row r="5" spans="1:8" ht="15.75">
      <c r="A5" s="36"/>
      <c r="B5" s="37"/>
      <c r="C5" s="762" t="s">
        <v>194</v>
      </c>
      <c r="D5" s="763"/>
      <c r="E5" s="764"/>
      <c r="F5" s="762" t="s">
        <v>195</v>
      </c>
      <c r="G5" s="763"/>
      <c r="H5" s="765"/>
    </row>
    <row r="6" spans="1:8" ht="15.75">
      <c r="A6" s="38" t="s">
        <v>26</v>
      </c>
      <c r="B6" s="39" t="s">
        <v>153</v>
      </c>
      <c r="C6" s="40" t="s">
        <v>27</v>
      </c>
      <c r="D6" s="40" t="s">
        <v>94</v>
      </c>
      <c r="E6" s="40" t="s">
        <v>68</v>
      </c>
      <c r="F6" s="40" t="s">
        <v>27</v>
      </c>
      <c r="G6" s="40" t="s">
        <v>94</v>
      </c>
      <c r="H6" s="41" t="s">
        <v>68</v>
      </c>
    </row>
    <row r="7" spans="1:8" ht="15.75">
      <c r="A7" s="38">
        <v>1</v>
      </c>
      <c r="B7" s="42" t="s">
        <v>154</v>
      </c>
      <c r="C7" s="238">
        <v>15855130.109999999</v>
      </c>
      <c r="D7" s="238">
        <v>18454116.495200001</v>
      </c>
      <c r="E7" s="239">
        <v>34309246.6052</v>
      </c>
      <c r="F7" s="240">
        <v>17113225.710000001</v>
      </c>
      <c r="G7" s="241">
        <v>26390224.994399998</v>
      </c>
      <c r="H7" s="242">
        <v>43503450.704400003</v>
      </c>
    </row>
    <row r="8" spans="1:8" ht="15.75">
      <c r="A8" s="38">
        <v>2</v>
      </c>
      <c r="B8" s="42" t="s">
        <v>155</v>
      </c>
      <c r="C8" s="238">
        <v>51472602.869999997</v>
      </c>
      <c r="D8" s="238">
        <v>177978824.11199999</v>
      </c>
      <c r="E8" s="239">
        <v>229451426.98199999</v>
      </c>
      <c r="F8" s="240">
        <v>195421532.97999999</v>
      </c>
      <c r="G8" s="241">
        <v>198256637.62439999</v>
      </c>
      <c r="H8" s="242">
        <v>393678170.60439998</v>
      </c>
    </row>
    <row r="9" spans="1:8" ht="15.75">
      <c r="A9" s="38">
        <v>3</v>
      </c>
      <c r="B9" s="42" t="s">
        <v>156</v>
      </c>
      <c r="C9" s="238">
        <v>579438.24</v>
      </c>
      <c r="D9" s="238">
        <v>104232865.73100001</v>
      </c>
      <c r="E9" s="239">
        <v>104812303.971</v>
      </c>
      <c r="F9" s="240">
        <v>968349.13</v>
      </c>
      <c r="G9" s="241">
        <v>165023546.47210002</v>
      </c>
      <c r="H9" s="242">
        <v>165991895.60210001</v>
      </c>
    </row>
    <row r="10" spans="1:8" ht="15.75">
      <c r="A10" s="38">
        <v>4</v>
      </c>
      <c r="B10" s="42" t="s">
        <v>185</v>
      </c>
      <c r="C10" s="238">
        <v>38535544.539999999</v>
      </c>
      <c r="D10" s="238">
        <v>0</v>
      </c>
      <c r="E10" s="239">
        <v>38535544.539999999</v>
      </c>
      <c r="F10" s="240">
        <v>11956930.49</v>
      </c>
      <c r="G10" s="241">
        <v>0</v>
      </c>
      <c r="H10" s="242">
        <v>11956930.49</v>
      </c>
    </row>
    <row r="11" spans="1:8" ht="15.75">
      <c r="A11" s="38">
        <v>5</v>
      </c>
      <c r="B11" s="42" t="s">
        <v>157</v>
      </c>
      <c r="C11" s="238">
        <v>156764338.81999999</v>
      </c>
      <c r="D11" s="238">
        <v>10624768</v>
      </c>
      <c r="E11" s="239">
        <v>167389106.81999999</v>
      </c>
      <c r="F11" s="240">
        <v>243722712.31</v>
      </c>
      <c r="G11" s="241">
        <v>23594699.8748</v>
      </c>
      <c r="H11" s="242">
        <v>267317412.1848</v>
      </c>
    </row>
    <row r="12" spans="1:8" ht="15.75">
      <c r="A12" s="38">
        <v>6.1</v>
      </c>
      <c r="B12" s="43" t="s">
        <v>158</v>
      </c>
      <c r="C12" s="238">
        <v>595834869.68999994</v>
      </c>
      <c r="D12" s="238">
        <v>658849541.8017</v>
      </c>
      <c r="E12" s="239">
        <v>1254684411.4916999</v>
      </c>
      <c r="F12" s="240">
        <v>486334056.45999998</v>
      </c>
      <c r="G12" s="241">
        <v>605748634.6135</v>
      </c>
      <c r="H12" s="242">
        <v>1092082691.0734999</v>
      </c>
    </row>
    <row r="13" spans="1:8" ht="15.75">
      <c r="A13" s="38">
        <v>6.2</v>
      </c>
      <c r="B13" s="43" t="s">
        <v>159</v>
      </c>
      <c r="C13" s="238">
        <v>-18487938.202799998</v>
      </c>
      <c r="D13" s="238">
        <v>-33839132.209299996</v>
      </c>
      <c r="E13" s="239">
        <v>-52327070.412099995</v>
      </c>
      <c r="F13" s="240">
        <v>-20427239.46918853</v>
      </c>
      <c r="G13" s="241">
        <v>-41501852.98603148</v>
      </c>
      <c r="H13" s="242">
        <v>-61929092.455220014</v>
      </c>
    </row>
    <row r="14" spans="1:8" ht="15.75">
      <c r="A14" s="38">
        <v>6</v>
      </c>
      <c r="B14" s="42" t="s">
        <v>160</v>
      </c>
      <c r="C14" s="239">
        <v>577346931.4871999</v>
      </c>
      <c r="D14" s="239">
        <v>625010409.59239995</v>
      </c>
      <c r="E14" s="239">
        <v>1202357341.0795999</v>
      </c>
      <c r="F14" s="239">
        <v>465906816.99081147</v>
      </c>
      <c r="G14" s="239">
        <v>564246781.62746847</v>
      </c>
      <c r="H14" s="242">
        <v>1030153598.6182799</v>
      </c>
    </row>
    <row r="15" spans="1:8" ht="15.75">
      <c r="A15" s="38">
        <v>7</v>
      </c>
      <c r="B15" s="42" t="s">
        <v>161</v>
      </c>
      <c r="C15" s="238">
        <v>9992289.7899999991</v>
      </c>
      <c r="D15" s="238">
        <v>3752413.5400000005</v>
      </c>
      <c r="E15" s="239">
        <v>13744703.33</v>
      </c>
      <c r="F15" s="240">
        <v>10963095.720000001</v>
      </c>
      <c r="G15" s="241">
        <v>4374441.3114999998</v>
      </c>
      <c r="H15" s="242">
        <v>15337537.031500001</v>
      </c>
    </row>
    <row r="16" spans="1:8" ht="15.75">
      <c r="A16" s="38">
        <v>8</v>
      </c>
      <c r="B16" s="42" t="s">
        <v>162</v>
      </c>
      <c r="C16" s="238">
        <v>11143195.302999999</v>
      </c>
      <c r="D16" s="238" t="s">
        <v>1002</v>
      </c>
      <c r="E16" s="239">
        <v>11143195.302999999</v>
      </c>
      <c r="F16" s="240">
        <v>16572737.063999999</v>
      </c>
      <c r="G16" s="241" t="s">
        <v>1002</v>
      </c>
      <c r="H16" s="242">
        <v>16572737.063999999</v>
      </c>
    </row>
    <row r="17" spans="1:8" ht="15.75">
      <c r="A17" s="38">
        <v>9</v>
      </c>
      <c r="B17" s="42" t="s">
        <v>163</v>
      </c>
      <c r="C17" s="238">
        <v>17062704.66</v>
      </c>
      <c r="D17" s="238">
        <v>0</v>
      </c>
      <c r="E17" s="239">
        <v>17062704.66</v>
      </c>
      <c r="F17" s="240">
        <v>17062704.219999999</v>
      </c>
      <c r="G17" s="241">
        <v>0</v>
      </c>
      <c r="H17" s="242">
        <v>17062704.219999999</v>
      </c>
    </row>
    <row r="18" spans="1:8" ht="15.75">
      <c r="A18" s="38">
        <v>10</v>
      </c>
      <c r="B18" s="42" t="s">
        <v>164</v>
      </c>
      <c r="C18" s="238">
        <v>40886685.5</v>
      </c>
      <c r="D18" s="238" t="s">
        <v>1002</v>
      </c>
      <c r="E18" s="239">
        <v>40886685.5</v>
      </c>
      <c r="F18" s="240">
        <v>33744563</v>
      </c>
      <c r="G18" s="241" t="s">
        <v>1002</v>
      </c>
      <c r="H18" s="242">
        <v>33744563</v>
      </c>
    </row>
    <row r="19" spans="1:8" ht="15.75">
      <c r="A19" s="38">
        <v>11</v>
      </c>
      <c r="B19" s="42" t="s">
        <v>165</v>
      </c>
      <c r="C19" s="238">
        <v>8462634.2919999994</v>
      </c>
      <c r="D19" s="238">
        <v>272388.95250000001</v>
      </c>
      <c r="E19" s="239">
        <v>8735023.2445</v>
      </c>
      <c r="F19" s="240">
        <v>10774050.946</v>
      </c>
      <c r="G19" s="241">
        <v>174604.6874</v>
      </c>
      <c r="H19" s="242">
        <v>10948655.633400001</v>
      </c>
    </row>
    <row r="20" spans="1:8" ht="15.75">
      <c r="A20" s="38">
        <v>12</v>
      </c>
      <c r="B20" s="44" t="s">
        <v>166</v>
      </c>
      <c r="C20" s="239">
        <v>928101495.6121999</v>
      </c>
      <c r="D20" s="239">
        <v>940325786.42309988</v>
      </c>
      <c r="E20" s="239">
        <v>1868427282.0352998</v>
      </c>
      <c r="F20" s="239">
        <v>1024206718.5608115</v>
      </c>
      <c r="G20" s="239">
        <v>982060936.59206843</v>
      </c>
      <c r="H20" s="242">
        <v>2006267655.15288</v>
      </c>
    </row>
    <row r="21" spans="1:8" ht="15.75">
      <c r="A21" s="38"/>
      <c r="B21" s="39" t="s">
        <v>183</v>
      </c>
      <c r="C21" s="243"/>
      <c r="D21" s="243"/>
      <c r="E21" s="243"/>
      <c r="F21" s="244"/>
      <c r="G21" s="245"/>
      <c r="H21" s="246"/>
    </row>
    <row r="22" spans="1:8" ht="15.75">
      <c r="A22" s="38">
        <v>13</v>
      </c>
      <c r="B22" s="42" t="s">
        <v>167</v>
      </c>
      <c r="C22" s="238">
        <v>17401144.460000001</v>
      </c>
      <c r="D22" s="238">
        <v>0</v>
      </c>
      <c r="E22" s="239">
        <v>17401144.460000001</v>
      </c>
      <c r="F22" s="240">
        <v>1144.46</v>
      </c>
      <c r="G22" s="241">
        <v>40233000</v>
      </c>
      <c r="H22" s="242">
        <v>40234144.460000001</v>
      </c>
    </row>
    <row r="23" spans="1:8" ht="15.75">
      <c r="A23" s="38">
        <v>14</v>
      </c>
      <c r="B23" s="42" t="s">
        <v>168</v>
      </c>
      <c r="C23" s="238">
        <v>117305188.8</v>
      </c>
      <c r="D23" s="238">
        <v>117982963.74600001</v>
      </c>
      <c r="E23" s="239">
        <v>235288152.546</v>
      </c>
      <c r="F23" s="240">
        <v>205419395.77000001</v>
      </c>
      <c r="G23" s="241">
        <v>75192494.427299991</v>
      </c>
      <c r="H23" s="242">
        <v>280611890.19730002</v>
      </c>
    </row>
    <row r="24" spans="1:8" ht="15.75">
      <c r="A24" s="38">
        <v>15</v>
      </c>
      <c r="B24" s="42" t="s">
        <v>169</v>
      </c>
      <c r="C24" s="238">
        <v>61154310.359999999</v>
      </c>
      <c r="D24" s="238">
        <v>178207341.58849999</v>
      </c>
      <c r="E24" s="239">
        <v>239361651.94849998</v>
      </c>
      <c r="F24" s="240">
        <v>52109056.420000002</v>
      </c>
      <c r="G24" s="241">
        <v>158661194.5772</v>
      </c>
      <c r="H24" s="242">
        <v>210770250.99720001</v>
      </c>
    </row>
    <row r="25" spans="1:8" ht="15.75">
      <c r="A25" s="38">
        <v>16</v>
      </c>
      <c r="B25" s="42" t="s">
        <v>170</v>
      </c>
      <c r="C25" s="238">
        <v>149538958.25999999</v>
      </c>
      <c r="D25" s="238">
        <v>253911350.89320001</v>
      </c>
      <c r="E25" s="239">
        <v>403450309.15320003</v>
      </c>
      <c r="F25" s="240">
        <v>136769542.41</v>
      </c>
      <c r="G25" s="241">
        <v>307313637.23609996</v>
      </c>
      <c r="H25" s="242">
        <v>444083179.64609993</v>
      </c>
    </row>
    <row r="26" spans="1:8" ht="15.75">
      <c r="A26" s="38">
        <v>17</v>
      </c>
      <c r="B26" s="42" t="s">
        <v>171</v>
      </c>
      <c r="C26" s="243">
        <v>0</v>
      </c>
      <c r="D26" s="243">
        <v>0</v>
      </c>
      <c r="E26" s="239">
        <v>0</v>
      </c>
      <c r="F26" s="244">
        <v>0</v>
      </c>
      <c r="G26" s="245">
        <v>0</v>
      </c>
      <c r="H26" s="242">
        <v>0</v>
      </c>
    </row>
    <row r="27" spans="1:8" ht="15.75">
      <c r="A27" s="38">
        <v>18</v>
      </c>
      <c r="B27" s="42" t="s">
        <v>172</v>
      </c>
      <c r="C27" s="238">
        <v>270529582.50999999</v>
      </c>
      <c r="D27" s="238">
        <v>361197414.2001</v>
      </c>
      <c r="E27" s="239">
        <v>631726996.71009994</v>
      </c>
      <c r="F27" s="240">
        <v>352336789.40999997</v>
      </c>
      <c r="G27" s="241">
        <v>386848681.43079996</v>
      </c>
      <c r="H27" s="242">
        <v>739185470.84079993</v>
      </c>
    </row>
    <row r="28" spans="1:8" ht="15.75">
      <c r="A28" s="38">
        <v>19</v>
      </c>
      <c r="B28" s="42" t="s">
        <v>173</v>
      </c>
      <c r="C28" s="238">
        <v>2367017.2200000002</v>
      </c>
      <c r="D28" s="238">
        <v>5724769.2689000005</v>
      </c>
      <c r="E28" s="239">
        <v>8091786.4889000002</v>
      </c>
      <c r="F28" s="240">
        <v>2630167.1999999997</v>
      </c>
      <c r="G28" s="241">
        <v>7486980.0011</v>
      </c>
      <c r="H28" s="242">
        <v>10117147.201099999</v>
      </c>
    </row>
    <row r="29" spans="1:8" ht="15.75">
      <c r="A29" s="38">
        <v>20</v>
      </c>
      <c r="B29" s="42" t="s">
        <v>95</v>
      </c>
      <c r="C29" s="238">
        <v>14722997.93</v>
      </c>
      <c r="D29" s="238">
        <v>7278963.6713999994</v>
      </c>
      <c r="E29" s="239">
        <v>22001961.601399999</v>
      </c>
      <c r="F29" s="240">
        <v>11156194.959999999</v>
      </c>
      <c r="G29" s="241">
        <v>7514908.4450000003</v>
      </c>
      <c r="H29" s="242">
        <v>18671103.405000001</v>
      </c>
    </row>
    <row r="30" spans="1:8" ht="15.75">
      <c r="A30" s="38">
        <v>21</v>
      </c>
      <c r="B30" s="42" t="s">
        <v>174</v>
      </c>
      <c r="C30" s="238">
        <v>0</v>
      </c>
      <c r="D30" s="238">
        <v>15178240</v>
      </c>
      <c r="E30" s="239">
        <v>15178240</v>
      </c>
      <c r="F30" s="240">
        <v>0</v>
      </c>
      <c r="G30" s="241">
        <v>16055340</v>
      </c>
      <c r="H30" s="242">
        <v>16055340</v>
      </c>
    </row>
    <row r="31" spans="1:8" ht="15.75">
      <c r="A31" s="38">
        <v>22</v>
      </c>
      <c r="B31" s="44" t="s">
        <v>175</v>
      </c>
      <c r="C31" s="239">
        <v>633019199.53999996</v>
      </c>
      <c r="D31" s="239">
        <v>939481043.36809993</v>
      </c>
      <c r="E31" s="239">
        <v>1572500242.9080999</v>
      </c>
      <c r="F31" s="239">
        <v>760422290.63000011</v>
      </c>
      <c r="G31" s="239">
        <v>999306236.11749983</v>
      </c>
      <c r="H31" s="242">
        <v>1759728526.7474999</v>
      </c>
    </row>
    <row r="32" spans="1:8" ht="15.75">
      <c r="A32" s="38"/>
      <c r="B32" s="39" t="s">
        <v>184</v>
      </c>
      <c r="C32" s="243"/>
      <c r="D32" s="243"/>
      <c r="E32" s="238"/>
      <c r="F32" s="244"/>
      <c r="G32" s="245"/>
      <c r="H32" s="246"/>
    </row>
    <row r="33" spans="1:8" ht="15.75">
      <c r="A33" s="38">
        <v>23</v>
      </c>
      <c r="B33" s="42" t="s">
        <v>176</v>
      </c>
      <c r="C33" s="238">
        <v>16181147</v>
      </c>
      <c r="D33" s="243">
        <v>0</v>
      </c>
      <c r="E33" s="239">
        <v>16181147</v>
      </c>
      <c r="F33" s="240">
        <v>16181147</v>
      </c>
      <c r="G33" s="245">
        <v>0</v>
      </c>
      <c r="H33" s="242">
        <v>16181147</v>
      </c>
    </row>
    <row r="34" spans="1:8" ht="15.75">
      <c r="A34" s="38">
        <v>24</v>
      </c>
      <c r="B34" s="42" t="s">
        <v>177</v>
      </c>
      <c r="C34" s="238">
        <v>0</v>
      </c>
      <c r="D34" s="243">
        <v>0</v>
      </c>
      <c r="E34" s="239">
        <v>0</v>
      </c>
      <c r="F34" s="240">
        <v>0</v>
      </c>
      <c r="G34" s="245">
        <v>0</v>
      </c>
      <c r="H34" s="242">
        <v>0</v>
      </c>
    </row>
    <row r="35" spans="1:8" ht="15.75">
      <c r="A35" s="38">
        <v>25</v>
      </c>
      <c r="B35" s="43" t="s">
        <v>178</v>
      </c>
      <c r="C35" s="238">
        <v>0</v>
      </c>
      <c r="D35" s="243">
        <v>0</v>
      </c>
      <c r="E35" s="239">
        <v>0</v>
      </c>
      <c r="F35" s="240">
        <v>0</v>
      </c>
      <c r="G35" s="245">
        <v>0</v>
      </c>
      <c r="H35" s="242">
        <v>0</v>
      </c>
    </row>
    <row r="36" spans="1:8" ht="15.75">
      <c r="A36" s="38">
        <v>26</v>
      </c>
      <c r="B36" s="42" t="s">
        <v>179</v>
      </c>
      <c r="C36" s="238">
        <v>76412652.799999997</v>
      </c>
      <c r="D36" s="243">
        <v>0</v>
      </c>
      <c r="E36" s="239">
        <v>76412652.799999997</v>
      </c>
      <c r="F36" s="240">
        <v>76412652.799999997</v>
      </c>
      <c r="G36" s="245">
        <v>0</v>
      </c>
      <c r="H36" s="242">
        <v>76412652.799999997</v>
      </c>
    </row>
    <row r="37" spans="1:8" ht="15.75">
      <c r="A37" s="38">
        <v>27</v>
      </c>
      <c r="B37" s="42" t="s">
        <v>180</v>
      </c>
      <c r="C37" s="238">
        <v>145644220.53</v>
      </c>
      <c r="D37" s="243">
        <v>0</v>
      </c>
      <c r="E37" s="239">
        <v>145644220.53</v>
      </c>
      <c r="F37" s="240">
        <v>138459629.03</v>
      </c>
      <c r="G37" s="245">
        <v>0</v>
      </c>
      <c r="H37" s="242">
        <v>138459629.03</v>
      </c>
    </row>
    <row r="38" spans="1:8" ht="15.75">
      <c r="A38" s="38">
        <v>28</v>
      </c>
      <c r="B38" s="42" t="s">
        <v>181</v>
      </c>
      <c r="C38" s="238">
        <v>43753090.980499983</v>
      </c>
      <c r="D38" s="243">
        <v>0</v>
      </c>
      <c r="E38" s="239">
        <v>43753090.980499983</v>
      </c>
      <c r="F38" s="240">
        <v>5972349.4774000049</v>
      </c>
      <c r="G38" s="245">
        <v>0</v>
      </c>
      <c r="H38" s="242">
        <v>5972349.4774000049</v>
      </c>
    </row>
    <row r="39" spans="1:8" ht="15.75">
      <c r="A39" s="38">
        <v>29</v>
      </c>
      <c r="B39" s="42" t="s">
        <v>196</v>
      </c>
      <c r="C39" s="238">
        <v>13935928.140000001</v>
      </c>
      <c r="D39" s="243">
        <v>0</v>
      </c>
      <c r="E39" s="239">
        <v>13935928.140000001</v>
      </c>
      <c r="F39" s="240">
        <v>9513350.1799999997</v>
      </c>
      <c r="G39" s="245">
        <v>0</v>
      </c>
      <c r="H39" s="242">
        <v>9513350.1799999997</v>
      </c>
    </row>
    <row r="40" spans="1:8" ht="15.75">
      <c r="A40" s="38">
        <v>30</v>
      </c>
      <c r="B40" s="44" t="s">
        <v>182</v>
      </c>
      <c r="C40" s="238">
        <v>295927039.45049995</v>
      </c>
      <c r="D40" s="243">
        <v>0</v>
      </c>
      <c r="E40" s="239">
        <v>295927039.45049995</v>
      </c>
      <c r="F40" s="240">
        <v>246539128.4874</v>
      </c>
      <c r="G40" s="245">
        <v>0</v>
      </c>
      <c r="H40" s="242">
        <v>246539128.4874</v>
      </c>
    </row>
    <row r="41" spans="1:8" ht="16.5" thickBot="1">
      <c r="A41" s="45">
        <v>31</v>
      </c>
      <c r="B41" s="46" t="s">
        <v>197</v>
      </c>
      <c r="C41" s="247">
        <v>928946238.99049997</v>
      </c>
      <c r="D41" s="247">
        <v>939481043.36809993</v>
      </c>
      <c r="E41" s="247">
        <v>1868427282.3585999</v>
      </c>
      <c r="F41" s="247">
        <v>1006961419.1174002</v>
      </c>
      <c r="G41" s="247">
        <v>999306236.11749983</v>
      </c>
      <c r="H41" s="248">
        <v>2006267655.2349</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6"/>
  <sheetViews>
    <sheetView view="pageBreakPreview" topLeftCell="A141" zoomScale="60" zoomScaleNormal="70" workbookViewId="0">
      <selection activeCell="E15" sqref="E15"/>
    </sheetView>
  </sheetViews>
  <sheetFormatPr defaultColWidth="43.42578125" defaultRowHeight="11.25"/>
  <cols>
    <col min="1" max="1" width="8" style="229" customWidth="1"/>
    <col min="2" max="2" width="66.140625" style="230" customWidth="1"/>
    <col min="3" max="3" width="219" style="231" bestFit="1" customWidth="1"/>
    <col min="4" max="5" width="10.28515625" style="222" customWidth="1"/>
    <col min="6" max="16384" width="43.42578125" style="222"/>
  </cols>
  <sheetData>
    <row r="1" spans="1:7" ht="12.75" thickTop="1" thickBot="1">
      <c r="A1" s="883" t="s">
        <v>322</v>
      </c>
      <c r="B1" s="884"/>
      <c r="C1" s="885"/>
    </row>
    <row r="2" spans="1:7" ht="26.25" customHeight="1">
      <c r="A2" s="731"/>
      <c r="B2" s="886" t="s">
        <v>323</v>
      </c>
      <c r="C2" s="887"/>
    </row>
    <row r="3" spans="1:7" s="227" customFormat="1" ht="11.25" customHeight="1">
      <c r="A3" s="226"/>
      <c r="B3" s="887" t="s">
        <v>415</v>
      </c>
      <c r="C3" s="887"/>
    </row>
    <row r="4" spans="1:7" ht="12" customHeight="1" thickBot="1">
      <c r="A4" s="888" t="s">
        <v>419</v>
      </c>
      <c r="B4" s="889"/>
      <c r="C4" s="890"/>
    </row>
    <row r="5" spans="1:7" ht="12" thickTop="1">
      <c r="A5" s="223"/>
      <c r="B5" s="891" t="s">
        <v>324</v>
      </c>
      <c r="C5" s="892"/>
      <c r="D5" s="740"/>
      <c r="E5" s="740"/>
      <c r="F5" s="740"/>
      <c r="G5" s="740"/>
    </row>
    <row r="6" spans="1:7">
      <c r="A6" s="564"/>
      <c r="B6" s="877" t="s">
        <v>416</v>
      </c>
      <c r="C6" s="878"/>
    </row>
    <row r="7" spans="1:7">
      <c r="A7" s="564"/>
      <c r="B7" s="877" t="s">
        <v>325</v>
      </c>
      <c r="C7" s="878"/>
    </row>
    <row r="8" spans="1:7">
      <c r="A8" s="564"/>
      <c r="B8" s="877" t="s">
        <v>417</v>
      </c>
      <c r="C8" s="878"/>
    </row>
    <row r="9" spans="1:7">
      <c r="A9" s="564"/>
      <c r="B9" s="879" t="s">
        <v>418</v>
      </c>
      <c r="C9" s="880"/>
    </row>
    <row r="10" spans="1:7">
      <c r="A10" s="564"/>
      <c r="B10" s="881" t="s">
        <v>326</v>
      </c>
      <c r="C10" s="882" t="s">
        <v>326</v>
      </c>
    </row>
    <row r="11" spans="1:7">
      <c r="A11" s="564"/>
      <c r="B11" s="881" t="s">
        <v>327</v>
      </c>
      <c r="C11" s="882" t="s">
        <v>327</v>
      </c>
    </row>
    <row r="12" spans="1:7">
      <c r="A12" s="564"/>
      <c r="B12" s="881" t="s">
        <v>328</v>
      </c>
      <c r="C12" s="882" t="s">
        <v>328</v>
      </c>
    </row>
    <row r="13" spans="1:7">
      <c r="A13" s="564"/>
      <c r="B13" s="881" t="s">
        <v>329</v>
      </c>
      <c r="C13" s="882" t="s">
        <v>329</v>
      </c>
    </row>
    <row r="14" spans="1:7">
      <c r="A14" s="564"/>
      <c r="B14" s="881" t="s">
        <v>330</v>
      </c>
      <c r="C14" s="882" t="s">
        <v>330</v>
      </c>
    </row>
    <row r="15" spans="1:7" ht="21.75" customHeight="1">
      <c r="A15" s="564"/>
      <c r="B15" s="881" t="s">
        <v>331</v>
      </c>
      <c r="C15" s="882" t="s">
        <v>331</v>
      </c>
    </row>
    <row r="16" spans="1:7">
      <c r="A16" s="564"/>
      <c r="B16" s="881" t="s">
        <v>332</v>
      </c>
      <c r="C16" s="882" t="s">
        <v>333</v>
      </c>
    </row>
    <row r="17" spans="1:3">
      <c r="A17" s="564"/>
      <c r="B17" s="881" t="s">
        <v>334</v>
      </c>
      <c r="C17" s="882" t="s">
        <v>335</v>
      </c>
    </row>
    <row r="18" spans="1:3">
      <c r="A18" s="564"/>
      <c r="B18" s="881" t="s">
        <v>336</v>
      </c>
      <c r="C18" s="882" t="s">
        <v>337</v>
      </c>
    </row>
    <row r="19" spans="1:3">
      <c r="A19" s="564"/>
      <c r="B19" s="881" t="s">
        <v>338</v>
      </c>
      <c r="C19" s="882" t="s">
        <v>338</v>
      </c>
    </row>
    <row r="20" spans="1:3">
      <c r="A20" s="564"/>
      <c r="B20" s="881" t="s">
        <v>339</v>
      </c>
      <c r="C20" s="882" t="s">
        <v>339</v>
      </c>
    </row>
    <row r="21" spans="1:3">
      <c r="A21" s="564"/>
      <c r="B21" s="881" t="s">
        <v>340</v>
      </c>
      <c r="C21" s="882" t="s">
        <v>340</v>
      </c>
    </row>
    <row r="22" spans="1:3" ht="23.25" customHeight="1">
      <c r="A22" s="564"/>
      <c r="B22" s="881" t="s">
        <v>341</v>
      </c>
      <c r="C22" s="882" t="s">
        <v>342</v>
      </c>
    </row>
    <row r="23" spans="1:3">
      <c r="A23" s="564"/>
      <c r="B23" s="881" t="s">
        <v>343</v>
      </c>
      <c r="C23" s="882" t="s">
        <v>343</v>
      </c>
    </row>
    <row r="24" spans="1:3">
      <c r="A24" s="564"/>
      <c r="B24" s="881" t="s">
        <v>344</v>
      </c>
      <c r="C24" s="882" t="s">
        <v>345</v>
      </c>
    </row>
    <row r="25" spans="1:3" ht="12" thickBot="1">
      <c r="A25" s="224"/>
      <c r="B25" s="895" t="s">
        <v>346</v>
      </c>
      <c r="C25" s="896"/>
    </row>
    <row r="26" spans="1:3" ht="12.75" thickTop="1" thickBot="1">
      <c r="A26" s="888" t="s">
        <v>429</v>
      </c>
      <c r="B26" s="889"/>
      <c r="C26" s="890"/>
    </row>
    <row r="27" spans="1:3" ht="12.75" thickTop="1" thickBot="1">
      <c r="A27" s="225"/>
      <c r="B27" s="897" t="s">
        <v>347</v>
      </c>
      <c r="C27" s="898"/>
    </row>
    <row r="28" spans="1:3" ht="12.75" thickTop="1" thickBot="1">
      <c r="A28" s="888" t="s">
        <v>420</v>
      </c>
      <c r="B28" s="889"/>
      <c r="C28" s="890"/>
    </row>
    <row r="29" spans="1:3" ht="12" thickTop="1">
      <c r="A29" s="223"/>
      <c r="B29" s="899" t="s">
        <v>348</v>
      </c>
      <c r="C29" s="900" t="s">
        <v>349</v>
      </c>
    </row>
    <row r="30" spans="1:3">
      <c r="A30" s="564"/>
      <c r="B30" s="893" t="s">
        <v>350</v>
      </c>
      <c r="C30" s="894" t="s">
        <v>351</v>
      </c>
    </row>
    <row r="31" spans="1:3">
      <c r="A31" s="564"/>
      <c r="B31" s="893" t="s">
        <v>352</v>
      </c>
      <c r="C31" s="894" t="s">
        <v>353</v>
      </c>
    </row>
    <row r="32" spans="1:3">
      <c r="A32" s="564"/>
      <c r="B32" s="893" t="s">
        <v>354</v>
      </c>
      <c r="C32" s="894" t="s">
        <v>355</v>
      </c>
    </row>
    <row r="33" spans="1:3">
      <c r="A33" s="564"/>
      <c r="B33" s="893" t="s">
        <v>356</v>
      </c>
      <c r="C33" s="894" t="s">
        <v>357</v>
      </c>
    </row>
    <row r="34" spans="1:3">
      <c r="A34" s="564"/>
      <c r="B34" s="893" t="s">
        <v>358</v>
      </c>
      <c r="C34" s="894" t="s">
        <v>359</v>
      </c>
    </row>
    <row r="35" spans="1:3" ht="23.25" customHeight="1">
      <c r="A35" s="564"/>
      <c r="B35" s="893" t="s">
        <v>360</v>
      </c>
      <c r="C35" s="894" t="s">
        <v>361</v>
      </c>
    </row>
    <row r="36" spans="1:3" ht="24" customHeight="1">
      <c r="A36" s="564"/>
      <c r="B36" s="893" t="s">
        <v>362</v>
      </c>
      <c r="C36" s="894" t="s">
        <v>363</v>
      </c>
    </row>
    <row r="37" spans="1:3" ht="24.75" customHeight="1">
      <c r="A37" s="564"/>
      <c r="B37" s="893" t="s">
        <v>364</v>
      </c>
      <c r="C37" s="894" t="s">
        <v>365</v>
      </c>
    </row>
    <row r="38" spans="1:3" ht="23.25" customHeight="1">
      <c r="A38" s="564"/>
      <c r="B38" s="893" t="s">
        <v>421</v>
      </c>
      <c r="C38" s="894" t="s">
        <v>366</v>
      </c>
    </row>
    <row r="39" spans="1:3" ht="39.75" customHeight="1">
      <c r="A39" s="564"/>
      <c r="B39" s="881" t="s">
        <v>435</v>
      </c>
      <c r="C39" s="882" t="s">
        <v>367</v>
      </c>
    </row>
    <row r="40" spans="1:3" ht="12" customHeight="1">
      <c r="A40" s="564"/>
      <c r="B40" s="893" t="s">
        <v>368</v>
      </c>
      <c r="C40" s="894" t="s">
        <v>369</v>
      </c>
    </row>
    <row r="41" spans="1:3" ht="27" customHeight="1" thickBot="1">
      <c r="A41" s="224"/>
      <c r="B41" s="904" t="s">
        <v>370</v>
      </c>
      <c r="C41" s="905" t="s">
        <v>371</v>
      </c>
    </row>
    <row r="42" spans="1:3" ht="12.75" thickTop="1" thickBot="1">
      <c r="A42" s="888" t="s">
        <v>422</v>
      </c>
      <c r="B42" s="889"/>
      <c r="C42" s="890"/>
    </row>
    <row r="43" spans="1:3" ht="12" thickTop="1">
      <c r="A43" s="223"/>
      <c r="B43" s="891" t="s">
        <v>458</v>
      </c>
      <c r="C43" s="901" t="s">
        <v>372</v>
      </c>
    </row>
    <row r="44" spans="1:3">
      <c r="A44" s="564"/>
      <c r="B44" s="877" t="s">
        <v>457</v>
      </c>
      <c r="C44" s="878"/>
    </row>
    <row r="45" spans="1:3" ht="23.25" customHeight="1" thickBot="1">
      <c r="A45" s="224"/>
      <c r="B45" s="902" t="s">
        <v>373</v>
      </c>
      <c r="C45" s="903" t="s">
        <v>374</v>
      </c>
    </row>
    <row r="46" spans="1:3" ht="11.25" customHeight="1" thickTop="1" thickBot="1">
      <c r="A46" s="888" t="s">
        <v>423</v>
      </c>
      <c r="B46" s="889"/>
      <c r="C46" s="890"/>
    </row>
    <row r="47" spans="1:3" ht="26.25" customHeight="1" thickTop="1">
      <c r="A47" s="564"/>
      <c r="B47" s="877" t="s">
        <v>424</v>
      </c>
      <c r="C47" s="878"/>
    </row>
    <row r="48" spans="1:3" ht="12" thickBot="1">
      <c r="A48" s="888" t="s">
        <v>425</v>
      </c>
      <c r="B48" s="889"/>
      <c r="C48" s="890"/>
    </row>
    <row r="49" spans="1:3" ht="12" thickTop="1">
      <c r="A49" s="223"/>
      <c r="B49" s="891" t="s">
        <v>375</v>
      </c>
      <c r="C49" s="901" t="s">
        <v>375</v>
      </c>
    </row>
    <row r="50" spans="1:3" ht="11.25" customHeight="1">
      <c r="A50" s="564"/>
      <c r="B50" s="877" t="s">
        <v>376</v>
      </c>
      <c r="C50" s="878" t="s">
        <v>376</v>
      </c>
    </row>
    <row r="51" spans="1:3">
      <c r="A51" s="564"/>
      <c r="B51" s="877" t="s">
        <v>377</v>
      </c>
      <c r="C51" s="878" t="s">
        <v>377</v>
      </c>
    </row>
    <row r="52" spans="1:3" ht="11.25" customHeight="1">
      <c r="A52" s="564"/>
      <c r="B52" s="877" t="s">
        <v>484</v>
      </c>
      <c r="C52" s="878" t="s">
        <v>378</v>
      </c>
    </row>
    <row r="53" spans="1:3" ht="33.6" customHeight="1">
      <c r="A53" s="564"/>
      <c r="B53" s="877" t="s">
        <v>379</v>
      </c>
      <c r="C53" s="878" t="s">
        <v>379</v>
      </c>
    </row>
    <row r="54" spans="1:3" ht="11.25" customHeight="1">
      <c r="A54" s="564"/>
      <c r="B54" s="877" t="s">
        <v>478</v>
      </c>
      <c r="C54" s="878" t="s">
        <v>380</v>
      </c>
    </row>
    <row r="55" spans="1:3" ht="11.25" customHeight="1" thickBot="1">
      <c r="A55" s="888" t="s">
        <v>426</v>
      </c>
      <c r="B55" s="889"/>
      <c r="C55" s="890"/>
    </row>
    <row r="56" spans="1:3" ht="12" thickTop="1">
      <c r="A56" s="223"/>
      <c r="B56" s="891" t="s">
        <v>375</v>
      </c>
      <c r="C56" s="901" t="s">
        <v>375</v>
      </c>
    </row>
    <row r="57" spans="1:3">
      <c r="A57" s="564"/>
      <c r="B57" s="877" t="s">
        <v>381</v>
      </c>
      <c r="C57" s="878" t="s">
        <v>381</v>
      </c>
    </row>
    <row r="58" spans="1:3">
      <c r="A58" s="564"/>
      <c r="B58" s="877" t="s">
        <v>432</v>
      </c>
      <c r="C58" s="878" t="s">
        <v>382</v>
      </c>
    </row>
    <row r="59" spans="1:3">
      <c r="A59" s="564"/>
      <c r="B59" s="877" t="s">
        <v>383</v>
      </c>
      <c r="C59" s="878" t="s">
        <v>383</v>
      </c>
    </row>
    <row r="60" spans="1:3">
      <c r="A60" s="564"/>
      <c r="B60" s="877" t="s">
        <v>384</v>
      </c>
      <c r="C60" s="878" t="s">
        <v>384</v>
      </c>
    </row>
    <row r="61" spans="1:3">
      <c r="A61" s="564"/>
      <c r="B61" s="877" t="s">
        <v>385</v>
      </c>
      <c r="C61" s="878" t="s">
        <v>385</v>
      </c>
    </row>
    <row r="62" spans="1:3">
      <c r="A62" s="564"/>
      <c r="B62" s="877" t="s">
        <v>433</v>
      </c>
      <c r="C62" s="878" t="s">
        <v>386</v>
      </c>
    </row>
    <row r="63" spans="1:3">
      <c r="A63" s="564"/>
      <c r="B63" s="877" t="s">
        <v>387</v>
      </c>
      <c r="C63" s="878" t="s">
        <v>387</v>
      </c>
    </row>
    <row r="64" spans="1:3" ht="12" thickBot="1">
      <c r="A64" s="224"/>
      <c r="B64" s="902" t="s">
        <v>388</v>
      </c>
      <c r="C64" s="903" t="s">
        <v>388</v>
      </c>
    </row>
    <row r="65" spans="1:3" ht="11.25" customHeight="1" thickTop="1">
      <c r="A65" s="908" t="s">
        <v>427</v>
      </c>
      <c r="B65" s="909"/>
      <c r="C65" s="910"/>
    </row>
    <row r="66" spans="1:3" ht="12" thickBot="1">
      <c r="A66" s="224"/>
      <c r="B66" s="902" t="s">
        <v>389</v>
      </c>
      <c r="C66" s="903" t="s">
        <v>389</v>
      </c>
    </row>
    <row r="67" spans="1:3" ht="11.25" customHeight="1" thickTop="1" thickBot="1">
      <c r="A67" s="888" t="s">
        <v>428</v>
      </c>
      <c r="B67" s="889"/>
      <c r="C67" s="890"/>
    </row>
    <row r="68" spans="1:3" ht="12" thickTop="1">
      <c r="A68" s="223"/>
      <c r="B68" s="891" t="s">
        <v>390</v>
      </c>
      <c r="C68" s="901" t="s">
        <v>390</v>
      </c>
    </row>
    <row r="69" spans="1:3">
      <c r="A69" s="564"/>
      <c r="B69" s="877" t="s">
        <v>391</v>
      </c>
      <c r="C69" s="878" t="s">
        <v>391</v>
      </c>
    </row>
    <row r="70" spans="1:3">
      <c r="A70" s="564"/>
      <c r="B70" s="877" t="s">
        <v>392</v>
      </c>
      <c r="C70" s="878" t="s">
        <v>392</v>
      </c>
    </row>
    <row r="71" spans="1:3" ht="54.95" customHeight="1">
      <c r="A71" s="564"/>
      <c r="B71" s="906" t="s">
        <v>953</v>
      </c>
      <c r="C71" s="907" t="s">
        <v>393</v>
      </c>
    </row>
    <row r="72" spans="1:3" ht="33.75" customHeight="1">
      <c r="A72" s="564"/>
      <c r="B72" s="906" t="s">
        <v>437</v>
      </c>
      <c r="C72" s="907" t="s">
        <v>394</v>
      </c>
    </row>
    <row r="73" spans="1:3" ht="15.75" customHeight="1">
      <c r="A73" s="564"/>
      <c r="B73" s="906" t="s">
        <v>434</v>
      </c>
      <c r="C73" s="907" t="s">
        <v>395</v>
      </c>
    </row>
    <row r="74" spans="1:3">
      <c r="A74" s="564"/>
      <c r="B74" s="877" t="s">
        <v>396</v>
      </c>
      <c r="C74" s="878" t="s">
        <v>396</v>
      </c>
    </row>
    <row r="75" spans="1:3" ht="12" thickBot="1">
      <c r="A75" s="224"/>
      <c r="B75" s="902" t="s">
        <v>397</v>
      </c>
      <c r="C75" s="903" t="s">
        <v>397</v>
      </c>
    </row>
    <row r="76" spans="1:3" ht="12" thickTop="1">
      <c r="A76" s="908" t="s">
        <v>461</v>
      </c>
      <c r="B76" s="909"/>
      <c r="C76" s="910"/>
    </row>
    <row r="77" spans="1:3">
      <c r="A77" s="564"/>
      <c r="B77" s="877" t="s">
        <v>389</v>
      </c>
      <c r="C77" s="878"/>
    </row>
    <row r="78" spans="1:3">
      <c r="A78" s="564"/>
      <c r="B78" s="877" t="s">
        <v>459</v>
      </c>
      <c r="C78" s="878"/>
    </row>
    <row r="79" spans="1:3">
      <c r="A79" s="564"/>
      <c r="B79" s="877" t="s">
        <v>460</v>
      </c>
      <c r="C79" s="878"/>
    </row>
    <row r="80" spans="1:3">
      <c r="A80" s="908" t="s">
        <v>462</v>
      </c>
      <c r="B80" s="909"/>
      <c r="C80" s="910"/>
    </row>
    <row r="81" spans="1:3">
      <c r="A81" s="564"/>
      <c r="B81" s="877" t="s">
        <v>389</v>
      </c>
      <c r="C81" s="878"/>
    </row>
    <row r="82" spans="1:3">
      <c r="A82" s="564"/>
      <c r="B82" s="877" t="s">
        <v>463</v>
      </c>
      <c r="C82" s="878"/>
    </row>
    <row r="83" spans="1:3" ht="76.5" customHeight="1">
      <c r="A83" s="564"/>
      <c r="B83" s="877" t="s">
        <v>477</v>
      </c>
      <c r="C83" s="878"/>
    </row>
    <row r="84" spans="1:3" ht="53.25" customHeight="1">
      <c r="A84" s="564"/>
      <c r="B84" s="877" t="s">
        <v>476</v>
      </c>
      <c r="C84" s="878"/>
    </row>
    <row r="85" spans="1:3">
      <c r="A85" s="564"/>
      <c r="B85" s="877" t="s">
        <v>464</v>
      </c>
      <c r="C85" s="878"/>
    </row>
    <row r="86" spans="1:3">
      <c r="A86" s="564"/>
      <c r="B86" s="877" t="s">
        <v>465</v>
      </c>
      <c r="C86" s="878"/>
    </row>
    <row r="87" spans="1:3">
      <c r="A87" s="564"/>
      <c r="B87" s="877" t="s">
        <v>466</v>
      </c>
      <c r="C87" s="878"/>
    </row>
    <row r="88" spans="1:3">
      <c r="A88" s="908" t="s">
        <v>467</v>
      </c>
      <c r="B88" s="909"/>
      <c r="C88" s="910"/>
    </row>
    <row r="89" spans="1:3">
      <c r="A89" s="564"/>
      <c r="B89" s="877" t="s">
        <v>389</v>
      </c>
      <c r="C89" s="878"/>
    </row>
    <row r="90" spans="1:3">
      <c r="A90" s="564"/>
      <c r="B90" s="877" t="s">
        <v>469</v>
      </c>
      <c r="C90" s="878"/>
    </row>
    <row r="91" spans="1:3" ht="12" customHeight="1">
      <c r="A91" s="564"/>
      <c r="B91" s="877" t="s">
        <v>470</v>
      </c>
      <c r="C91" s="878"/>
    </row>
    <row r="92" spans="1:3">
      <c r="A92" s="564"/>
      <c r="B92" s="877" t="s">
        <v>471</v>
      </c>
      <c r="C92" s="878"/>
    </row>
    <row r="93" spans="1:3" ht="24.75" customHeight="1">
      <c r="A93" s="564"/>
      <c r="B93" s="911" t="s">
        <v>512</v>
      </c>
      <c r="C93" s="912"/>
    </row>
    <row r="94" spans="1:3" ht="24" customHeight="1">
      <c r="A94" s="564"/>
      <c r="B94" s="911" t="s">
        <v>513</v>
      </c>
      <c r="C94" s="912"/>
    </row>
    <row r="95" spans="1:3" ht="13.5" customHeight="1">
      <c r="A95" s="564"/>
      <c r="B95" s="893" t="s">
        <v>472</v>
      </c>
      <c r="C95" s="894"/>
    </row>
    <row r="96" spans="1:3" ht="11.25" customHeight="1" thickBot="1">
      <c r="A96" s="913" t="s">
        <v>508</v>
      </c>
      <c r="B96" s="914"/>
      <c r="C96" s="915"/>
    </row>
    <row r="97" spans="1:3" ht="12.75" thickTop="1" thickBot="1">
      <c r="A97" s="922" t="s">
        <v>398</v>
      </c>
      <c r="B97" s="922"/>
      <c r="C97" s="922"/>
    </row>
    <row r="98" spans="1:3">
      <c r="A98" s="336">
        <v>2</v>
      </c>
      <c r="B98" s="493" t="s">
        <v>488</v>
      </c>
      <c r="C98" s="493" t="s">
        <v>509</v>
      </c>
    </row>
    <row r="99" spans="1:3">
      <c r="A99" s="228">
        <v>3</v>
      </c>
      <c r="B99" s="494" t="s">
        <v>489</v>
      </c>
      <c r="C99" s="495" t="s">
        <v>510</v>
      </c>
    </row>
    <row r="100" spans="1:3">
      <c r="A100" s="228">
        <v>4</v>
      </c>
      <c r="B100" s="494" t="s">
        <v>490</v>
      </c>
      <c r="C100" s="495" t="s">
        <v>514</v>
      </c>
    </row>
    <row r="101" spans="1:3" ht="11.25" customHeight="1">
      <c r="A101" s="228">
        <v>5</v>
      </c>
      <c r="B101" s="494" t="s">
        <v>491</v>
      </c>
      <c r="C101" s="495" t="s">
        <v>511</v>
      </c>
    </row>
    <row r="102" spans="1:3" ht="12" customHeight="1">
      <c r="A102" s="228">
        <v>6</v>
      </c>
      <c r="B102" s="494" t="s">
        <v>506</v>
      </c>
      <c r="C102" s="495" t="s">
        <v>492</v>
      </c>
    </row>
    <row r="103" spans="1:3" ht="12" customHeight="1">
      <c r="A103" s="228">
        <v>7</v>
      </c>
      <c r="B103" s="494" t="s">
        <v>493</v>
      </c>
      <c r="C103" s="495" t="s">
        <v>507</v>
      </c>
    </row>
    <row r="104" spans="1:3">
      <c r="A104" s="228">
        <v>8</v>
      </c>
      <c r="B104" s="494" t="s">
        <v>498</v>
      </c>
      <c r="C104" s="495" t="s">
        <v>518</v>
      </c>
    </row>
    <row r="105" spans="1:3" ht="11.25" customHeight="1">
      <c r="A105" s="908" t="s">
        <v>473</v>
      </c>
      <c r="B105" s="909"/>
      <c r="C105" s="910"/>
    </row>
    <row r="106" spans="1:3" ht="12" customHeight="1">
      <c r="A106" s="564"/>
      <c r="B106" s="877" t="s">
        <v>389</v>
      </c>
      <c r="C106" s="878"/>
    </row>
    <row r="107" spans="1:3">
      <c r="A107" s="908" t="s">
        <v>651</v>
      </c>
      <c r="B107" s="909"/>
      <c r="C107" s="910"/>
    </row>
    <row r="108" spans="1:3" ht="12" customHeight="1">
      <c r="A108" s="564"/>
      <c r="B108" s="877" t="s">
        <v>653</v>
      </c>
      <c r="C108" s="878"/>
    </row>
    <row r="109" spans="1:3">
      <c r="A109" s="564"/>
      <c r="B109" s="877" t="s">
        <v>654</v>
      </c>
      <c r="C109" s="878"/>
    </row>
    <row r="110" spans="1:3">
      <c r="A110" s="564"/>
      <c r="B110" s="877" t="s">
        <v>652</v>
      </c>
      <c r="C110" s="878"/>
    </row>
    <row r="111" spans="1:3">
      <c r="A111" s="916" t="s">
        <v>999</v>
      </c>
      <c r="B111" s="916"/>
      <c r="C111" s="916"/>
    </row>
    <row r="112" spans="1:3">
      <c r="A112" s="917" t="s">
        <v>322</v>
      </c>
      <c r="B112" s="917"/>
      <c r="C112" s="917"/>
    </row>
    <row r="113" spans="1:3">
      <c r="A113" s="565">
        <v>1</v>
      </c>
      <c r="B113" s="918" t="s">
        <v>828</v>
      </c>
      <c r="C113" s="919"/>
    </row>
    <row r="114" spans="1:3">
      <c r="A114" s="565">
        <v>2</v>
      </c>
      <c r="B114" s="920" t="s">
        <v>829</v>
      </c>
      <c r="C114" s="921"/>
    </row>
    <row r="115" spans="1:3">
      <c r="A115" s="565">
        <v>3</v>
      </c>
      <c r="B115" s="918" t="s">
        <v>830</v>
      </c>
      <c r="C115" s="919"/>
    </row>
    <row r="116" spans="1:3">
      <c r="A116" s="565">
        <v>4</v>
      </c>
      <c r="B116" s="918" t="s">
        <v>831</v>
      </c>
      <c r="C116" s="919"/>
    </row>
    <row r="117" spans="1:3">
      <c r="A117" s="565">
        <v>5</v>
      </c>
      <c r="B117" s="918" t="s">
        <v>832</v>
      </c>
      <c r="C117" s="919"/>
    </row>
    <row r="118" spans="1:3" ht="55.5" customHeight="1">
      <c r="A118" s="565">
        <v>6</v>
      </c>
      <c r="B118" s="918" t="s">
        <v>940</v>
      </c>
      <c r="C118" s="919"/>
    </row>
    <row r="119" spans="1:3" ht="22.5">
      <c r="A119" s="565">
        <v>6.01</v>
      </c>
      <c r="B119" s="566" t="s">
        <v>687</v>
      </c>
      <c r="C119" s="607" t="s">
        <v>941</v>
      </c>
    </row>
    <row r="120" spans="1:3" ht="22.5">
      <c r="A120" s="565">
        <v>6.02</v>
      </c>
      <c r="B120" s="566" t="s">
        <v>688</v>
      </c>
      <c r="C120" s="617" t="s">
        <v>947</v>
      </c>
    </row>
    <row r="121" spans="1:3">
      <c r="A121" s="565">
        <v>6.03</v>
      </c>
      <c r="B121" s="571" t="s">
        <v>689</v>
      </c>
      <c r="C121" s="571" t="s">
        <v>833</v>
      </c>
    </row>
    <row r="122" spans="1:3">
      <c r="A122" s="565">
        <v>6.04</v>
      </c>
      <c r="B122" s="566" t="s">
        <v>690</v>
      </c>
      <c r="C122" s="567" t="s">
        <v>834</v>
      </c>
    </row>
    <row r="123" spans="1:3">
      <c r="A123" s="565">
        <v>6.05</v>
      </c>
      <c r="B123" s="566" t="s">
        <v>691</v>
      </c>
      <c r="C123" s="567" t="s">
        <v>835</v>
      </c>
    </row>
    <row r="124" spans="1:3">
      <c r="A124" s="565">
        <v>6.06</v>
      </c>
      <c r="B124" s="566" t="s">
        <v>692</v>
      </c>
      <c r="C124" s="567" t="s">
        <v>836</v>
      </c>
    </row>
    <row r="125" spans="1:3">
      <c r="A125" s="565">
        <v>6.07</v>
      </c>
      <c r="B125" s="568" t="s">
        <v>693</v>
      </c>
      <c r="C125" s="567" t="s">
        <v>837</v>
      </c>
    </row>
    <row r="126" spans="1:3" ht="22.5">
      <c r="A126" s="565">
        <v>6.08</v>
      </c>
      <c r="B126" s="566" t="s">
        <v>694</v>
      </c>
      <c r="C126" s="567" t="s">
        <v>838</v>
      </c>
    </row>
    <row r="127" spans="1:3">
      <c r="A127" s="565">
        <v>6.09</v>
      </c>
      <c r="B127" s="569" t="s">
        <v>695</v>
      </c>
      <c r="C127" s="567" t="s">
        <v>839</v>
      </c>
    </row>
    <row r="128" spans="1:3">
      <c r="A128" s="570">
        <v>6.1</v>
      </c>
      <c r="B128" s="569" t="s">
        <v>696</v>
      </c>
      <c r="C128" s="567" t="s">
        <v>840</v>
      </c>
    </row>
    <row r="129" spans="1:3">
      <c r="A129" s="565">
        <v>6.11</v>
      </c>
      <c r="B129" s="569" t="s">
        <v>697</v>
      </c>
      <c r="C129" s="567" t="s">
        <v>841</v>
      </c>
    </row>
    <row r="130" spans="1:3">
      <c r="A130" s="565">
        <v>6.12</v>
      </c>
      <c r="B130" s="569" t="s">
        <v>698</v>
      </c>
      <c r="C130" s="567" t="s">
        <v>842</v>
      </c>
    </row>
    <row r="131" spans="1:3">
      <c r="A131" s="565">
        <v>6.13</v>
      </c>
      <c r="B131" s="569" t="s">
        <v>699</v>
      </c>
      <c r="C131" s="571" t="s">
        <v>843</v>
      </c>
    </row>
    <row r="132" spans="1:3">
      <c r="A132" s="565">
        <v>6.14</v>
      </c>
      <c r="B132" s="569" t="s">
        <v>700</v>
      </c>
      <c r="C132" s="571" t="s">
        <v>844</v>
      </c>
    </row>
    <row r="133" spans="1:3">
      <c r="A133" s="565">
        <v>6.15</v>
      </c>
      <c r="B133" s="569" t="s">
        <v>701</v>
      </c>
      <c r="C133" s="571" t="s">
        <v>845</v>
      </c>
    </row>
    <row r="134" spans="1:3">
      <c r="A134" s="565">
        <v>6.16</v>
      </c>
      <c r="B134" s="569" t="s">
        <v>702</v>
      </c>
      <c r="C134" s="571" t="s">
        <v>846</v>
      </c>
    </row>
    <row r="135" spans="1:3">
      <c r="A135" s="565">
        <v>6.17</v>
      </c>
      <c r="B135" s="571" t="s">
        <v>703</v>
      </c>
      <c r="C135" s="571" t="s">
        <v>847</v>
      </c>
    </row>
    <row r="136" spans="1:3">
      <c r="A136" s="565">
        <v>6.18</v>
      </c>
      <c r="B136" s="569" t="s">
        <v>704</v>
      </c>
      <c r="C136" s="571" t="s">
        <v>848</v>
      </c>
    </row>
    <row r="137" spans="1:3">
      <c r="A137" s="565">
        <v>6.19</v>
      </c>
      <c r="B137" s="569" t="s">
        <v>705</v>
      </c>
      <c r="C137" s="571" t="s">
        <v>849</v>
      </c>
    </row>
    <row r="138" spans="1:3">
      <c r="A138" s="570">
        <v>6.2</v>
      </c>
      <c r="B138" s="569" t="s">
        <v>706</v>
      </c>
      <c r="C138" s="571" t="s">
        <v>850</v>
      </c>
    </row>
    <row r="139" spans="1:3">
      <c r="A139" s="565">
        <v>6.21</v>
      </c>
      <c r="B139" s="569" t="s">
        <v>707</v>
      </c>
      <c r="C139" s="571" t="s">
        <v>851</v>
      </c>
    </row>
    <row r="140" spans="1:3">
      <c r="A140" s="565">
        <v>6.22</v>
      </c>
      <c r="B140" s="569" t="s">
        <v>708</v>
      </c>
      <c r="C140" s="571" t="s">
        <v>852</v>
      </c>
    </row>
    <row r="141" spans="1:3" ht="22.5">
      <c r="A141" s="565">
        <v>6.23</v>
      </c>
      <c r="B141" s="569" t="s">
        <v>709</v>
      </c>
      <c r="C141" s="571" t="s">
        <v>853</v>
      </c>
    </row>
    <row r="142" spans="1:3" ht="22.5">
      <c r="A142" s="565">
        <v>6.24</v>
      </c>
      <c r="B142" s="566" t="s">
        <v>710</v>
      </c>
      <c r="C142" s="571" t="s">
        <v>854</v>
      </c>
    </row>
    <row r="143" spans="1:3">
      <c r="A143" s="565">
        <v>6.2500000000000098</v>
      </c>
      <c r="B143" s="566" t="s">
        <v>711</v>
      </c>
      <c r="C143" s="571" t="s">
        <v>855</v>
      </c>
    </row>
    <row r="144" spans="1:3">
      <c r="A144" s="565">
        <v>6.2600000000000202</v>
      </c>
      <c r="B144" s="566" t="s">
        <v>856</v>
      </c>
      <c r="C144" s="610" t="s">
        <v>857</v>
      </c>
    </row>
    <row r="145" spans="1:3">
      <c r="A145" s="565">
        <v>6.2700000000000298</v>
      </c>
      <c r="B145" s="566" t="s">
        <v>165</v>
      </c>
      <c r="C145" s="610" t="s">
        <v>943</v>
      </c>
    </row>
    <row r="146" spans="1:3">
      <c r="A146" s="565"/>
      <c r="B146" s="925" t="s">
        <v>858</v>
      </c>
      <c r="C146" s="926"/>
    </row>
    <row r="147" spans="1:3" s="573" customFormat="1">
      <c r="A147" s="572">
        <v>7.1</v>
      </c>
      <c r="B147" s="566" t="s">
        <v>859</v>
      </c>
      <c r="C147" s="929" t="s">
        <v>860</v>
      </c>
    </row>
    <row r="148" spans="1:3" s="573" customFormat="1">
      <c r="A148" s="572">
        <v>7.2</v>
      </c>
      <c r="B148" s="566" t="s">
        <v>861</v>
      </c>
      <c r="C148" s="930"/>
    </row>
    <row r="149" spans="1:3" s="573" customFormat="1">
      <c r="A149" s="572">
        <v>7.3</v>
      </c>
      <c r="B149" s="566" t="s">
        <v>862</v>
      </c>
      <c r="C149" s="930"/>
    </row>
    <row r="150" spans="1:3" s="573" customFormat="1">
      <c r="A150" s="572">
        <v>7.4</v>
      </c>
      <c r="B150" s="566" t="s">
        <v>863</v>
      </c>
      <c r="C150" s="930"/>
    </row>
    <row r="151" spans="1:3" s="573" customFormat="1">
      <c r="A151" s="572">
        <v>7.5</v>
      </c>
      <c r="B151" s="566" t="s">
        <v>864</v>
      </c>
      <c r="C151" s="930"/>
    </row>
    <row r="152" spans="1:3" s="573" customFormat="1">
      <c r="A152" s="572">
        <v>7.6</v>
      </c>
      <c r="B152" s="566" t="s">
        <v>936</v>
      </c>
      <c r="C152" s="931"/>
    </row>
    <row r="153" spans="1:3" s="573" customFormat="1">
      <c r="A153" s="572">
        <v>7.7</v>
      </c>
      <c r="B153" s="566" t="s">
        <v>865</v>
      </c>
      <c r="C153" s="574" t="s">
        <v>866</v>
      </c>
    </row>
    <row r="154" spans="1:3" s="573" customFormat="1">
      <c r="A154" s="572">
        <v>7.8</v>
      </c>
      <c r="B154" s="566" t="s">
        <v>867</v>
      </c>
      <c r="C154" s="574" t="s">
        <v>868</v>
      </c>
    </row>
    <row r="155" spans="1:3">
      <c r="A155" s="564"/>
      <c r="B155" s="925" t="s">
        <v>869</v>
      </c>
      <c r="C155" s="926"/>
    </row>
    <row r="156" spans="1:3">
      <c r="A156" s="572">
        <v>1</v>
      </c>
      <c r="B156" s="923" t="s">
        <v>948</v>
      </c>
      <c r="C156" s="924"/>
    </row>
    <row r="157" spans="1:3" ht="24.95" customHeight="1">
      <c r="A157" s="572">
        <v>2</v>
      </c>
      <c r="B157" s="923" t="s">
        <v>944</v>
      </c>
      <c r="C157" s="924"/>
    </row>
    <row r="158" spans="1:3">
      <c r="A158" s="572">
        <v>3</v>
      </c>
      <c r="B158" s="923" t="s">
        <v>935</v>
      </c>
      <c r="C158" s="924"/>
    </row>
    <row r="159" spans="1:3">
      <c r="A159" s="564"/>
      <c r="B159" s="925" t="s">
        <v>870</v>
      </c>
      <c r="C159" s="926"/>
    </row>
    <row r="160" spans="1:3" ht="39" customHeight="1">
      <c r="A160" s="572">
        <v>1</v>
      </c>
      <c r="B160" s="927" t="s">
        <v>949</v>
      </c>
      <c r="C160" s="928"/>
    </row>
    <row r="161" spans="1:3">
      <c r="A161" s="572">
        <v>3</v>
      </c>
      <c r="B161" s="566" t="s">
        <v>675</v>
      </c>
      <c r="C161" s="574" t="s">
        <v>871</v>
      </c>
    </row>
    <row r="162" spans="1:3">
      <c r="A162" s="572">
        <v>4</v>
      </c>
      <c r="B162" s="566" t="s">
        <v>676</v>
      </c>
      <c r="C162" s="574" t="s">
        <v>872</v>
      </c>
    </row>
    <row r="163" spans="1:3" ht="22.5">
      <c r="A163" s="572">
        <v>5</v>
      </c>
      <c r="B163" s="566" t="s">
        <v>677</v>
      </c>
      <c r="C163" s="574" t="s">
        <v>873</v>
      </c>
    </row>
    <row r="164" spans="1:3">
      <c r="A164" s="572">
        <v>6</v>
      </c>
      <c r="B164" s="566" t="s">
        <v>678</v>
      </c>
      <c r="C164" s="566" t="s">
        <v>874</v>
      </c>
    </row>
    <row r="165" spans="1:3">
      <c r="A165" s="564"/>
      <c r="B165" s="925" t="s">
        <v>875</v>
      </c>
      <c r="C165" s="926"/>
    </row>
    <row r="166" spans="1:3" ht="33.75">
      <c r="A166" s="572"/>
      <c r="B166" s="566" t="s">
        <v>876</v>
      </c>
      <c r="C166" s="575" t="s">
        <v>1000</v>
      </c>
    </row>
    <row r="167" spans="1:3">
      <c r="A167" s="572"/>
      <c r="B167" s="566" t="s">
        <v>677</v>
      </c>
      <c r="C167" s="574" t="s">
        <v>877</v>
      </c>
    </row>
    <row r="168" spans="1:3">
      <c r="A168" s="564"/>
      <c r="B168" s="925" t="s">
        <v>878</v>
      </c>
      <c r="C168" s="926"/>
    </row>
    <row r="169" spans="1:3" ht="26.45" customHeight="1">
      <c r="A169" s="564"/>
      <c r="B169" s="877" t="s">
        <v>1001</v>
      </c>
      <c r="C169" s="878"/>
    </row>
    <row r="170" spans="1:3">
      <c r="A170" s="564" t="s">
        <v>879</v>
      </c>
      <c r="B170" s="576" t="s">
        <v>735</v>
      </c>
      <c r="C170" s="577" t="s">
        <v>880</v>
      </c>
    </row>
    <row r="171" spans="1:3">
      <c r="A171" s="564" t="s">
        <v>533</v>
      </c>
      <c r="B171" s="578" t="s">
        <v>736</v>
      </c>
      <c r="C171" s="574" t="s">
        <v>881</v>
      </c>
    </row>
    <row r="172" spans="1:3" ht="22.5">
      <c r="A172" s="564" t="s">
        <v>540</v>
      </c>
      <c r="B172" s="577" t="s">
        <v>737</v>
      </c>
      <c r="C172" s="574" t="s">
        <v>882</v>
      </c>
    </row>
    <row r="173" spans="1:3">
      <c r="A173" s="564" t="s">
        <v>883</v>
      </c>
      <c r="B173" s="578" t="s">
        <v>738</v>
      </c>
      <c r="C173" s="578" t="s">
        <v>884</v>
      </c>
    </row>
    <row r="174" spans="1:3" ht="22.5">
      <c r="A174" s="564" t="s">
        <v>885</v>
      </c>
      <c r="B174" s="579" t="s">
        <v>739</v>
      </c>
      <c r="C174" s="579" t="s">
        <v>886</v>
      </c>
    </row>
    <row r="175" spans="1:3" ht="22.5">
      <c r="A175" s="564" t="s">
        <v>541</v>
      </c>
      <c r="B175" s="579" t="s">
        <v>740</v>
      </c>
      <c r="C175" s="579" t="s">
        <v>887</v>
      </c>
    </row>
    <row r="176" spans="1:3" ht="22.5">
      <c r="A176" s="564" t="s">
        <v>888</v>
      </c>
      <c r="B176" s="579" t="s">
        <v>741</v>
      </c>
      <c r="C176" s="579" t="s">
        <v>889</v>
      </c>
    </row>
    <row r="177" spans="1:3" ht="22.5">
      <c r="A177" s="564" t="s">
        <v>890</v>
      </c>
      <c r="B177" s="579" t="s">
        <v>742</v>
      </c>
      <c r="C177" s="579" t="s">
        <v>892</v>
      </c>
    </row>
    <row r="178" spans="1:3" ht="22.5">
      <c r="A178" s="564" t="s">
        <v>891</v>
      </c>
      <c r="B178" s="579" t="s">
        <v>743</v>
      </c>
      <c r="C178" s="579" t="s">
        <v>894</v>
      </c>
    </row>
    <row r="179" spans="1:3" ht="22.5">
      <c r="A179" s="564" t="s">
        <v>893</v>
      </c>
      <c r="B179" s="579" t="s">
        <v>744</v>
      </c>
      <c r="C179" s="580" t="s">
        <v>896</v>
      </c>
    </row>
    <row r="180" spans="1:3" ht="22.5">
      <c r="A180" s="564" t="s">
        <v>895</v>
      </c>
      <c r="B180" s="597" t="s">
        <v>745</v>
      </c>
      <c r="C180" s="580" t="s">
        <v>898</v>
      </c>
    </row>
    <row r="181" spans="1:3" ht="22.5">
      <c r="A181" s="564" t="s">
        <v>897</v>
      </c>
      <c r="B181" s="579" t="s">
        <v>746</v>
      </c>
      <c r="C181" s="581" t="s">
        <v>900</v>
      </c>
    </row>
    <row r="182" spans="1:3">
      <c r="A182" s="606" t="s">
        <v>899</v>
      </c>
      <c r="B182" s="582" t="s">
        <v>747</v>
      </c>
      <c r="C182" s="577" t="s">
        <v>901</v>
      </c>
    </row>
    <row r="183" spans="1:3" ht="22.5">
      <c r="A183" s="564"/>
      <c r="B183" s="583" t="s">
        <v>902</v>
      </c>
      <c r="C183" s="567" t="s">
        <v>903</v>
      </c>
    </row>
    <row r="184" spans="1:3" ht="22.5">
      <c r="A184" s="564"/>
      <c r="B184" s="583" t="s">
        <v>904</v>
      </c>
      <c r="C184" s="567" t="s">
        <v>905</v>
      </c>
    </row>
    <row r="185" spans="1:3" ht="22.5">
      <c r="A185" s="564"/>
      <c r="B185" s="583" t="s">
        <v>906</v>
      </c>
      <c r="C185" s="567" t="s">
        <v>907</v>
      </c>
    </row>
    <row r="186" spans="1:3">
      <c r="A186" s="564"/>
      <c r="B186" s="925" t="s">
        <v>908</v>
      </c>
      <c r="C186" s="926"/>
    </row>
    <row r="187" spans="1:3" ht="50.1" customHeight="1">
      <c r="A187" s="564"/>
      <c r="B187" s="923" t="s">
        <v>950</v>
      </c>
      <c r="C187" s="924"/>
    </row>
    <row r="188" spans="1:3">
      <c r="A188" s="572">
        <v>1</v>
      </c>
      <c r="B188" s="571" t="s">
        <v>767</v>
      </c>
      <c r="C188" s="571" t="s">
        <v>767</v>
      </c>
    </row>
    <row r="189" spans="1:3" ht="22.5">
      <c r="A189" s="572">
        <v>2</v>
      </c>
      <c r="B189" s="571" t="s">
        <v>909</v>
      </c>
      <c r="C189" s="571" t="s">
        <v>910</v>
      </c>
    </row>
    <row r="190" spans="1:3">
      <c r="A190" s="572">
        <v>3</v>
      </c>
      <c r="B190" s="571" t="s">
        <v>769</v>
      </c>
      <c r="C190" s="571" t="s">
        <v>911</v>
      </c>
    </row>
    <row r="191" spans="1:3" ht="22.5">
      <c r="A191" s="572">
        <v>4</v>
      </c>
      <c r="B191" s="571" t="s">
        <v>770</v>
      </c>
      <c r="C191" s="571" t="s">
        <v>912</v>
      </c>
    </row>
    <row r="192" spans="1:3">
      <c r="A192" s="572">
        <v>5</v>
      </c>
      <c r="B192" s="571" t="s">
        <v>771</v>
      </c>
      <c r="C192" s="571" t="s">
        <v>951</v>
      </c>
    </row>
    <row r="193" spans="1:4" ht="33.75">
      <c r="A193" s="572">
        <v>6</v>
      </c>
      <c r="B193" s="571" t="s">
        <v>772</v>
      </c>
      <c r="C193" s="571" t="s">
        <v>913</v>
      </c>
    </row>
    <row r="194" spans="1:4">
      <c r="A194" s="564"/>
      <c r="B194" s="925" t="s">
        <v>914</v>
      </c>
      <c r="C194" s="926"/>
    </row>
    <row r="195" spans="1:4" ht="26.1" customHeight="1">
      <c r="A195" s="564"/>
      <c r="B195" s="935" t="s">
        <v>937</v>
      </c>
      <c r="C195" s="937"/>
    </row>
    <row r="196" spans="1:4" ht="12.75">
      <c r="A196" s="564">
        <v>1.1000000000000001</v>
      </c>
      <c r="B196" s="584" t="s">
        <v>782</v>
      </c>
      <c r="C196" s="598" t="s">
        <v>915</v>
      </c>
      <c r="D196" s="599"/>
    </row>
    <row r="197" spans="1:4" ht="12.75">
      <c r="A197" s="564" t="s">
        <v>248</v>
      </c>
      <c r="B197" s="585" t="s">
        <v>783</v>
      </c>
      <c r="C197" s="598" t="s">
        <v>916</v>
      </c>
      <c r="D197" s="600"/>
    </row>
    <row r="198" spans="1:4" ht="12.75">
      <c r="A198" s="564" t="s">
        <v>784</v>
      </c>
      <c r="B198" s="586" t="s">
        <v>785</v>
      </c>
      <c r="C198" s="887" t="s">
        <v>938</v>
      </c>
      <c r="D198" s="601"/>
    </row>
    <row r="199" spans="1:4" ht="12.75">
      <c r="A199" s="564" t="s">
        <v>786</v>
      </c>
      <c r="B199" s="586" t="s">
        <v>787</v>
      </c>
      <c r="C199" s="887"/>
      <c r="D199" s="601"/>
    </row>
    <row r="200" spans="1:4" ht="12.75">
      <c r="A200" s="564" t="s">
        <v>788</v>
      </c>
      <c r="B200" s="586" t="s">
        <v>789</v>
      </c>
      <c r="C200" s="887"/>
      <c r="D200" s="601"/>
    </row>
    <row r="201" spans="1:4" ht="12.75">
      <c r="A201" s="564" t="s">
        <v>790</v>
      </c>
      <c r="B201" s="586" t="s">
        <v>791</v>
      </c>
      <c r="C201" s="887"/>
      <c r="D201" s="601"/>
    </row>
    <row r="202" spans="1:4" ht="12.75">
      <c r="A202" s="564">
        <v>1.2</v>
      </c>
      <c r="B202" s="587" t="s">
        <v>792</v>
      </c>
      <c r="C202" s="588" t="s">
        <v>917</v>
      </c>
      <c r="D202" s="602"/>
    </row>
    <row r="203" spans="1:4" ht="22.5">
      <c r="A203" s="564" t="s">
        <v>794</v>
      </c>
      <c r="B203" s="589" t="s">
        <v>795</v>
      </c>
      <c r="C203" s="590" t="s">
        <v>918</v>
      </c>
      <c r="D203" s="603"/>
    </row>
    <row r="204" spans="1:4" ht="23.25">
      <c r="A204" s="564" t="s">
        <v>796</v>
      </c>
      <c r="B204" s="591" t="s">
        <v>797</v>
      </c>
      <c r="C204" s="590" t="s">
        <v>919</v>
      </c>
      <c r="D204" s="604"/>
    </row>
    <row r="205" spans="1:4" ht="12.75">
      <c r="A205" s="564" t="s">
        <v>798</v>
      </c>
      <c r="B205" s="592" t="s">
        <v>799</v>
      </c>
      <c r="C205" s="588" t="s">
        <v>920</v>
      </c>
      <c r="D205" s="603"/>
    </row>
    <row r="206" spans="1:4" ht="18" customHeight="1">
      <c r="A206" s="564" t="s">
        <v>800</v>
      </c>
      <c r="B206" s="595" t="s">
        <v>801</v>
      </c>
      <c r="C206" s="588" t="s">
        <v>921</v>
      </c>
      <c r="D206" s="604"/>
    </row>
    <row r="207" spans="1:4" ht="22.5">
      <c r="A207" s="564">
        <v>1.4</v>
      </c>
      <c r="B207" s="589" t="s">
        <v>933</v>
      </c>
      <c r="C207" s="593" t="s">
        <v>922</v>
      </c>
      <c r="D207" s="605"/>
    </row>
    <row r="208" spans="1:4" ht="12.75">
      <c r="A208" s="564">
        <v>1.5</v>
      </c>
      <c r="B208" s="589" t="s">
        <v>934</v>
      </c>
      <c r="C208" s="593" t="s">
        <v>922</v>
      </c>
      <c r="D208" s="605"/>
    </row>
    <row r="209" spans="1:3">
      <c r="A209" s="564"/>
      <c r="B209" s="916" t="s">
        <v>923</v>
      </c>
      <c r="C209" s="916"/>
    </row>
    <row r="210" spans="1:3" ht="24.6" customHeight="1">
      <c r="A210" s="564"/>
      <c r="B210" s="935" t="s">
        <v>924</v>
      </c>
      <c r="C210" s="935"/>
    </row>
    <row r="211" spans="1:3">
      <c r="A211" s="572"/>
      <c r="B211" s="566" t="s">
        <v>675</v>
      </c>
      <c r="C211" s="574" t="s">
        <v>871</v>
      </c>
    </row>
    <row r="212" spans="1:3">
      <c r="A212" s="572"/>
      <c r="B212" s="566" t="s">
        <v>676</v>
      </c>
      <c r="C212" s="574" t="s">
        <v>872</v>
      </c>
    </row>
    <row r="213" spans="1:3">
      <c r="A213" s="564"/>
      <c r="B213" s="566" t="s">
        <v>677</v>
      </c>
      <c r="C213" s="574" t="s">
        <v>925</v>
      </c>
    </row>
    <row r="214" spans="1:3">
      <c r="A214" s="564"/>
      <c r="B214" s="916" t="s">
        <v>926</v>
      </c>
      <c r="C214" s="916"/>
    </row>
    <row r="215" spans="1:3" ht="39.6" customHeight="1">
      <c r="A215" s="572"/>
      <c r="B215" s="936" t="s">
        <v>939</v>
      </c>
      <c r="C215" s="936"/>
    </row>
    <row r="216" spans="1:3">
      <c r="B216" s="916" t="s">
        <v>979</v>
      </c>
      <c r="C216" s="916"/>
    </row>
    <row r="217" spans="1:3" ht="25.5">
      <c r="A217" s="622">
        <v>1</v>
      </c>
      <c r="B217" s="618" t="s">
        <v>955</v>
      </c>
      <c r="C217" s="619" t="s">
        <v>967</v>
      </c>
    </row>
    <row r="218" spans="1:3" ht="12.75">
      <c r="A218" s="622">
        <v>2</v>
      </c>
      <c r="B218" s="618" t="s">
        <v>956</v>
      </c>
      <c r="C218" s="619" t="s">
        <v>968</v>
      </c>
    </row>
    <row r="219" spans="1:3" ht="12.75">
      <c r="A219" s="622">
        <v>3</v>
      </c>
      <c r="B219" s="618" t="s">
        <v>957</v>
      </c>
      <c r="C219" s="618" t="s">
        <v>969</v>
      </c>
    </row>
    <row r="220" spans="1:3" ht="12.75">
      <c r="A220" s="622">
        <v>4</v>
      </c>
      <c r="B220" s="618" t="s">
        <v>958</v>
      </c>
      <c r="C220" s="618" t="s">
        <v>970</v>
      </c>
    </row>
    <row r="221" spans="1:3" ht="12.75">
      <c r="A221" s="622">
        <v>5</v>
      </c>
      <c r="B221" s="618" t="s">
        <v>959</v>
      </c>
      <c r="C221" s="618" t="s">
        <v>971</v>
      </c>
    </row>
    <row r="222" spans="1:3" ht="12.75">
      <c r="A222" s="622">
        <v>6</v>
      </c>
      <c r="B222" s="618" t="s">
        <v>960</v>
      </c>
      <c r="C222" s="618" t="s">
        <v>972</v>
      </c>
    </row>
    <row r="223" spans="1:3" ht="12.75">
      <c r="A223" s="622">
        <v>7</v>
      </c>
      <c r="B223" s="618" t="s">
        <v>961</v>
      </c>
      <c r="C223" s="618" t="s">
        <v>973</v>
      </c>
    </row>
    <row r="224" spans="1:3" ht="12.75">
      <c r="A224" s="622">
        <v>7.1</v>
      </c>
      <c r="B224" s="620" t="s">
        <v>962</v>
      </c>
      <c r="C224" s="618" t="s">
        <v>974</v>
      </c>
    </row>
    <row r="225" spans="1:3" ht="25.5">
      <c r="A225" s="622">
        <v>7.2</v>
      </c>
      <c r="B225" s="620" t="s">
        <v>963</v>
      </c>
      <c r="C225" s="618" t="s">
        <v>975</v>
      </c>
    </row>
    <row r="226" spans="1:3" ht="12.75">
      <c r="A226" s="622">
        <v>7.3</v>
      </c>
      <c r="B226" s="621" t="s">
        <v>964</v>
      </c>
      <c r="C226" s="618" t="s">
        <v>976</v>
      </c>
    </row>
    <row r="227" spans="1:3" ht="12.75">
      <c r="A227" s="622">
        <v>8</v>
      </c>
      <c r="B227" s="618" t="s">
        <v>965</v>
      </c>
      <c r="C227" s="619" t="s">
        <v>977</v>
      </c>
    </row>
    <row r="228" spans="1:3" ht="12.75">
      <c r="A228" s="622">
        <v>9</v>
      </c>
      <c r="B228" s="618" t="s">
        <v>966</v>
      </c>
      <c r="C228" s="619" t="s">
        <v>978</v>
      </c>
    </row>
    <row r="229" spans="1:3" ht="25.5">
      <c r="A229" s="622">
        <v>10.1</v>
      </c>
      <c r="B229" s="632" t="s">
        <v>996</v>
      </c>
      <c r="C229" s="619" t="s">
        <v>997</v>
      </c>
    </row>
    <row r="230" spans="1:3" ht="12.75">
      <c r="A230" s="932"/>
      <c r="B230" s="630" t="s">
        <v>777</v>
      </c>
      <c r="C230" s="619" t="s">
        <v>994</v>
      </c>
    </row>
    <row r="231" spans="1:3" ht="12.75">
      <c r="A231" s="933"/>
      <c r="B231" s="630" t="s">
        <v>992</v>
      </c>
      <c r="C231" s="619" t="s">
        <v>993</v>
      </c>
    </row>
    <row r="232" spans="1:3" ht="12.75">
      <c r="A232" s="933"/>
      <c r="B232" s="630" t="s">
        <v>980</v>
      </c>
      <c r="C232" s="619" t="s">
        <v>982</v>
      </c>
    </row>
    <row r="233" spans="1:3" ht="24">
      <c r="A233" s="933"/>
      <c r="B233" s="630" t="s">
        <v>987</v>
      </c>
      <c r="C233" s="631" t="s">
        <v>988</v>
      </c>
    </row>
    <row r="234" spans="1:3" ht="40.5" customHeight="1">
      <c r="A234" s="933"/>
      <c r="B234" s="630" t="s">
        <v>986</v>
      </c>
      <c r="C234" s="619" t="s">
        <v>989</v>
      </c>
    </row>
    <row r="235" spans="1:3" ht="24" customHeight="1">
      <c r="A235" s="933"/>
      <c r="B235" s="630" t="s">
        <v>991</v>
      </c>
      <c r="C235" s="619" t="s">
        <v>995</v>
      </c>
    </row>
    <row r="236" spans="1:3" ht="25.5">
      <c r="A236" s="934"/>
      <c r="B236" s="630" t="s">
        <v>981</v>
      </c>
      <c r="C236" s="619" t="s">
        <v>983</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47"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67"/>
  <sheetViews>
    <sheetView zoomScaleNormal="100" workbookViewId="0">
      <pane xSplit="1" ySplit="6" topLeftCell="B67" activePane="bottomRight" state="frozen"/>
      <selection activeCell="E15" sqref="E15"/>
      <selection pane="topRight" activeCell="E15" sqref="E15"/>
      <selection pane="bottomLeft" activeCell="E15" sqref="E15"/>
      <selection pane="bottomRight" activeCell="C8" sqref="C8:H67"/>
    </sheetView>
  </sheetViews>
  <sheetFormatPr defaultColWidth="9.140625" defaultRowHeight="15"/>
  <cols>
    <col min="1" max="1" width="9.42578125" style="2" bestFit="1" customWidth="1"/>
    <col min="2" max="2" width="89.140625" style="2" customWidth="1"/>
    <col min="3" max="3" width="12.28515625" style="2" bestFit="1" customWidth="1"/>
    <col min="4" max="4" width="13.28515625" style="2" bestFit="1" customWidth="1"/>
    <col min="5" max="5" width="13" style="2" bestFit="1" customWidth="1"/>
    <col min="6" max="6" width="12.5703125" style="2" bestFit="1" customWidth="1"/>
    <col min="7" max="7" width="13.28515625" style="2" bestFit="1" customWidth="1"/>
    <col min="8" max="8" width="12.7109375" style="2" customWidth="1"/>
    <col min="9" max="9" width="8.85546875" customWidth="1"/>
    <col min="10" max="16384" width="9.140625" style="13"/>
  </cols>
  <sheetData>
    <row r="1" spans="1:8" ht="15.75">
      <c r="A1" s="729" t="s">
        <v>188</v>
      </c>
      <c r="B1" s="738" t="str">
        <f>Info!C2</f>
        <v>სს "ბაზისბანკი"</v>
      </c>
      <c r="C1" s="17"/>
    </row>
    <row r="2" spans="1:8" ht="15.75">
      <c r="A2" s="729" t="s">
        <v>189</v>
      </c>
      <c r="B2" s="724">
        <f>'1. key ratios'!B2</f>
        <v>44561</v>
      </c>
      <c r="C2" s="30"/>
      <c r="D2" s="19"/>
      <c r="E2" s="19"/>
      <c r="F2" s="19"/>
      <c r="G2" s="19"/>
      <c r="H2" s="19"/>
    </row>
    <row r="3" spans="1:8" ht="15.75">
      <c r="A3" s="18"/>
      <c r="B3" s="17"/>
      <c r="C3" s="30"/>
      <c r="D3" s="19"/>
      <c r="E3" s="19"/>
      <c r="F3" s="19"/>
      <c r="G3" s="19"/>
      <c r="H3" s="19"/>
    </row>
    <row r="4" spans="1:8" ht="16.5" thickBot="1">
      <c r="A4" s="48" t="s">
        <v>403</v>
      </c>
      <c r="B4" s="31" t="s">
        <v>222</v>
      </c>
      <c r="C4" s="34"/>
      <c r="D4" s="34"/>
      <c r="E4" s="34"/>
      <c r="F4" s="48"/>
      <c r="G4" s="48"/>
      <c r="H4" s="49" t="s">
        <v>93</v>
      </c>
    </row>
    <row r="5" spans="1:8" ht="15.75">
      <c r="A5" s="123"/>
      <c r="B5" s="124"/>
      <c r="C5" s="762" t="s">
        <v>194</v>
      </c>
      <c r="D5" s="763"/>
      <c r="E5" s="764"/>
      <c r="F5" s="762" t="s">
        <v>195</v>
      </c>
      <c r="G5" s="763"/>
      <c r="H5" s="765"/>
    </row>
    <row r="6" spans="1:8">
      <c r="A6" s="125" t="s">
        <v>26</v>
      </c>
      <c r="B6" s="50"/>
      <c r="C6" s="51" t="s">
        <v>27</v>
      </c>
      <c r="D6" s="51" t="s">
        <v>96</v>
      </c>
      <c r="E6" s="51" t="s">
        <v>68</v>
      </c>
      <c r="F6" s="51" t="s">
        <v>27</v>
      </c>
      <c r="G6" s="51" t="s">
        <v>96</v>
      </c>
      <c r="H6" s="126" t="s">
        <v>68</v>
      </c>
    </row>
    <row r="7" spans="1:8">
      <c r="A7" s="127"/>
      <c r="B7" s="53" t="s">
        <v>92</v>
      </c>
      <c r="C7" s="54"/>
      <c r="D7" s="54"/>
      <c r="E7" s="54"/>
      <c r="F7" s="54"/>
      <c r="G7" s="54"/>
      <c r="H7" s="128"/>
    </row>
    <row r="8" spans="1:8" ht="15.75">
      <c r="A8" s="127">
        <v>1</v>
      </c>
      <c r="B8" s="55" t="s">
        <v>97</v>
      </c>
      <c r="C8" s="249">
        <v>1431501.68</v>
      </c>
      <c r="D8" s="249">
        <v>-903109.02</v>
      </c>
      <c r="E8" s="239">
        <v>528392.65999999992</v>
      </c>
      <c r="F8" s="249">
        <v>2192530.86</v>
      </c>
      <c r="G8" s="249">
        <v>215103.65</v>
      </c>
      <c r="H8" s="250">
        <v>2407634.5099999998</v>
      </c>
    </row>
    <row r="9" spans="1:8" ht="15.75">
      <c r="A9" s="127">
        <v>2</v>
      </c>
      <c r="B9" s="55" t="s">
        <v>98</v>
      </c>
      <c r="C9" s="251">
        <v>65111271.269999996</v>
      </c>
      <c r="D9" s="251">
        <v>41973748.660499997</v>
      </c>
      <c r="E9" s="239">
        <v>107085019.9305</v>
      </c>
      <c r="F9" s="251">
        <v>51853082.060000002</v>
      </c>
      <c r="G9" s="251">
        <v>41642374.057399996</v>
      </c>
      <c r="H9" s="250">
        <v>93495456.117399991</v>
      </c>
    </row>
    <row r="10" spans="1:8" ht="15.75">
      <c r="A10" s="127">
        <v>2.1</v>
      </c>
      <c r="B10" s="56" t="s">
        <v>99</v>
      </c>
      <c r="C10" s="249">
        <v>0</v>
      </c>
      <c r="D10" s="249">
        <v>0</v>
      </c>
      <c r="E10" s="239">
        <v>0</v>
      </c>
      <c r="F10" s="249">
        <v>0</v>
      </c>
      <c r="G10" s="249">
        <v>0</v>
      </c>
      <c r="H10" s="250">
        <v>0</v>
      </c>
    </row>
    <row r="11" spans="1:8" ht="15.75">
      <c r="A11" s="127">
        <v>2.2000000000000002</v>
      </c>
      <c r="B11" s="56" t="s">
        <v>100</v>
      </c>
      <c r="C11" s="249">
        <v>16086662.970000001</v>
      </c>
      <c r="D11" s="249">
        <v>19312862.8693</v>
      </c>
      <c r="E11" s="239">
        <v>35399525.839299999</v>
      </c>
      <c r="F11" s="249">
        <v>9969695.5999999996</v>
      </c>
      <c r="G11" s="249">
        <v>20912736.122699998</v>
      </c>
      <c r="H11" s="250">
        <v>30882431.7227</v>
      </c>
    </row>
    <row r="12" spans="1:8" ht="15.75">
      <c r="A12" s="127">
        <v>2.2999999999999998</v>
      </c>
      <c r="B12" s="56" t="s">
        <v>101</v>
      </c>
      <c r="C12" s="249">
        <v>3519347.89</v>
      </c>
      <c r="D12" s="249">
        <v>850242.24</v>
      </c>
      <c r="E12" s="239">
        <v>4369590.13</v>
      </c>
      <c r="F12" s="249">
        <v>3944372.37</v>
      </c>
      <c r="G12" s="249">
        <v>0</v>
      </c>
      <c r="H12" s="250">
        <v>3944372.37</v>
      </c>
    </row>
    <row r="13" spans="1:8" ht="15.75">
      <c r="A13" s="127">
        <v>2.4</v>
      </c>
      <c r="B13" s="56" t="s">
        <v>102</v>
      </c>
      <c r="C13" s="249">
        <v>2169455.9300000002</v>
      </c>
      <c r="D13" s="249">
        <v>110495.29</v>
      </c>
      <c r="E13" s="239">
        <v>2279951.2200000002</v>
      </c>
      <c r="F13" s="249">
        <v>1885541.3</v>
      </c>
      <c r="G13" s="249">
        <v>341123.52</v>
      </c>
      <c r="H13" s="250">
        <v>2226664.8200000003</v>
      </c>
    </row>
    <row r="14" spans="1:8" ht="15.75">
      <c r="A14" s="127">
        <v>2.5</v>
      </c>
      <c r="B14" s="56" t="s">
        <v>103</v>
      </c>
      <c r="C14" s="249">
        <v>4662890.18</v>
      </c>
      <c r="D14" s="249">
        <v>5552333.2599999998</v>
      </c>
      <c r="E14" s="239">
        <v>10215223.439999999</v>
      </c>
      <c r="F14" s="249">
        <v>3241552.22</v>
      </c>
      <c r="G14" s="249">
        <v>4154373.3</v>
      </c>
      <c r="H14" s="250">
        <v>7395925.5199999996</v>
      </c>
    </row>
    <row r="15" spans="1:8" ht="15.75">
      <c r="A15" s="127">
        <v>2.6</v>
      </c>
      <c r="B15" s="56" t="s">
        <v>104</v>
      </c>
      <c r="C15" s="249">
        <v>1560525.98</v>
      </c>
      <c r="D15" s="249">
        <v>1050926.68</v>
      </c>
      <c r="E15" s="239">
        <v>2611452.66</v>
      </c>
      <c r="F15" s="249">
        <v>1136324.22</v>
      </c>
      <c r="G15" s="249">
        <v>1044021.17</v>
      </c>
      <c r="H15" s="250">
        <v>2180345.39</v>
      </c>
    </row>
    <row r="16" spans="1:8" ht="15.75">
      <c r="A16" s="127">
        <v>2.7</v>
      </c>
      <c r="B16" s="56" t="s">
        <v>105</v>
      </c>
      <c r="C16" s="249">
        <v>52357.46</v>
      </c>
      <c r="D16" s="249">
        <v>82735.990000000005</v>
      </c>
      <c r="E16" s="239">
        <v>135093.45000000001</v>
      </c>
      <c r="F16" s="249">
        <v>78514.09</v>
      </c>
      <c r="G16" s="249">
        <v>74589.179999999993</v>
      </c>
      <c r="H16" s="250">
        <v>153103.26999999999</v>
      </c>
    </row>
    <row r="17" spans="1:8" ht="15.75">
      <c r="A17" s="127">
        <v>2.8</v>
      </c>
      <c r="B17" s="56" t="s">
        <v>106</v>
      </c>
      <c r="C17" s="249">
        <v>27233920.609999999</v>
      </c>
      <c r="D17" s="249">
        <v>10137456.3912</v>
      </c>
      <c r="E17" s="239">
        <v>37371377.001199998</v>
      </c>
      <c r="F17" s="249">
        <v>22482545.460000001</v>
      </c>
      <c r="G17" s="249">
        <v>9946425.5046999995</v>
      </c>
      <c r="H17" s="250">
        <v>32428970.964699998</v>
      </c>
    </row>
    <row r="18" spans="1:8" ht="15.75">
      <c r="A18" s="127">
        <v>2.9</v>
      </c>
      <c r="B18" s="56" t="s">
        <v>107</v>
      </c>
      <c r="C18" s="249">
        <v>9826110.25</v>
      </c>
      <c r="D18" s="249">
        <v>4876695.9400000004</v>
      </c>
      <c r="E18" s="239">
        <v>14702806.190000001</v>
      </c>
      <c r="F18" s="249">
        <v>9114536.8000000007</v>
      </c>
      <c r="G18" s="249">
        <v>5169105.26</v>
      </c>
      <c r="H18" s="250">
        <v>14283642.060000001</v>
      </c>
    </row>
    <row r="19" spans="1:8" ht="15.75">
      <c r="A19" s="127">
        <v>3</v>
      </c>
      <c r="B19" s="55" t="s">
        <v>108</v>
      </c>
      <c r="C19" s="249">
        <v>937559.26</v>
      </c>
      <c r="D19" s="249">
        <v>1118977.67</v>
      </c>
      <c r="E19" s="239">
        <v>2056536.93</v>
      </c>
      <c r="F19" s="249">
        <v>1172897.79</v>
      </c>
      <c r="G19" s="249">
        <v>1068844.1000000001</v>
      </c>
      <c r="H19" s="250">
        <v>2241741.89</v>
      </c>
    </row>
    <row r="20" spans="1:8" ht="15.75">
      <c r="A20" s="127">
        <v>4</v>
      </c>
      <c r="B20" s="55" t="s">
        <v>109</v>
      </c>
      <c r="C20" s="249">
        <v>17501888.59</v>
      </c>
      <c r="D20" s="249">
        <v>1371445.2</v>
      </c>
      <c r="E20" s="239">
        <v>18873333.789999999</v>
      </c>
      <c r="F20" s="249">
        <v>16603626.49</v>
      </c>
      <c r="G20" s="249">
        <v>1630967.85</v>
      </c>
      <c r="H20" s="250">
        <v>18234594.34</v>
      </c>
    </row>
    <row r="21" spans="1:8" ht="15.75">
      <c r="A21" s="127">
        <v>5</v>
      </c>
      <c r="B21" s="55" t="s">
        <v>110</v>
      </c>
      <c r="C21" s="249">
        <v>1731964.07</v>
      </c>
      <c r="D21" s="249">
        <v>723983.39</v>
      </c>
      <c r="E21" s="239">
        <v>2455947.46</v>
      </c>
      <c r="F21" s="249">
        <v>1669778.25</v>
      </c>
      <c r="G21" s="249">
        <v>1004611.81</v>
      </c>
      <c r="H21" s="250">
        <v>2674390.06</v>
      </c>
    </row>
    <row r="22" spans="1:8" ht="15.75">
      <c r="A22" s="127">
        <v>6</v>
      </c>
      <c r="B22" s="57" t="s">
        <v>111</v>
      </c>
      <c r="C22" s="251">
        <v>86714184.86999999</v>
      </c>
      <c r="D22" s="251">
        <v>44285045.9005</v>
      </c>
      <c r="E22" s="239">
        <v>130999230.77049999</v>
      </c>
      <c r="F22" s="251">
        <v>73491915.450000003</v>
      </c>
      <c r="G22" s="251">
        <v>45561901.467399999</v>
      </c>
      <c r="H22" s="250">
        <v>119053816.9174</v>
      </c>
    </row>
    <row r="23" spans="1:8" ht="15.75">
      <c r="A23" s="127"/>
      <c r="B23" s="53" t="s">
        <v>90</v>
      </c>
      <c r="C23" s="249"/>
      <c r="D23" s="249"/>
      <c r="E23" s="238"/>
      <c r="F23" s="249"/>
      <c r="G23" s="249"/>
      <c r="H23" s="252"/>
    </row>
    <row r="24" spans="1:8" ht="15.75">
      <c r="A24" s="127">
        <v>7</v>
      </c>
      <c r="B24" s="55" t="s">
        <v>112</v>
      </c>
      <c r="C24" s="249">
        <v>9661510.9600000009</v>
      </c>
      <c r="D24" s="249">
        <v>2323134.0699999998</v>
      </c>
      <c r="E24" s="239">
        <v>11984645.030000001</v>
      </c>
      <c r="F24" s="249">
        <v>8320162.46</v>
      </c>
      <c r="G24" s="249">
        <v>2266674.38</v>
      </c>
      <c r="H24" s="250">
        <v>10586836.84</v>
      </c>
    </row>
    <row r="25" spans="1:8" ht="15.75">
      <c r="A25" s="127">
        <v>8</v>
      </c>
      <c r="B25" s="55" t="s">
        <v>113</v>
      </c>
      <c r="C25" s="249">
        <v>11686927.550000001</v>
      </c>
      <c r="D25" s="249">
        <v>7776396.3099999996</v>
      </c>
      <c r="E25" s="239">
        <v>19463323.859999999</v>
      </c>
      <c r="F25" s="249">
        <v>9318784.7699999996</v>
      </c>
      <c r="G25" s="249">
        <v>9192392.3699999992</v>
      </c>
      <c r="H25" s="250">
        <v>18511177.140000001</v>
      </c>
    </row>
    <row r="26" spans="1:8" ht="15.75">
      <c r="A26" s="127">
        <v>9</v>
      </c>
      <c r="B26" s="55" t="s">
        <v>114</v>
      </c>
      <c r="C26" s="249">
        <v>869459.98</v>
      </c>
      <c r="D26" s="249">
        <v>7152.54</v>
      </c>
      <c r="E26" s="239">
        <v>876612.52</v>
      </c>
      <c r="F26" s="249">
        <v>1002650.36</v>
      </c>
      <c r="G26" s="249">
        <v>199721.2</v>
      </c>
      <c r="H26" s="250">
        <v>1202371.56</v>
      </c>
    </row>
    <row r="27" spans="1:8" ht="15.75">
      <c r="A27" s="127">
        <v>10</v>
      </c>
      <c r="B27" s="55" t="s">
        <v>115</v>
      </c>
      <c r="C27" s="249">
        <v>206921.46</v>
      </c>
      <c r="D27" s="249">
        <v>158268.96</v>
      </c>
      <c r="E27" s="239">
        <v>365190.42</v>
      </c>
      <c r="F27" s="249">
        <v>240773.96</v>
      </c>
      <c r="G27" s="249">
        <v>7960.57</v>
      </c>
      <c r="H27" s="250">
        <v>248734.53</v>
      </c>
    </row>
    <row r="28" spans="1:8" ht="15.75">
      <c r="A28" s="127">
        <v>11</v>
      </c>
      <c r="B28" s="55" t="s">
        <v>116</v>
      </c>
      <c r="C28" s="249">
        <v>20012173.469999999</v>
      </c>
      <c r="D28" s="249">
        <v>11668069.119999999</v>
      </c>
      <c r="E28" s="239">
        <v>31680242.589999996</v>
      </c>
      <c r="F28" s="249">
        <v>21090458.739999998</v>
      </c>
      <c r="G28" s="249">
        <v>15095761.779999999</v>
      </c>
      <c r="H28" s="250">
        <v>36186220.519999996</v>
      </c>
    </row>
    <row r="29" spans="1:8" ht="15.75">
      <c r="A29" s="127">
        <v>12</v>
      </c>
      <c r="B29" s="55" t="s">
        <v>117</v>
      </c>
      <c r="C29" s="249">
        <v>1627.5</v>
      </c>
      <c r="D29" s="249">
        <v>178024.44</v>
      </c>
      <c r="E29" s="239">
        <v>179651.94</v>
      </c>
      <c r="F29" s="249">
        <v>2401.5</v>
      </c>
      <c r="G29" s="249">
        <v>82522.05</v>
      </c>
      <c r="H29" s="250">
        <v>84923.55</v>
      </c>
    </row>
    <row r="30" spans="1:8" ht="15.75">
      <c r="A30" s="127">
        <v>13</v>
      </c>
      <c r="B30" s="58" t="s">
        <v>118</v>
      </c>
      <c r="C30" s="251">
        <v>42438620.920000002</v>
      </c>
      <c r="D30" s="251">
        <v>22111045.440000001</v>
      </c>
      <c r="E30" s="239">
        <v>64549666.359999999</v>
      </c>
      <c r="F30" s="251">
        <v>39975231.789999999</v>
      </c>
      <c r="G30" s="251">
        <v>26845032.349999998</v>
      </c>
      <c r="H30" s="250">
        <v>66820264.140000001</v>
      </c>
    </row>
    <row r="31" spans="1:8" ht="15.75">
      <c r="A31" s="127">
        <v>14</v>
      </c>
      <c r="B31" s="58" t="s">
        <v>119</v>
      </c>
      <c r="C31" s="251">
        <v>44275563.949999988</v>
      </c>
      <c r="D31" s="251">
        <v>22174000.460499998</v>
      </c>
      <c r="E31" s="239">
        <v>66449564.41049999</v>
      </c>
      <c r="F31" s="251">
        <v>33516683.660000004</v>
      </c>
      <c r="G31" s="251">
        <v>18716869.117400002</v>
      </c>
      <c r="H31" s="250">
        <v>52233552.777400002</v>
      </c>
    </row>
    <row r="32" spans="1:8">
      <c r="A32" s="127"/>
      <c r="B32" s="53"/>
      <c r="C32" s="253"/>
      <c r="D32" s="253"/>
      <c r="E32" s="253"/>
      <c r="F32" s="253"/>
      <c r="G32" s="253"/>
      <c r="H32" s="254"/>
    </row>
    <row r="33" spans="1:8" ht="15.75">
      <c r="A33" s="127"/>
      <c r="B33" s="53" t="s">
        <v>120</v>
      </c>
      <c r="C33" s="249"/>
      <c r="D33" s="249"/>
      <c r="E33" s="238"/>
      <c r="F33" s="249"/>
      <c r="G33" s="249"/>
      <c r="H33" s="252"/>
    </row>
    <row r="34" spans="1:8" ht="15.75">
      <c r="A34" s="127">
        <v>15</v>
      </c>
      <c r="B34" s="52" t="s">
        <v>91</v>
      </c>
      <c r="C34" s="255">
        <v>3375104.92</v>
      </c>
      <c r="D34" s="255">
        <v>-878646.98000000045</v>
      </c>
      <c r="E34" s="239">
        <v>2496457.94</v>
      </c>
      <c r="F34" s="255">
        <v>1950589.3700000006</v>
      </c>
      <c r="G34" s="255">
        <v>-315563.05000000028</v>
      </c>
      <c r="H34" s="250">
        <v>1635026.3200000003</v>
      </c>
    </row>
    <row r="35" spans="1:8" ht="15.75">
      <c r="A35" s="127">
        <v>15.1</v>
      </c>
      <c r="B35" s="56" t="s">
        <v>121</v>
      </c>
      <c r="C35" s="249">
        <v>6640223.6100000003</v>
      </c>
      <c r="D35" s="249">
        <v>4001550.3</v>
      </c>
      <c r="E35" s="239">
        <v>10641773.91</v>
      </c>
      <c r="F35" s="249">
        <v>4543517.7300000004</v>
      </c>
      <c r="G35" s="249">
        <v>2657084.88</v>
      </c>
      <c r="H35" s="250">
        <v>7200602.6100000003</v>
      </c>
    </row>
    <row r="36" spans="1:8" ht="15.75">
      <c r="A36" s="127">
        <v>15.2</v>
      </c>
      <c r="B36" s="56" t="s">
        <v>122</v>
      </c>
      <c r="C36" s="249">
        <v>3265118.69</v>
      </c>
      <c r="D36" s="249">
        <v>4880197.28</v>
      </c>
      <c r="E36" s="239">
        <v>8145315.9700000007</v>
      </c>
      <c r="F36" s="249">
        <v>2592928.36</v>
      </c>
      <c r="G36" s="249">
        <v>2972647.93</v>
      </c>
      <c r="H36" s="250">
        <v>5565576.29</v>
      </c>
    </row>
    <row r="37" spans="1:8" ht="15.75">
      <c r="A37" s="127">
        <v>16</v>
      </c>
      <c r="B37" s="55" t="s">
        <v>123</v>
      </c>
      <c r="C37" s="249">
        <v>0</v>
      </c>
      <c r="D37" s="249">
        <v>0</v>
      </c>
      <c r="E37" s="239">
        <v>0</v>
      </c>
      <c r="F37" s="249">
        <v>0</v>
      </c>
      <c r="G37" s="249">
        <v>0</v>
      </c>
      <c r="H37" s="250">
        <v>0</v>
      </c>
    </row>
    <row r="38" spans="1:8" ht="15.75">
      <c r="A38" s="127">
        <v>17</v>
      </c>
      <c r="B38" s="55" t="s">
        <v>124</v>
      </c>
      <c r="C38" s="249">
        <v>-1061599.6599999999</v>
      </c>
      <c r="D38" s="249">
        <v>0</v>
      </c>
      <c r="E38" s="239">
        <v>-1061599.6599999999</v>
      </c>
      <c r="F38" s="249">
        <v>143697.79</v>
      </c>
      <c r="G38" s="249">
        <v>0</v>
      </c>
      <c r="H38" s="250">
        <v>143697.79</v>
      </c>
    </row>
    <row r="39" spans="1:8" ht="15.75">
      <c r="A39" s="127">
        <v>18</v>
      </c>
      <c r="B39" s="55" t="s">
        <v>125</v>
      </c>
      <c r="C39" s="249">
        <v>0</v>
      </c>
      <c r="D39" s="249">
        <v>0</v>
      </c>
      <c r="E39" s="239">
        <v>0</v>
      </c>
      <c r="F39" s="249">
        <v>0</v>
      </c>
      <c r="G39" s="249">
        <v>0</v>
      </c>
      <c r="H39" s="250">
        <v>0</v>
      </c>
    </row>
    <row r="40" spans="1:8" ht="15.75">
      <c r="A40" s="127">
        <v>19</v>
      </c>
      <c r="B40" s="55" t="s">
        <v>126</v>
      </c>
      <c r="C40" s="249">
        <v>2119200.65</v>
      </c>
      <c r="D40" s="249"/>
      <c r="E40" s="239">
        <v>2119200.65</v>
      </c>
      <c r="F40" s="249">
        <v>4751914.13</v>
      </c>
      <c r="G40" s="249"/>
      <c r="H40" s="250">
        <v>4751914.13</v>
      </c>
    </row>
    <row r="41" spans="1:8" ht="15.75">
      <c r="A41" s="127">
        <v>20</v>
      </c>
      <c r="B41" s="55" t="s">
        <v>127</v>
      </c>
      <c r="C41" s="249">
        <v>527641.59999999998</v>
      </c>
      <c r="D41" s="249"/>
      <c r="E41" s="239">
        <v>527641.59999999998</v>
      </c>
      <c r="F41" s="249">
        <v>-1192021.7</v>
      </c>
      <c r="G41" s="249"/>
      <c r="H41" s="250">
        <v>-1192021.7</v>
      </c>
    </row>
    <row r="42" spans="1:8" ht="15.75">
      <c r="A42" s="127">
        <v>21</v>
      </c>
      <c r="B42" s="55" t="s">
        <v>128</v>
      </c>
      <c r="C42" s="249">
        <v>44494.2</v>
      </c>
      <c r="D42" s="249">
        <v>0</v>
      </c>
      <c r="E42" s="239">
        <v>44494.2</v>
      </c>
      <c r="F42" s="249">
        <v>855480.38</v>
      </c>
      <c r="G42" s="249">
        <v>0</v>
      </c>
      <c r="H42" s="250">
        <v>855480.38</v>
      </c>
    </row>
    <row r="43" spans="1:8" ht="15.75">
      <c r="A43" s="127">
        <v>22</v>
      </c>
      <c r="B43" s="55" t="s">
        <v>129</v>
      </c>
      <c r="C43" s="249">
        <v>757791.53</v>
      </c>
      <c r="D43" s="249">
        <v>23779</v>
      </c>
      <c r="E43" s="239">
        <v>781570.53</v>
      </c>
      <c r="F43" s="249">
        <v>805466.56</v>
      </c>
      <c r="G43" s="249">
        <v>31159.21</v>
      </c>
      <c r="H43" s="250">
        <v>836625.77</v>
      </c>
    </row>
    <row r="44" spans="1:8" ht="15.75">
      <c r="A44" s="127">
        <v>23</v>
      </c>
      <c r="B44" s="55" t="s">
        <v>130</v>
      </c>
      <c r="C44" s="249">
        <v>736867.3</v>
      </c>
      <c r="D44" s="249">
        <v>423910.95</v>
      </c>
      <c r="E44" s="239">
        <v>1160778.25</v>
      </c>
      <c r="F44" s="249">
        <v>797846.68</v>
      </c>
      <c r="G44" s="249">
        <v>693313.55</v>
      </c>
      <c r="H44" s="250">
        <v>1491160.23</v>
      </c>
    </row>
    <row r="45" spans="1:8" ht="15.75">
      <c r="A45" s="127">
        <v>24</v>
      </c>
      <c r="B45" s="58" t="s">
        <v>131</v>
      </c>
      <c r="C45" s="251">
        <v>6499500.54</v>
      </c>
      <c r="D45" s="251">
        <v>-430957.03000000044</v>
      </c>
      <c r="E45" s="239">
        <v>6068543.5099999998</v>
      </c>
      <c r="F45" s="251">
        <v>8112973.2100000009</v>
      </c>
      <c r="G45" s="251">
        <v>408909.70999999979</v>
      </c>
      <c r="H45" s="250">
        <v>8521882.9199999999</v>
      </c>
    </row>
    <row r="46" spans="1:8">
      <c r="A46" s="127"/>
      <c r="B46" s="53" t="s">
        <v>132</v>
      </c>
      <c r="C46" s="249"/>
      <c r="D46" s="249"/>
      <c r="E46" s="249"/>
      <c r="F46" s="249"/>
      <c r="G46" s="249"/>
      <c r="H46" s="256"/>
    </row>
    <row r="47" spans="1:8" ht="15.75">
      <c r="A47" s="127">
        <v>25</v>
      </c>
      <c r="B47" s="55" t="s">
        <v>133</v>
      </c>
      <c r="C47" s="249">
        <v>200992.74</v>
      </c>
      <c r="D47" s="249">
        <v>268034.45</v>
      </c>
      <c r="E47" s="239">
        <v>469027.19</v>
      </c>
      <c r="F47" s="249">
        <v>191619.47</v>
      </c>
      <c r="G47" s="249">
        <v>247024.2</v>
      </c>
      <c r="H47" s="250">
        <v>438643.67000000004</v>
      </c>
    </row>
    <row r="48" spans="1:8" ht="15.75">
      <c r="A48" s="127">
        <v>26</v>
      </c>
      <c r="B48" s="55" t="s">
        <v>134</v>
      </c>
      <c r="C48" s="249">
        <v>2109976.4</v>
      </c>
      <c r="D48" s="249">
        <v>29592.71</v>
      </c>
      <c r="E48" s="239">
        <v>2139569.11</v>
      </c>
      <c r="F48" s="249">
        <v>2083917.47</v>
      </c>
      <c r="G48" s="249">
        <v>97251.14</v>
      </c>
      <c r="H48" s="250">
        <v>2181168.61</v>
      </c>
    </row>
    <row r="49" spans="1:9" ht="15.75">
      <c r="A49" s="127">
        <v>27</v>
      </c>
      <c r="B49" s="55" t="s">
        <v>135</v>
      </c>
      <c r="C49" s="249">
        <v>21379679.039999999</v>
      </c>
      <c r="D49" s="249"/>
      <c r="E49" s="239">
        <v>21379679.039999999</v>
      </c>
      <c r="F49" s="249">
        <v>17442475.52</v>
      </c>
      <c r="G49" s="249"/>
      <c r="H49" s="250">
        <v>17442475.52</v>
      </c>
    </row>
    <row r="50" spans="1:9" ht="15.75">
      <c r="A50" s="127">
        <v>28</v>
      </c>
      <c r="B50" s="55" t="s">
        <v>267</v>
      </c>
      <c r="C50" s="249">
        <v>76080.13</v>
      </c>
      <c r="D50" s="249"/>
      <c r="E50" s="239">
        <v>76080.13</v>
      </c>
      <c r="F50" s="249">
        <v>94057.62</v>
      </c>
      <c r="G50" s="249"/>
      <c r="H50" s="250">
        <v>94057.62</v>
      </c>
    </row>
    <row r="51" spans="1:9" ht="15.75">
      <c r="A51" s="127">
        <v>29</v>
      </c>
      <c r="B51" s="55" t="s">
        <v>136</v>
      </c>
      <c r="C51" s="249">
        <v>4542656.58</v>
      </c>
      <c r="D51" s="249"/>
      <c r="E51" s="239">
        <v>4542656.58</v>
      </c>
      <c r="F51" s="249">
        <v>3578502.3</v>
      </c>
      <c r="G51" s="249"/>
      <c r="H51" s="250">
        <v>3578502.3</v>
      </c>
    </row>
    <row r="52" spans="1:9" ht="15.75">
      <c r="A52" s="127">
        <v>30</v>
      </c>
      <c r="B52" s="55" t="s">
        <v>137</v>
      </c>
      <c r="C52" s="249">
        <v>4341564.99</v>
      </c>
      <c r="D52" s="249">
        <v>148962.75</v>
      </c>
      <c r="E52" s="239">
        <v>4490527.74</v>
      </c>
      <c r="F52" s="249">
        <v>3870267.58</v>
      </c>
      <c r="G52" s="249">
        <v>383358.59</v>
      </c>
      <c r="H52" s="250">
        <v>4253626.17</v>
      </c>
    </row>
    <row r="53" spans="1:9" ht="15.75">
      <c r="A53" s="127">
        <v>31</v>
      </c>
      <c r="B53" s="58" t="s">
        <v>138</v>
      </c>
      <c r="C53" s="251">
        <v>32650949.880000003</v>
      </c>
      <c r="D53" s="251">
        <v>446589.91000000003</v>
      </c>
      <c r="E53" s="239">
        <v>33097539.790000003</v>
      </c>
      <c r="F53" s="251">
        <v>27260839.960000001</v>
      </c>
      <c r="G53" s="251">
        <v>727633.93</v>
      </c>
      <c r="H53" s="250">
        <v>27988473.890000001</v>
      </c>
    </row>
    <row r="54" spans="1:9" ht="15.75">
      <c r="A54" s="127">
        <v>32</v>
      </c>
      <c r="B54" s="58" t="s">
        <v>139</v>
      </c>
      <c r="C54" s="251">
        <v>-26151449.340000004</v>
      </c>
      <c r="D54" s="251">
        <v>-877546.94000000041</v>
      </c>
      <c r="E54" s="239">
        <v>-27028996.280000005</v>
      </c>
      <c r="F54" s="251">
        <v>-19147866.75</v>
      </c>
      <c r="G54" s="251">
        <v>-318724.22000000026</v>
      </c>
      <c r="H54" s="250">
        <v>-19466590.969999999</v>
      </c>
    </row>
    <row r="55" spans="1:9">
      <c r="A55" s="127"/>
      <c r="B55" s="53"/>
      <c r="C55" s="253"/>
      <c r="D55" s="253"/>
      <c r="E55" s="253"/>
      <c r="F55" s="253"/>
      <c r="G55" s="253"/>
      <c r="H55" s="254"/>
    </row>
    <row r="56" spans="1:9" ht="15.75">
      <c r="A56" s="127">
        <v>33</v>
      </c>
      <c r="B56" s="58" t="s">
        <v>140</v>
      </c>
      <c r="C56" s="251">
        <v>18124114.609999985</v>
      </c>
      <c r="D56" s="251">
        <v>21296453.520499997</v>
      </c>
      <c r="E56" s="239">
        <v>39420568.130499981</v>
      </c>
      <c r="F56" s="251">
        <v>14368816.910000004</v>
      </c>
      <c r="G56" s="251">
        <v>18398144.897400003</v>
      </c>
      <c r="H56" s="250">
        <v>32766961.807400007</v>
      </c>
    </row>
    <row r="57" spans="1:9">
      <c r="A57" s="127"/>
      <c r="B57" s="53"/>
      <c r="C57" s="253"/>
      <c r="D57" s="253"/>
      <c r="E57" s="253"/>
      <c r="F57" s="253"/>
      <c r="G57" s="253"/>
      <c r="H57" s="254"/>
    </row>
    <row r="58" spans="1:9" ht="15.75">
      <c r="A58" s="127">
        <v>34</v>
      </c>
      <c r="B58" s="55" t="s">
        <v>141</v>
      </c>
      <c r="C58" s="249">
        <v>-6690132.1200000001</v>
      </c>
      <c r="D58" s="249">
        <v>-317964.78000000003</v>
      </c>
      <c r="E58" s="239">
        <v>-7008096.9000000004</v>
      </c>
      <c r="F58" s="249">
        <v>21765368.07</v>
      </c>
      <c r="G58" s="249">
        <v>1768484.15</v>
      </c>
      <c r="H58" s="250">
        <v>23533852.219999999</v>
      </c>
    </row>
    <row r="59" spans="1:9" s="203" customFormat="1" ht="15.75">
      <c r="A59" s="127">
        <v>35</v>
      </c>
      <c r="B59" s="52" t="s">
        <v>142</v>
      </c>
      <c r="C59" s="257">
        <v>0</v>
      </c>
      <c r="D59" s="257"/>
      <c r="E59" s="258">
        <v>0</v>
      </c>
      <c r="F59" s="259">
        <v>0</v>
      </c>
      <c r="G59" s="259"/>
      <c r="H59" s="260">
        <v>0</v>
      </c>
      <c r="I59" s="202"/>
    </row>
    <row r="60" spans="1:9" ht="15.75">
      <c r="A60" s="127">
        <v>36</v>
      </c>
      <c r="B60" s="55" t="s">
        <v>143</v>
      </c>
      <c r="C60" s="249">
        <v>-2195322.3199999998</v>
      </c>
      <c r="D60" s="249">
        <v>-43070.43</v>
      </c>
      <c r="E60" s="239">
        <v>-2238392.75</v>
      </c>
      <c r="F60" s="249">
        <v>4884187.03</v>
      </c>
      <c r="G60" s="249">
        <v>-549716.68000000005</v>
      </c>
      <c r="H60" s="250">
        <v>4334470.3500000006</v>
      </c>
    </row>
    <row r="61" spans="1:9" ht="15.75">
      <c r="A61" s="127">
        <v>37</v>
      </c>
      <c r="B61" s="58" t="s">
        <v>144</v>
      </c>
      <c r="C61" s="251">
        <v>-8885454.4399999995</v>
      </c>
      <c r="D61" s="251">
        <v>-361035.21</v>
      </c>
      <c r="E61" s="239">
        <v>-9246489.6500000004</v>
      </c>
      <c r="F61" s="251">
        <v>26649555.100000001</v>
      </c>
      <c r="G61" s="251">
        <v>1218767.4699999997</v>
      </c>
      <c r="H61" s="250">
        <v>27868322.57</v>
      </c>
    </row>
    <row r="62" spans="1:9">
      <c r="A62" s="127"/>
      <c r="B62" s="59"/>
      <c r="C62" s="249"/>
      <c r="D62" s="249"/>
      <c r="E62" s="249"/>
      <c r="F62" s="249"/>
      <c r="G62" s="249"/>
      <c r="H62" s="256"/>
    </row>
    <row r="63" spans="1:9" ht="15.75">
      <c r="A63" s="127">
        <v>38</v>
      </c>
      <c r="B63" s="60" t="s">
        <v>268</v>
      </c>
      <c r="C63" s="251">
        <v>27009569.049999982</v>
      </c>
      <c r="D63" s="251">
        <v>21657488.730499998</v>
      </c>
      <c r="E63" s="239">
        <v>48667057.78049998</v>
      </c>
      <c r="F63" s="251">
        <v>-12280738.189999998</v>
      </c>
      <c r="G63" s="251">
        <v>17179377.427400004</v>
      </c>
      <c r="H63" s="250">
        <v>4898639.2374000065</v>
      </c>
    </row>
    <row r="64" spans="1:9" ht="15.75">
      <c r="A64" s="125">
        <v>39</v>
      </c>
      <c r="B64" s="55" t="s">
        <v>145</v>
      </c>
      <c r="C64" s="261">
        <v>4913966.8</v>
      </c>
      <c r="D64" s="261"/>
      <c r="E64" s="239">
        <v>4913966.8</v>
      </c>
      <c r="F64" s="261">
        <v>-1179960.24</v>
      </c>
      <c r="G64" s="261"/>
      <c r="H64" s="250">
        <v>-1179960.24</v>
      </c>
    </row>
    <row r="65" spans="1:8" ht="15.75">
      <c r="A65" s="127">
        <v>40</v>
      </c>
      <c r="B65" s="58" t="s">
        <v>146</v>
      </c>
      <c r="C65" s="251">
        <v>22095602.249999981</v>
      </c>
      <c r="D65" s="251">
        <v>21657488.730499998</v>
      </c>
      <c r="E65" s="239">
        <v>43753090.980499983</v>
      </c>
      <c r="F65" s="251">
        <v>-11100777.949999997</v>
      </c>
      <c r="G65" s="251">
        <v>17179377.427400004</v>
      </c>
      <c r="H65" s="250">
        <v>6078599.4774000067</v>
      </c>
    </row>
    <row r="66" spans="1:8" ht="15.75">
      <c r="A66" s="125">
        <v>41</v>
      </c>
      <c r="B66" s="55" t="s">
        <v>147</v>
      </c>
      <c r="C66" s="261">
        <v>0</v>
      </c>
      <c r="D66" s="261"/>
      <c r="E66" s="239">
        <v>0</v>
      </c>
      <c r="F66" s="261">
        <v>-106250</v>
      </c>
      <c r="G66" s="261"/>
      <c r="H66" s="250">
        <v>-106250</v>
      </c>
    </row>
    <row r="67" spans="1:8" ht="16.5" thickBot="1">
      <c r="A67" s="129">
        <v>42</v>
      </c>
      <c r="B67" s="130" t="s">
        <v>148</v>
      </c>
      <c r="C67" s="262">
        <v>22095602.249999981</v>
      </c>
      <c r="D67" s="262">
        <v>21657488.730499998</v>
      </c>
      <c r="E67" s="247">
        <v>43753090.980499983</v>
      </c>
      <c r="F67" s="262">
        <v>-11207027.949999997</v>
      </c>
      <c r="G67" s="262">
        <v>17179377.427400004</v>
      </c>
      <c r="H67" s="263">
        <v>5972349.4774000067</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pageSetUpPr fitToPage="1"/>
  </sheetPr>
  <dimension ref="A1:H53"/>
  <sheetViews>
    <sheetView topLeftCell="A44" zoomScaleNormal="100" workbookViewId="0">
      <selection activeCell="C7" sqref="C7:H44"/>
    </sheetView>
  </sheetViews>
  <sheetFormatPr defaultRowHeight="15"/>
  <cols>
    <col min="1" max="1" width="9.42578125" bestFit="1" customWidth="1"/>
    <col min="2" max="2" width="72.28515625" customWidth="1"/>
    <col min="3" max="3" width="12.28515625" bestFit="1" customWidth="1"/>
    <col min="4" max="4" width="15.140625" bestFit="1" customWidth="1"/>
    <col min="5" max="5" width="14.7109375" bestFit="1" customWidth="1"/>
    <col min="6" max="6" width="12.28515625" bestFit="1" customWidth="1"/>
    <col min="7" max="7" width="14.7109375" bestFit="1" customWidth="1"/>
    <col min="8" max="8" width="14.42578125" bestFit="1" customWidth="1"/>
  </cols>
  <sheetData>
    <row r="1" spans="1:8">
      <c r="A1" s="727" t="s">
        <v>188</v>
      </c>
      <c r="B1" s="734" t="str">
        <f>Info!C2</f>
        <v>სს "ბაზისბანკი"</v>
      </c>
    </row>
    <row r="2" spans="1:8">
      <c r="A2" s="727" t="s">
        <v>189</v>
      </c>
      <c r="B2" s="724">
        <f>'1. key ratios'!B2</f>
        <v>44561</v>
      </c>
    </row>
    <row r="3" spans="1:8">
      <c r="A3" s="2"/>
    </row>
    <row r="4" spans="1:8" ht="16.5" thickBot="1">
      <c r="A4" s="2" t="s">
        <v>404</v>
      </c>
      <c r="B4" s="2"/>
      <c r="C4" s="212"/>
      <c r="D4" s="212"/>
      <c r="E4" s="212"/>
      <c r="F4" s="213"/>
      <c r="G4" s="213"/>
      <c r="H4" s="214" t="s">
        <v>93</v>
      </c>
    </row>
    <row r="5" spans="1:8" ht="15.75">
      <c r="A5" s="766" t="s">
        <v>26</v>
      </c>
      <c r="B5" s="768" t="s">
        <v>242</v>
      </c>
      <c r="C5" s="770" t="s">
        <v>194</v>
      </c>
      <c r="D5" s="770"/>
      <c r="E5" s="770"/>
      <c r="F5" s="770" t="s">
        <v>195</v>
      </c>
      <c r="G5" s="770"/>
      <c r="H5" s="771"/>
    </row>
    <row r="6" spans="1:8">
      <c r="A6" s="767"/>
      <c r="B6" s="769"/>
      <c r="C6" s="40" t="s">
        <v>27</v>
      </c>
      <c r="D6" s="40" t="s">
        <v>94</v>
      </c>
      <c r="E6" s="40" t="s">
        <v>68</v>
      </c>
      <c r="F6" s="40" t="s">
        <v>27</v>
      </c>
      <c r="G6" s="40" t="s">
        <v>94</v>
      </c>
      <c r="H6" s="41" t="s">
        <v>68</v>
      </c>
    </row>
    <row r="7" spans="1:8" s="3" customFormat="1" ht="15.75">
      <c r="A7" s="215">
        <v>1</v>
      </c>
      <c r="B7" s="216" t="s">
        <v>479</v>
      </c>
      <c r="C7" s="241">
        <v>154148016.02999997</v>
      </c>
      <c r="D7" s="241">
        <v>99018198.470200002</v>
      </c>
      <c r="E7" s="264">
        <v>253166214.50019997</v>
      </c>
      <c r="F7" s="241">
        <v>80377730.580000013</v>
      </c>
      <c r="G7" s="241">
        <v>55530576.467100002</v>
      </c>
      <c r="H7" s="242">
        <v>135908307.04710001</v>
      </c>
    </row>
    <row r="8" spans="1:8" s="3" customFormat="1" ht="15.75">
      <c r="A8" s="215">
        <v>1.1000000000000001</v>
      </c>
      <c r="B8" s="217" t="s">
        <v>272</v>
      </c>
      <c r="C8" s="241">
        <v>79220054.989999995</v>
      </c>
      <c r="D8" s="241">
        <v>37965355.744599998</v>
      </c>
      <c r="E8" s="264">
        <v>117185410.73459999</v>
      </c>
      <c r="F8" s="241">
        <v>40646204.560000002</v>
      </c>
      <c r="G8" s="241">
        <v>23926802.1664</v>
      </c>
      <c r="H8" s="242">
        <v>64573006.726400003</v>
      </c>
    </row>
    <row r="9" spans="1:8" s="3" customFormat="1" ht="15.75">
      <c r="A9" s="215">
        <v>1.2</v>
      </c>
      <c r="B9" s="217" t="s">
        <v>273</v>
      </c>
      <c r="C9" s="241"/>
      <c r="D9" s="241"/>
      <c r="E9" s="264">
        <v>0</v>
      </c>
      <c r="F9" s="241"/>
      <c r="G9" s="241"/>
      <c r="H9" s="242">
        <v>0</v>
      </c>
    </row>
    <row r="10" spans="1:8" s="3" customFormat="1" ht="15.75">
      <c r="A10" s="215">
        <v>1.3</v>
      </c>
      <c r="B10" s="217" t="s">
        <v>274</v>
      </c>
      <c r="C10" s="241">
        <v>74412095.030000001</v>
      </c>
      <c r="D10" s="241">
        <v>60995215.160400003</v>
      </c>
      <c r="E10" s="264">
        <v>135407310.1904</v>
      </c>
      <c r="F10" s="241">
        <v>39667781.869999997</v>
      </c>
      <c r="G10" s="241">
        <v>31538886.9333</v>
      </c>
      <c r="H10" s="242">
        <v>71206668.803299993</v>
      </c>
    </row>
    <row r="11" spans="1:8" s="3" customFormat="1" ht="15.75">
      <c r="A11" s="215">
        <v>1.4</v>
      </c>
      <c r="B11" s="217" t="s">
        <v>275</v>
      </c>
      <c r="C11" s="241">
        <v>515866.01</v>
      </c>
      <c r="D11" s="241">
        <v>57627.565199999997</v>
      </c>
      <c r="E11" s="264">
        <v>573493.57519999996</v>
      </c>
      <c r="F11" s="241">
        <v>63744.15</v>
      </c>
      <c r="G11" s="241">
        <v>64887.367400000003</v>
      </c>
      <c r="H11" s="242">
        <v>128631.51740000001</v>
      </c>
    </row>
    <row r="12" spans="1:8" s="3" customFormat="1" ht="29.25" customHeight="1">
      <c r="A12" s="215">
        <v>2</v>
      </c>
      <c r="B12" s="216" t="s">
        <v>276</v>
      </c>
      <c r="C12" s="241"/>
      <c r="D12" s="241">
        <v>28113916.723200001</v>
      </c>
      <c r="E12" s="264">
        <v>28113916.723200001</v>
      </c>
      <c r="F12" s="241">
        <v>0</v>
      </c>
      <c r="G12" s="241">
        <v>34789475.100000001</v>
      </c>
      <c r="H12" s="242">
        <v>34789475.100000001</v>
      </c>
    </row>
    <row r="13" spans="1:8" s="3" customFormat="1" ht="25.5">
      <c r="A13" s="215">
        <v>3</v>
      </c>
      <c r="B13" s="216" t="s">
        <v>277</v>
      </c>
      <c r="C13" s="241"/>
      <c r="D13" s="241"/>
      <c r="E13" s="264">
        <v>0</v>
      </c>
      <c r="F13" s="241"/>
      <c r="G13" s="241"/>
      <c r="H13" s="242">
        <v>0</v>
      </c>
    </row>
    <row r="14" spans="1:8" s="3" customFormat="1" ht="15.75">
      <c r="A14" s="215">
        <v>3.1</v>
      </c>
      <c r="B14" s="217" t="s">
        <v>278</v>
      </c>
      <c r="C14" s="241">
        <v>252777619</v>
      </c>
      <c r="D14" s="241"/>
      <c r="E14" s="264">
        <v>252777619</v>
      </c>
      <c r="F14" s="241"/>
      <c r="G14" s="241"/>
      <c r="H14" s="242">
        <v>0</v>
      </c>
    </row>
    <row r="15" spans="1:8" s="3" customFormat="1" ht="15.75">
      <c r="A15" s="215">
        <v>3.2</v>
      </c>
      <c r="B15" s="217" t="s">
        <v>279</v>
      </c>
      <c r="C15" s="241"/>
      <c r="D15" s="241"/>
      <c r="E15" s="264">
        <v>0</v>
      </c>
      <c r="F15" s="241"/>
      <c r="G15" s="241"/>
      <c r="H15" s="242">
        <v>0</v>
      </c>
    </row>
    <row r="16" spans="1:8" s="3" customFormat="1" ht="15.75">
      <c r="A16" s="215">
        <v>4</v>
      </c>
      <c r="B16" s="216" t="s">
        <v>280</v>
      </c>
      <c r="C16" s="241">
        <v>24326287.309214</v>
      </c>
      <c r="D16" s="241">
        <v>595747174.54892099</v>
      </c>
      <c r="E16" s="264">
        <v>620073461.85813498</v>
      </c>
      <c r="F16" s="241">
        <v>22882587.999666002</v>
      </c>
      <c r="G16" s="241">
        <v>573899148.46328604</v>
      </c>
      <c r="H16" s="242">
        <v>596781736.46295202</v>
      </c>
    </row>
    <row r="17" spans="1:8" s="3" customFormat="1" ht="15.75">
      <c r="A17" s="215">
        <v>4.0999999999999996</v>
      </c>
      <c r="B17" s="217" t="s">
        <v>281</v>
      </c>
      <c r="C17" s="241">
        <v>22268787.309214</v>
      </c>
      <c r="D17" s="241">
        <v>594223929.74892104</v>
      </c>
      <c r="E17" s="264">
        <v>616492717.05813503</v>
      </c>
      <c r="F17" s="241">
        <v>21468587.999666002</v>
      </c>
      <c r="G17" s="241">
        <v>504320198.26328599</v>
      </c>
      <c r="H17" s="242">
        <v>525788786.26295197</v>
      </c>
    </row>
    <row r="18" spans="1:8" s="3" customFormat="1" ht="15.75">
      <c r="A18" s="215">
        <v>4.2</v>
      </c>
      <c r="B18" s="217" t="s">
        <v>282</v>
      </c>
      <c r="C18" s="241">
        <v>2057500</v>
      </c>
      <c r="D18" s="241">
        <v>1523244.8</v>
      </c>
      <c r="E18" s="264">
        <v>3580744.8</v>
      </c>
      <c r="F18" s="241">
        <v>1414000</v>
      </c>
      <c r="G18" s="241">
        <v>69578950.200000003</v>
      </c>
      <c r="H18" s="242">
        <v>70992950.200000003</v>
      </c>
    </row>
    <row r="19" spans="1:8" s="3" customFormat="1" ht="25.5">
      <c r="A19" s="215">
        <v>5</v>
      </c>
      <c r="B19" s="216" t="s">
        <v>283</v>
      </c>
      <c r="C19" s="241">
        <v>41675889.299999997</v>
      </c>
      <c r="D19" s="241">
        <v>2478340743.8700004</v>
      </c>
      <c r="E19" s="264">
        <v>2520016633.1700006</v>
      </c>
      <c r="F19" s="241">
        <v>50740729.079999998</v>
      </c>
      <c r="G19" s="241">
        <v>2036732145.786</v>
      </c>
      <c r="H19" s="242">
        <v>2087472874.8659999</v>
      </c>
    </row>
    <row r="20" spans="1:8" s="3" customFormat="1" ht="15.75">
      <c r="A20" s="215">
        <v>5.0999999999999996</v>
      </c>
      <c r="B20" s="217" t="s">
        <v>284</v>
      </c>
      <c r="C20" s="241">
        <v>10105983.51</v>
      </c>
      <c r="D20" s="241">
        <v>47594957.594800003</v>
      </c>
      <c r="E20" s="264">
        <v>57700941.104800001</v>
      </c>
      <c r="F20" s="241">
        <v>6492411.8200000003</v>
      </c>
      <c r="G20" s="241">
        <v>101007567.7377</v>
      </c>
      <c r="H20" s="242">
        <v>107499979.55770001</v>
      </c>
    </row>
    <row r="21" spans="1:8" s="3" customFormat="1" ht="15.75">
      <c r="A21" s="215">
        <v>5.2</v>
      </c>
      <c r="B21" s="217" t="s">
        <v>285</v>
      </c>
      <c r="C21" s="241">
        <v>0</v>
      </c>
      <c r="D21" s="241">
        <v>0</v>
      </c>
      <c r="E21" s="264">
        <v>0</v>
      </c>
      <c r="F21" s="241">
        <v>0</v>
      </c>
      <c r="G21" s="241">
        <v>0</v>
      </c>
      <c r="H21" s="242">
        <v>0</v>
      </c>
    </row>
    <row r="22" spans="1:8" s="3" customFormat="1" ht="15.75">
      <c r="A22" s="215">
        <v>5.3</v>
      </c>
      <c r="B22" s="217" t="s">
        <v>286</v>
      </c>
      <c r="C22" s="241">
        <v>17646905.789999999</v>
      </c>
      <c r="D22" s="241">
        <v>2362972637.7377</v>
      </c>
      <c r="E22" s="264">
        <v>2380619543.5276999</v>
      </c>
      <c r="F22" s="241">
        <v>19359598.170000002</v>
      </c>
      <c r="G22" s="241">
        <v>1864836542.1896999</v>
      </c>
      <c r="H22" s="242">
        <v>1884196140.3597</v>
      </c>
    </row>
    <row r="23" spans="1:8" s="3" customFormat="1" ht="15.75">
      <c r="A23" s="215" t="s">
        <v>287</v>
      </c>
      <c r="B23" s="218" t="s">
        <v>288</v>
      </c>
      <c r="C23" s="241">
        <v>83808</v>
      </c>
      <c r="D23" s="241">
        <v>554590545.18620002</v>
      </c>
      <c r="E23" s="264">
        <v>554674353.18620002</v>
      </c>
      <c r="F23" s="241">
        <v>65808</v>
      </c>
      <c r="G23" s="241">
        <v>376334482.55930001</v>
      </c>
      <c r="H23" s="242">
        <v>376400290.55930001</v>
      </c>
    </row>
    <row r="24" spans="1:8" s="3" customFormat="1" ht="15.75">
      <c r="A24" s="215" t="s">
        <v>289</v>
      </c>
      <c r="B24" s="218" t="s">
        <v>290</v>
      </c>
      <c r="C24" s="241">
        <v>0</v>
      </c>
      <c r="D24" s="241">
        <v>715865728.7823</v>
      </c>
      <c r="E24" s="264">
        <v>715865728.7823</v>
      </c>
      <c r="F24" s="241">
        <v>0</v>
      </c>
      <c r="G24" s="241">
        <v>356580746.01480001</v>
      </c>
      <c r="H24" s="242">
        <v>356580746.01480001</v>
      </c>
    </row>
    <row r="25" spans="1:8" s="3" customFormat="1" ht="15.75">
      <c r="A25" s="215" t="s">
        <v>291</v>
      </c>
      <c r="B25" s="219" t="s">
        <v>292</v>
      </c>
      <c r="C25" s="241">
        <v>0</v>
      </c>
      <c r="D25" s="241">
        <v>0</v>
      </c>
      <c r="E25" s="264">
        <v>0</v>
      </c>
      <c r="F25" s="241">
        <v>0</v>
      </c>
      <c r="G25" s="241">
        <v>0</v>
      </c>
      <c r="H25" s="242">
        <v>0</v>
      </c>
    </row>
    <row r="26" spans="1:8" s="3" customFormat="1" ht="15.75">
      <c r="A26" s="215" t="s">
        <v>293</v>
      </c>
      <c r="B26" s="218" t="s">
        <v>294</v>
      </c>
      <c r="C26" s="241">
        <v>1</v>
      </c>
      <c r="D26" s="241">
        <v>672459040.77690005</v>
      </c>
      <c r="E26" s="264">
        <v>672459041.77690005</v>
      </c>
      <c r="F26" s="241">
        <v>27751</v>
      </c>
      <c r="G26" s="241">
        <v>657677511.57190001</v>
      </c>
      <c r="H26" s="242">
        <v>657705262.57190001</v>
      </c>
    </row>
    <row r="27" spans="1:8" s="3" customFormat="1" ht="15.75">
      <c r="A27" s="215" t="s">
        <v>295</v>
      </c>
      <c r="B27" s="218" t="s">
        <v>296</v>
      </c>
      <c r="C27" s="241">
        <v>17563096.789999999</v>
      </c>
      <c r="D27" s="241">
        <v>420057322.99229997</v>
      </c>
      <c r="E27" s="264">
        <v>437620419.7823</v>
      </c>
      <c r="F27" s="241">
        <v>19266039.170000002</v>
      </c>
      <c r="G27" s="241">
        <v>474243802.04369998</v>
      </c>
      <c r="H27" s="242">
        <v>493509841.2137</v>
      </c>
    </row>
    <row r="28" spans="1:8" s="3" customFormat="1" ht="15.75">
      <c r="A28" s="215">
        <v>5.4</v>
      </c>
      <c r="B28" s="217" t="s">
        <v>297</v>
      </c>
      <c r="C28" s="241">
        <v>0</v>
      </c>
      <c r="D28" s="241">
        <v>14744113.6831</v>
      </c>
      <c r="E28" s="264">
        <v>14744113.6831</v>
      </c>
      <c r="F28" s="241">
        <v>2192719.09</v>
      </c>
      <c r="G28" s="241">
        <v>16174956.2148</v>
      </c>
      <c r="H28" s="242">
        <v>18367675.3048</v>
      </c>
    </row>
    <row r="29" spans="1:8" s="3" customFormat="1" ht="15.75">
      <c r="A29" s="215">
        <v>5.5</v>
      </c>
      <c r="B29" s="217" t="s">
        <v>298</v>
      </c>
      <c r="C29" s="241">
        <v>8523000</v>
      </c>
      <c r="D29" s="241">
        <v>52719274.854400001</v>
      </c>
      <c r="E29" s="264">
        <v>61242274.854400001</v>
      </c>
      <c r="F29" s="241">
        <v>8523000</v>
      </c>
      <c r="G29" s="241">
        <v>51907408.978799999</v>
      </c>
      <c r="H29" s="242">
        <v>60430408.978799999</v>
      </c>
    </row>
    <row r="30" spans="1:8" s="3" customFormat="1" ht="15.75">
      <c r="A30" s="215">
        <v>5.6</v>
      </c>
      <c r="B30" s="217" t="s">
        <v>299</v>
      </c>
      <c r="C30" s="241">
        <v>5400000</v>
      </c>
      <c r="D30" s="241">
        <v>309760</v>
      </c>
      <c r="E30" s="264">
        <v>5709760</v>
      </c>
      <c r="F30" s="241">
        <v>14173000</v>
      </c>
      <c r="G30" s="241">
        <v>2805670.665</v>
      </c>
      <c r="H30" s="242">
        <v>16978670.664999999</v>
      </c>
    </row>
    <row r="31" spans="1:8" s="3" customFormat="1" ht="15.75">
      <c r="A31" s="215">
        <v>5.7</v>
      </c>
      <c r="B31" s="217" t="s">
        <v>300</v>
      </c>
      <c r="C31" s="241">
        <v>0</v>
      </c>
      <c r="D31" s="241">
        <v>0</v>
      </c>
      <c r="E31" s="264">
        <v>0</v>
      </c>
      <c r="F31" s="241">
        <v>0</v>
      </c>
      <c r="G31" s="241">
        <v>0</v>
      </c>
      <c r="H31" s="242">
        <v>0</v>
      </c>
    </row>
    <row r="32" spans="1:8" s="3" customFormat="1" ht="15.75">
      <c r="A32" s="215">
        <v>6</v>
      </c>
      <c r="B32" s="216" t="s">
        <v>301</v>
      </c>
      <c r="C32" s="241">
        <v>0</v>
      </c>
      <c r="D32" s="241">
        <v>0</v>
      </c>
      <c r="E32" s="264">
        <v>0</v>
      </c>
      <c r="F32" s="241">
        <v>1187400</v>
      </c>
      <c r="G32" s="241">
        <v>1206990</v>
      </c>
      <c r="H32" s="242">
        <v>2394390</v>
      </c>
    </row>
    <row r="33" spans="1:8" s="3" customFormat="1" ht="25.5">
      <c r="A33" s="215">
        <v>6.1</v>
      </c>
      <c r="B33" s="217" t="s">
        <v>480</v>
      </c>
      <c r="C33" s="241">
        <v>0</v>
      </c>
      <c r="D33" s="241">
        <v>0</v>
      </c>
      <c r="E33" s="264">
        <v>0</v>
      </c>
      <c r="F33" s="241">
        <v>1187400</v>
      </c>
      <c r="G33" s="241"/>
      <c r="H33" s="242">
        <v>1187400</v>
      </c>
    </row>
    <row r="34" spans="1:8" s="3" customFormat="1" ht="25.5">
      <c r="A34" s="215">
        <v>6.2</v>
      </c>
      <c r="B34" s="217" t="s">
        <v>302</v>
      </c>
      <c r="C34" s="241">
        <v>0</v>
      </c>
      <c r="D34" s="241">
        <v>0</v>
      </c>
      <c r="E34" s="264">
        <v>0</v>
      </c>
      <c r="F34" s="241"/>
      <c r="G34" s="241">
        <v>1206990</v>
      </c>
      <c r="H34" s="242">
        <v>1206990</v>
      </c>
    </row>
    <row r="35" spans="1:8" s="3" customFormat="1" ht="25.5">
      <c r="A35" s="215">
        <v>6.3</v>
      </c>
      <c r="B35" s="217" t="s">
        <v>303</v>
      </c>
      <c r="C35" s="241"/>
      <c r="D35" s="241"/>
      <c r="E35" s="264">
        <v>0</v>
      </c>
      <c r="F35" s="241"/>
      <c r="G35" s="241"/>
      <c r="H35" s="242">
        <v>0</v>
      </c>
    </row>
    <row r="36" spans="1:8" s="3" customFormat="1" ht="15.75">
      <c r="A36" s="215">
        <v>6.4</v>
      </c>
      <c r="B36" s="217" t="s">
        <v>304</v>
      </c>
      <c r="C36" s="241"/>
      <c r="D36" s="241"/>
      <c r="E36" s="264">
        <v>0</v>
      </c>
      <c r="F36" s="241"/>
      <c r="G36" s="241"/>
      <c r="H36" s="242">
        <v>0</v>
      </c>
    </row>
    <row r="37" spans="1:8" s="3" customFormat="1" ht="15.75">
      <c r="A37" s="215">
        <v>6.5</v>
      </c>
      <c r="B37" s="217" t="s">
        <v>305</v>
      </c>
      <c r="C37" s="241"/>
      <c r="D37" s="241"/>
      <c r="E37" s="264">
        <v>0</v>
      </c>
      <c r="F37" s="241"/>
      <c r="G37" s="241"/>
      <c r="H37" s="242">
        <v>0</v>
      </c>
    </row>
    <row r="38" spans="1:8" s="3" customFormat="1" ht="25.5">
      <c r="A38" s="215">
        <v>6.6</v>
      </c>
      <c r="B38" s="217" t="s">
        <v>306</v>
      </c>
      <c r="C38" s="241"/>
      <c r="D38" s="241"/>
      <c r="E38" s="264">
        <v>0</v>
      </c>
      <c r="F38" s="241"/>
      <c r="G38" s="241"/>
      <c r="H38" s="242">
        <v>0</v>
      </c>
    </row>
    <row r="39" spans="1:8" s="3" customFormat="1" ht="25.5">
      <c r="A39" s="215">
        <v>6.7</v>
      </c>
      <c r="B39" s="217" t="s">
        <v>307</v>
      </c>
      <c r="C39" s="241"/>
      <c r="D39" s="241"/>
      <c r="E39" s="264">
        <v>0</v>
      </c>
      <c r="F39" s="241"/>
      <c r="G39" s="241"/>
      <c r="H39" s="242">
        <v>0</v>
      </c>
    </row>
    <row r="40" spans="1:8" s="3" customFormat="1" ht="15.75">
      <c r="A40" s="215">
        <v>7</v>
      </c>
      <c r="B40" s="216" t="s">
        <v>308</v>
      </c>
      <c r="C40" s="241"/>
      <c r="D40" s="241"/>
      <c r="E40" s="264">
        <v>0</v>
      </c>
      <c r="F40" s="241"/>
      <c r="G40" s="241"/>
      <c r="H40" s="242">
        <v>0</v>
      </c>
    </row>
    <row r="41" spans="1:8" s="3" customFormat="1" ht="25.5">
      <c r="A41" s="215">
        <v>7.1</v>
      </c>
      <c r="B41" s="217" t="s">
        <v>309</v>
      </c>
      <c r="C41" s="241">
        <v>688518.64</v>
      </c>
      <c r="D41" s="241">
        <v>58398.682800000002</v>
      </c>
      <c r="E41" s="264">
        <v>746917.32279999997</v>
      </c>
      <c r="F41" s="241">
        <v>361307.1</v>
      </c>
      <c r="G41" s="241">
        <v>77602.445500000002</v>
      </c>
      <c r="H41" s="242">
        <v>438909.54550000001</v>
      </c>
    </row>
    <row r="42" spans="1:8" s="3" customFormat="1" ht="25.5">
      <c r="A42" s="215">
        <v>7.2</v>
      </c>
      <c r="B42" s="217" t="s">
        <v>310</v>
      </c>
      <c r="C42" s="241">
        <v>270848.44000000012</v>
      </c>
      <c r="D42" s="241">
        <v>1067941.2513000001</v>
      </c>
      <c r="E42" s="264">
        <v>1338789.6913000003</v>
      </c>
      <c r="F42" s="241">
        <v>571946.34</v>
      </c>
      <c r="G42" s="241">
        <v>1625895.0672999998</v>
      </c>
      <c r="H42" s="242">
        <v>2197841.4072999996</v>
      </c>
    </row>
    <row r="43" spans="1:8" s="3" customFormat="1" ht="25.5">
      <c r="A43" s="215">
        <v>7.3</v>
      </c>
      <c r="B43" s="217" t="s">
        <v>311</v>
      </c>
      <c r="C43" s="241">
        <v>6960339.04</v>
      </c>
      <c r="D43" s="241">
        <v>1913028.7979429998</v>
      </c>
      <c r="E43" s="264">
        <v>8873367.8379429989</v>
      </c>
      <c r="F43" s="241">
        <v>5017383.1599999992</v>
      </c>
      <c r="G43" s="241">
        <v>1198552.7703429998</v>
      </c>
      <c r="H43" s="242">
        <v>6215935.9303429993</v>
      </c>
    </row>
    <row r="44" spans="1:8" s="3" customFormat="1" ht="25.5">
      <c r="A44" s="215">
        <v>7.4</v>
      </c>
      <c r="B44" s="217" t="s">
        <v>312</v>
      </c>
      <c r="C44" s="241">
        <v>2962075.180000002</v>
      </c>
      <c r="D44" s="241">
        <v>7120640.1944999974</v>
      </c>
      <c r="E44" s="264">
        <v>10082715.374499999</v>
      </c>
      <c r="F44" s="241">
        <v>3062130.6800000044</v>
      </c>
      <c r="G44" s="241">
        <v>7086615.8094999827</v>
      </c>
      <c r="H44" s="242">
        <v>10148746.489499986</v>
      </c>
    </row>
    <row r="45" spans="1:8" s="3" customFormat="1" ht="15.75">
      <c r="A45" s="215">
        <v>8</v>
      </c>
      <c r="B45" s="216" t="s">
        <v>313</v>
      </c>
      <c r="C45" s="241"/>
      <c r="D45" s="241"/>
      <c r="E45" s="264">
        <v>0</v>
      </c>
      <c r="F45" s="241"/>
      <c r="G45" s="241"/>
      <c r="H45" s="242">
        <v>0</v>
      </c>
    </row>
    <row r="46" spans="1:8" s="3" customFormat="1" ht="15.75">
      <c r="A46" s="215">
        <v>8.1</v>
      </c>
      <c r="B46" s="217" t="s">
        <v>314</v>
      </c>
      <c r="C46" s="241"/>
      <c r="D46" s="241"/>
      <c r="E46" s="264">
        <v>0</v>
      </c>
      <c r="F46" s="241"/>
      <c r="G46" s="241"/>
      <c r="H46" s="242">
        <v>0</v>
      </c>
    </row>
    <row r="47" spans="1:8" s="3" customFormat="1" ht="15.75">
      <c r="A47" s="215">
        <v>8.1999999999999993</v>
      </c>
      <c r="B47" s="217" t="s">
        <v>315</v>
      </c>
      <c r="C47" s="241"/>
      <c r="D47" s="241"/>
      <c r="E47" s="264">
        <v>0</v>
      </c>
      <c r="F47" s="241"/>
      <c r="G47" s="241"/>
      <c r="H47" s="242">
        <v>0</v>
      </c>
    </row>
    <row r="48" spans="1:8" s="3" customFormat="1" ht="15.75">
      <c r="A48" s="215">
        <v>8.3000000000000007</v>
      </c>
      <c r="B48" s="217" t="s">
        <v>316</v>
      </c>
      <c r="C48" s="241"/>
      <c r="D48" s="241"/>
      <c r="E48" s="264">
        <v>0</v>
      </c>
      <c r="F48" s="241"/>
      <c r="G48" s="241"/>
      <c r="H48" s="242">
        <v>0</v>
      </c>
    </row>
    <row r="49" spans="1:8" s="3" customFormat="1" ht="15.75">
      <c r="A49" s="215">
        <v>8.4</v>
      </c>
      <c r="B49" s="217" t="s">
        <v>317</v>
      </c>
      <c r="C49" s="241"/>
      <c r="D49" s="241"/>
      <c r="E49" s="264">
        <v>0</v>
      </c>
      <c r="F49" s="241"/>
      <c r="G49" s="241"/>
      <c r="H49" s="242">
        <v>0</v>
      </c>
    </row>
    <row r="50" spans="1:8" s="3" customFormat="1" ht="15.75">
      <c r="A50" s="215">
        <v>8.5</v>
      </c>
      <c r="B50" s="217" t="s">
        <v>318</v>
      </c>
      <c r="C50" s="241"/>
      <c r="D50" s="241"/>
      <c r="E50" s="264">
        <v>0</v>
      </c>
      <c r="F50" s="241"/>
      <c r="G50" s="241"/>
      <c r="H50" s="242">
        <f t="shared" ref="H50:H53" si="0">F50+G50</f>
        <v>0</v>
      </c>
    </row>
    <row r="51" spans="1:8" s="3" customFormat="1" ht="15.75">
      <c r="A51" s="215">
        <v>8.6</v>
      </c>
      <c r="B51" s="217" t="s">
        <v>319</v>
      </c>
      <c r="C51" s="241"/>
      <c r="D51" s="241"/>
      <c r="E51" s="264">
        <v>0</v>
      </c>
      <c r="F51" s="241"/>
      <c r="G51" s="241"/>
      <c r="H51" s="242">
        <f t="shared" si="0"/>
        <v>0</v>
      </c>
    </row>
    <row r="52" spans="1:8" s="3" customFormat="1" ht="15.75">
      <c r="A52" s="215">
        <v>8.6999999999999993</v>
      </c>
      <c r="B52" s="217" t="s">
        <v>320</v>
      </c>
      <c r="C52" s="241"/>
      <c r="D52" s="241"/>
      <c r="E52" s="264">
        <v>0</v>
      </c>
      <c r="F52" s="241"/>
      <c r="G52" s="241"/>
      <c r="H52" s="242">
        <f t="shared" si="0"/>
        <v>0</v>
      </c>
    </row>
    <row r="53" spans="1:8" s="3" customFormat="1" ht="16.5" thickBot="1">
      <c r="A53" s="220">
        <v>9</v>
      </c>
      <c r="B53" s="221" t="s">
        <v>321</v>
      </c>
      <c r="C53" s="265"/>
      <c r="D53" s="265"/>
      <c r="E53" s="266">
        <f t="shared" ref="E53" si="1">C53+D53</f>
        <v>0</v>
      </c>
      <c r="F53" s="265"/>
      <c r="G53" s="265"/>
      <c r="H53" s="248">
        <f t="shared" si="0"/>
        <v>0</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18"/>
  <sheetViews>
    <sheetView zoomScaleNormal="100" workbookViewId="0">
      <pane xSplit="1" ySplit="4" topLeftCell="B6" activePane="bottomRight" state="frozen"/>
      <selection sqref="A1:B2"/>
      <selection pane="topRight" sqref="A1:B2"/>
      <selection pane="bottomLeft" sqref="A1:B2"/>
      <selection pane="bottomRight" activeCell="C6" sqref="C6:G13"/>
    </sheetView>
  </sheetViews>
  <sheetFormatPr defaultColWidth="9.140625" defaultRowHeight="12.75"/>
  <cols>
    <col min="1" max="1" width="9.42578125" style="2" bestFit="1" customWidth="1"/>
    <col min="2" max="2" width="93.42578125" style="2" customWidth="1"/>
    <col min="3" max="3" width="13.42578125" style="2" bestFit="1" customWidth="1"/>
    <col min="4" max="4" width="14.7109375" style="2" bestFit="1" customWidth="1"/>
    <col min="5" max="5" width="15.140625" style="13" bestFit="1" customWidth="1"/>
    <col min="6" max="6" width="14.7109375" style="13" bestFit="1" customWidth="1"/>
    <col min="7" max="7" width="14.85546875" style="13" bestFit="1" customWidth="1"/>
    <col min="8" max="11" width="9.7109375" style="13" customWidth="1"/>
    <col min="12" max="16384" width="9.140625" style="13"/>
  </cols>
  <sheetData>
    <row r="1" spans="1:8" ht="15">
      <c r="A1" s="729" t="s">
        <v>188</v>
      </c>
      <c r="B1" s="738" t="str">
        <f>Info!C2</f>
        <v>სს "ბაზისბანკი"</v>
      </c>
      <c r="C1" s="17"/>
      <c r="D1" s="334"/>
    </row>
    <row r="2" spans="1:8" ht="15">
      <c r="A2" s="729" t="s">
        <v>189</v>
      </c>
      <c r="B2" s="728">
        <v>44561</v>
      </c>
      <c r="C2" s="30"/>
      <c r="D2" s="19"/>
      <c r="E2" s="12"/>
      <c r="F2" s="12"/>
      <c r="G2" s="12"/>
      <c r="H2" s="12"/>
    </row>
    <row r="3" spans="1:8" ht="15">
      <c r="A3" s="18"/>
      <c r="B3" s="17"/>
      <c r="C3" s="30"/>
      <c r="D3" s="19"/>
      <c r="E3" s="12"/>
      <c r="F3" s="12"/>
      <c r="G3" s="12"/>
      <c r="H3" s="12"/>
    </row>
    <row r="4" spans="1:8" ht="15" customHeight="1" thickBot="1">
      <c r="A4" s="209" t="s">
        <v>405</v>
      </c>
      <c r="B4" s="210" t="s">
        <v>187</v>
      </c>
      <c r="C4" s="211" t="s">
        <v>93</v>
      </c>
    </row>
    <row r="5" spans="1:8" ht="15" customHeight="1">
      <c r="A5" s="207" t="s">
        <v>26</v>
      </c>
      <c r="B5" s="208"/>
      <c r="C5" s="739" t="str">
        <f>INT((MONTH($B$2))/3)&amp;"Q"&amp;"-"&amp;YEAR($B$2)</f>
        <v>4Q-2021</v>
      </c>
      <c r="D5" s="739" t="str">
        <f>IF(INT(MONTH($B$2))=3,"4"&amp;"Q"&amp;"-"&amp;YEAR($B$2)-1,IF(INT(MONTH($B$2))=6,"1"&amp;"Q"&amp;"-"&amp;YEAR($B$2),IF(INT(MONTH($B$2))=9,"2"&amp;"Q"&amp;"-"&amp;YEAR($B$2),IF(INT(MONTH($B$2))=12,"3"&amp;"Q"&amp;"-"&amp;YEAR($B$2),0))))</f>
        <v>3Q-2021</v>
      </c>
      <c r="E5" s="739" t="str">
        <f>IF(INT(MONTH($B$2))=3,"3"&amp;"Q"&amp;"-"&amp;YEAR($B$2)-1,IF(INT(MONTH($B$2))=6,"4"&amp;"Q"&amp;"-"&amp;YEAR($B$2)-1,IF(INT(MONTH($B$2))=9,"1"&amp;"Q"&amp;"-"&amp;YEAR($B$2),IF(INT(MONTH($B$2))=12,"2"&amp;"Q"&amp;"-"&amp;YEAR($B$2),0))))</f>
        <v>2Q-2021</v>
      </c>
      <c r="F5" s="739" t="str">
        <f>IF(INT(MONTH($B$2))=3,"2"&amp;"Q"&amp;"-"&amp;YEAR($B$2)-1,IF(INT(MONTH($B$2))=6,"3"&amp;"Q"&amp;"-"&amp;YEAR($B$2)-1,IF(INT(MONTH($B$2))=9,"4"&amp;"Q"&amp;"-"&amp;YEAR($B$2)-1,IF(INT(MONTH($B$2))=12,"1"&amp;"Q"&amp;"-"&amp;YEAR($B$2),0))))</f>
        <v>1Q-2021</v>
      </c>
      <c r="G5" s="739" t="str">
        <f>IF(INT(MONTH($B$2))=3,"1"&amp;"Q"&amp;"-"&amp;YEAR($B$2)-1,IF(INT(MONTH($B$2))=6,"2"&amp;"Q"&amp;"-"&amp;YEAR($B$2)-1,IF(INT(MONTH($B$2))=9,"3"&amp;"Q"&amp;"-"&amp;YEAR($B$2)-1,IF(INT(MONTH($B$2))=12,"4"&amp;"Q"&amp;"-"&amp;YEAR($B$2)-1,0))))</f>
        <v>4Q-2020</v>
      </c>
    </row>
    <row r="6" spans="1:8" ht="15" customHeight="1">
      <c r="A6" s="370">
        <v>1</v>
      </c>
      <c r="B6" s="425" t="s">
        <v>192</v>
      </c>
      <c r="C6" s="371">
        <v>1551535443.9435146</v>
      </c>
      <c r="D6" s="649">
        <v>1413143947.7199309</v>
      </c>
      <c r="E6" s="650">
        <v>1361613875.3579807</v>
      </c>
      <c r="F6" s="651">
        <v>1415295962.5382357</v>
      </c>
      <c r="G6" s="652">
        <v>1385049077.5114553</v>
      </c>
    </row>
    <row r="7" spans="1:8" ht="15" customHeight="1">
      <c r="A7" s="370">
        <v>1.1000000000000001</v>
      </c>
      <c r="B7" s="372" t="s">
        <v>600</v>
      </c>
      <c r="C7" s="373">
        <v>1419210638.4882307</v>
      </c>
      <c r="D7" s="653">
        <v>1299153402.9979839</v>
      </c>
      <c r="E7" s="654">
        <v>1276449442.1358182</v>
      </c>
      <c r="F7" s="654">
        <v>1341103030.7984328</v>
      </c>
      <c r="G7" s="655">
        <v>1319752638.9021473</v>
      </c>
    </row>
    <row r="8" spans="1:8" ht="25.5">
      <c r="A8" s="370" t="s">
        <v>248</v>
      </c>
      <c r="B8" s="374" t="s">
        <v>399</v>
      </c>
      <c r="C8" s="373">
        <v>42500000</v>
      </c>
      <c r="D8" s="653">
        <v>42500000</v>
      </c>
      <c r="E8" s="654">
        <v>42500000</v>
      </c>
      <c r="F8" s="654">
        <v>42500000</v>
      </c>
      <c r="G8" s="655">
        <v>42500000</v>
      </c>
    </row>
    <row r="9" spans="1:8" ht="15" customHeight="1">
      <c r="A9" s="370">
        <v>1.2</v>
      </c>
      <c r="B9" s="372" t="s">
        <v>22</v>
      </c>
      <c r="C9" s="373">
        <v>132324805.45528381</v>
      </c>
      <c r="D9" s="653">
        <v>113990544.7219469</v>
      </c>
      <c r="E9" s="654">
        <v>84844953.22216256</v>
      </c>
      <c r="F9" s="654">
        <v>73510571.739802748</v>
      </c>
      <c r="G9" s="655">
        <v>65272298.809308</v>
      </c>
    </row>
    <row r="10" spans="1:8" ht="15" customHeight="1">
      <c r="A10" s="370">
        <v>1.3</v>
      </c>
      <c r="B10" s="426" t="s">
        <v>77</v>
      </c>
      <c r="C10" s="375">
        <v>0</v>
      </c>
      <c r="D10" s="653">
        <v>0</v>
      </c>
      <c r="E10" s="656">
        <v>319480</v>
      </c>
      <c r="F10" s="654">
        <v>682360</v>
      </c>
      <c r="G10" s="657">
        <v>24139.8</v>
      </c>
    </row>
    <row r="11" spans="1:8" ht="15" customHeight="1">
      <c r="A11" s="370">
        <v>2</v>
      </c>
      <c r="B11" s="425" t="s">
        <v>193</v>
      </c>
      <c r="C11" s="373">
        <v>31742221.117800001</v>
      </c>
      <c r="D11" s="653">
        <v>16581835.9473</v>
      </c>
      <c r="E11" s="654">
        <v>10688152.774900001</v>
      </c>
      <c r="F11" s="654">
        <v>17303130.072299998</v>
      </c>
      <c r="G11" s="655">
        <v>17068355.648615077</v>
      </c>
    </row>
    <row r="12" spans="1:8" ht="15" customHeight="1">
      <c r="A12" s="386">
        <v>3</v>
      </c>
      <c r="B12" s="427" t="s">
        <v>191</v>
      </c>
      <c r="C12" s="375">
        <v>123197246.72912499</v>
      </c>
      <c r="D12" s="653">
        <v>117186129</v>
      </c>
      <c r="E12" s="656">
        <v>117186129</v>
      </c>
      <c r="F12" s="654">
        <v>117186129</v>
      </c>
      <c r="G12" s="657">
        <v>117186129.09981249</v>
      </c>
    </row>
    <row r="13" spans="1:8" ht="15" customHeight="1" thickBot="1">
      <c r="A13" s="132">
        <v>4</v>
      </c>
      <c r="B13" s="428" t="s">
        <v>249</v>
      </c>
      <c r="C13" s="267">
        <v>1706474911.7904396</v>
      </c>
      <c r="D13" s="658">
        <v>1546911912.6672308</v>
      </c>
      <c r="E13" s="659">
        <v>1489488157.1328807</v>
      </c>
      <c r="F13" s="660">
        <v>1549785221.6105356</v>
      </c>
      <c r="G13" s="661">
        <v>1519303562.2598829</v>
      </c>
    </row>
    <row r="14" spans="1:8">
      <c r="B14" s="24"/>
    </row>
    <row r="15" spans="1:8" ht="25.5">
      <c r="B15" s="105" t="s">
        <v>601</v>
      </c>
    </row>
    <row r="16" spans="1:8">
      <c r="B16" s="105"/>
    </row>
    <row r="17" spans="2:2">
      <c r="B17" s="105"/>
    </row>
    <row r="18" spans="2:2">
      <c r="B18" s="105"/>
    </row>
  </sheetData>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31"/>
  <sheetViews>
    <sheetView showGridLines="0" zoomScaleNormal="100" workbookViewId="0">
      <pane xSplit="1" ySplit="4" topLeftCell="B5" activePane="bottomRight" state="frozen"/>
      <selection activeCell="E15" sqref="E15"/>
      <selection pane="topRight" activeCell="E15" sqref="E15"/>
      <selection pane="bottomLeft" activeCell="E15" sqref="E15"/>
      <selection pane="bottomRight" activeCell="E15" sqref="E15"/>
    </sheetView>
  </sheetViews>
  <sheetFormatPr defaultRowHeight="15"/>
  <cols>
    <col min="1" max="1" width="9.42578125" style="2" bestFit="1" customWidth="1"/>
    <col min="2" max="2" width="50.28515625" style="2" customWidth="1"/>
    <col min="3" max="3" width="81.5703125" style="2" bestFit="1" customWidth="1"/>
  </cols>
  <sheetData>
    <row r="1" spans="1:7">
      <c r="A1" s="727" t="s">
        <v>188</v>
      </c>
      <c r="B1" s="727" t="str">
        <f>Info!C2</f>
        <v>სს "ბაზისბანკი"</v>
      </c>
    </row>
    <row r="2" spans="1:7">
      <c r="A2" s="727" t="s">
        <v>189</v>
      </c>
      <c r="B2" s="724">
        <f>'1. key ratios'!B2</f>
        <v>44561</v>
      </c>
    </row>
    <row r="4" spans="1:7" ht="25.5" customHeight="1" thickBot="1">
      <c r="A4" s="232" t="s">
        <v>406</v>
      </c>
      <c r="B4" s="62" t="s">
        <v>149</v>
      </c>
      <c r="C4" s="14"/>
    </row>
    <row r="5" spans="1:7" ht="15.75">
      <c r="A5" s="11"/>
      <c r="B5" s="420" t="s">
        <v>150</v>
      </c>
      <c r="C5" s="431" t="s">
        <v>612</v>
      </c>
      <c r="D5" s="741"/>
      <c r="E5" s="741"/>
      <c r="F5" s="741"/>
      <c r="G5" s="741"/>
    </row>
    <row r="6" spans="1:7">
      <c r="A6" s="15">
        <v>1</v>
      </c>
      <c r="B6" s="63" t="s">
        <v>1007</v>
      </c>
      <c r="C6" s="429" t="s">
        <v>1008</v>
      </c>
    </row>
    <row r="7" spans="1:7">
      <c r="A7" s="15">
        <v>2</v>
      </c>
      <c r="B7" s="63" t="s">
        <v>1004</v>
      </c>
      <c r="C7" s="429" t="s">
        <v>1009</v>
      </c>
    </row>
    <row r="8" spans="1:7">
      <c r="A8" s="15">
        <v>3</v>
      </c>
      <c r="B8" s="63" t="s">
        <v>1010</v>
      </c>
      <c r="C8" s="429" t="s">
        <v>1011</v>
      </c>
    </row>
    <row r="9" spans="1:7">
      <c r="A9" s="15">
        <v>4</v>
      </c>
      <c r="B9" s="63" t="s">
        <v>1012</v>
      </c>
      <c r="C9" s="429" t="s">
        <v>1011</v>
      </c>
    </row>
    <row r="10" spans="1:7">
      <c r="A10" s="15">
        <v>5</v>
      </c>
      <c r="B10" s="63" t="s">
        <v>1029</v>
      </c>
      <c r="C10" s="429" t="s">
        <v>1008</v>
      </c>
    </row>
    <row r="11" spans="1:7">
      <c r="A11" s="15"/>
      <c r="B11" s="772"/>
      <c r="C11" s="773"/>
    </row>
    <row r="12" spans="1:7">
      <c r="A12" s="15"/>
      <c r="B12" s="421" t="s">
        <v>151</v>
      </c>
      <c r="C12" s="432" t="s">
        <v>613</v>
      </c>
    </row>
    <row r="13" spans="1:7" ht="15.75">
      <c r="A13" s="15">
        <v>1</v>
      </c>
      <c r="B13" s="28" t="s">
        <v>1005</v>
      </c>
      <c r="C13" s="430" t="s">
        <v>1013</v>
      </c>
    </row>
    <row r="14" spans="1:7" ht="15.75">
      <c r="A14" s="15">
        <v>2</v>
      </c>
      <c r="B14" s="28" t="s">
        <v>1014</v>
      </c>
      <c r="C14" s="430" t="s">
        <v>1015</v>
      </c>
    </row>
    <row r="15" spans="1:7" ht="15.75">
      <c r="A15" s="15">
        <v>3</v>
      </c>
      <c r="B15" s="28" t="s">
        <v>1016</v>
      </c>
      <c r="C15" s="430" t="s">
        <v>1017</v>
      </c>
    </row>
    <row r="16" spans="1:7" ht="15.75">
      <c r="A16" s="15">
        <v>4</v>
      </c>
      <c r="B16" s="28" t="s">
        <v>1018</v>
      </c>
      <c r="C16" s="430" t="s">
        <v>1019</v>
      </c>
    </row>
    <row r="17" spans="1:3" ht="15.75">
      <c r="A17" s="15">
        <v>5</v>
      </c>
      <c r="B17" s="28" t="s">
        <v>1020</v>
      </c>
      <c r="C17" s="430" t="s">
        <v>1021</v>
      </c>
    </row>
    <row r="18" spans="1:3" ht="15.75">
      <c r="A18" s="15">
        <v>6</v>
      </c>
      <c r="B18" s="28" t="s">
        <v>1022</v>
      </c>
      <c r="C18" s="430" t="s">
        <v>1023</v>
      </c>
    </row>
    <row r="19" spans="1:3" ht="15.75">
      <c r="A19" s="15">
        <v>7</v>
      </c>
      <c r="B19" s="28" t="s">
        <v>1024</v>
      </c>
      <c r="C19" s="430" t="s">
        <v>1025</v>
      </c>
    </row>
    <row r="20" spans="1:3" ht="15.75" customHeight="1">
      <c r="A20" s="15"/>
      <c r="B20" s="28"/>
      <c r="C20" s="29"/>
    </row>
    <row r="21" spans="1:3" ht="30" customHeight="1">
      <c r="A21" s="15"/>
      <c r="B21" s="774" t="s">
        <v>152</v>
      </c>
      <c r="C21" s="775"/>
    </row>
    <row r="22" spans="1:3">
      <c r="A22" s="15">
        <v>1</v>
      </c>
      <c r="B22" s="63" t="s">
        <v>1026</v>
      </c>
      <c r="C22" s="662">
        <v>0.91598172861293459</v>
      </c>
    </row>
    <row r="23" spans="1:3" ht="15.75" customHeight="1">
      <c r="A23" s="15">
        <v>2</v>
      </c>
      <c r="B23" s="63" t="s">
        <v>1027</v>
      </c>
      <c r="C23" s="662">
        <v>6.9155295356997867E-2</v>
      </c>
    </row>
    <row r="24" spans="1:3" ht="29.25" customHeight="1">
      <c r="A24" s="15"/>
      <c r="B24" s="774" t="s">
        <v>269</v>
      </c>
      <c r="C24" s="775"/>
    </row>
    <row r="25" spans="1:3">
      <c r="A25" s="15">
        <v>1</v>
      </c>
      <c r="B25" s="63" t="s">
        <v>1028</v>
      </c>
      <c r="C25" s="662">
        <v>0.91561533592148947</v>
      </c>
    </row>
    <row r="26" spans="1:3" ht="16.5" thickBot="1">
      <c r="A26" s="16">
        <v>2</v>
      </c>
      <c r="B26" s="64" t="s">
        <v>1027</v>
      </c>
      <c r="C26" s="678">
        <v>6.9155295356997867E-2</v>
      </c>
    </row>
    <row r="30" spans="1:3">
      <c r="C30" s="677"/>
    </row>
    <row r="31" spans="1:3">
      <c r="C31" s="677"/>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37"/>
  <sheetViews>
    <sheetView zoomScaleNormal="100" workbookViewId="0">
      <pane xSplit="1" ySplit="5" topLeftCell="B6" activePane="bottomRight" state="frozen"/>
      <selection activeCell="E15" sqref="E15"/>
      <selection pane="topRight" activeCell="E15" sqref="E15"/>
      <selection pane="bottomLeft" activeCell="E15" sqref="E15"/>
      <selection pane="bottomRight" activeCell="C21" sqref="C8:E21"/>
    </sheetView>
  </sheetViews>
  <sheetFormatPr defaultRowHeight="15"/>
  <cols>
    <col min="1" max="1" width="9.42578125" style="2" bestFit="1" customWidth="1"/>
    <col min="2" max="2" width="47.42578125" style="2" customWidth="1"/>
    <col min="3" max="3" width="46.5703125" style="2" customWidth="1"/>
    <col min="4" max="4" width="36.85546875" style="2" bestFit="1" customWidth="1"/>
    <col min="5" max="5" width="30.140625" style="2" bestFit="1" customWidth="1"/>
    <col min="6" max="6" width="12" bestFit="1" customWidth="1"/>
    <col min="7" max="7" width="12.42578125" bestFit="1" customWidth="1"/>
  </cols>
  <sheetData>
    <row r="1" spans="1:7" ht="15.75">
      <c r="A1" s="729" t="s">
        <v>188</v>
      </c>
      <c r="B1" s="738" t="str">
        <f>Info!C2</f>
        <v>სს "ბაზისბანკი"</v>
      </c>
    </row>
    <row r="2" spans="1:7" s="22" customFormat="1" ht="15.75" customHeight="1">
      <c r="A2" s="729" t="s">
        <v>189</v>
      </c>
      <c r="B2" s="724">
        <f>'1. key ratios'!B2</f>
        <v>44561</v>
      </c>
    </row>
    <row r="3" spans="1:7" s="22" customFormat="1" ht="15.75" customHeight="1"/>
    <row r="4" spans="1:7" s="22" customFormat="1" ht="15.75" customHeight="1" thickBot="1">
      <c r="A4" s="233" t="s">
        <v>407</v>
      </c>
      <c r="B4" s="234" t="s">
        <v>259</v>
      </c>
      <c r="C4" s="187"/>
      <c r="D4" s="187"/>
      <c r="E4" s="188" t="s">
        <v>93</v>
      </c>
    </row>
    <row r="5" spans="1:7" s="120" customFormat="1" ht="17.45" customHeight="1">
      <c r="A5" s="343"/>
      <c r="B5" s="344"/>
      <c r="C5" s="186" t="s">
        <v>0</v>
      </c>
      <c r="D5" s="186" t="s">
        <v>1</v>
      </c>
      <c r="E5" s="345" t="s">
        <v>2</v>
      </c>
      <c r="F5" s="750"/>
      <c r="G5" s="750"/>
    </row>
    <row r="6" spans="1:7" s="153" customFormat="1" ht="14.45" customHeight="1">
      <c r="A6" s="346"/>
      <c r="B6" s="776" t="s">
        <v>231</v>
      </c>
      <c r="C6" s="776" t="s">
        <v>230</v>
      </c>
      <c r="D6" s="777" t="s">
        <v>229</v>
      </c>
      <c r="E6" s="778"/>
      <c r="G6"/>
    </row>
    <row r="7" spans="1:7" s="153" customFormat="1" ht="99.6" customHeight="1">
      <c r="A7" s="346"/>
      <c r="B7" s="776"/>
      <c r="C7" s="776"/>
      <c r="D7" s="755" t="s">
        <v>228</v>
      </c>
      <c r="E7" s="756" t="s">
        <v>517</v>
      </c>
      <c r="G7"/>
    </row>
    <row r="8" spans="1:7">
      <c r="A8" s="347">
        <v>1</v>
      </c>
      <c r="B8" s="348" t="s">
        <v>154</v>
      </c>
      <c r="C8" s="634">
        <v>34309246.6052</v>
      </c>
      <c r="D8" s="634"/>
      <c r="E8" s="635">
        <v>34309246.6052</v>
      </c>
    </row>
    <row r="9" spans="1:7">
      <c r="A9" s="347">
        <v>2</v>
      </c>
      <c r="B9" s="348" t="s">
        <v>155</v>
      </c>
      <c r="C9" s="634">
        <v>229451426.98199999</v>
      </c>
      <c r="D9" s="634"/>
      <c r="E9" s="635">
        <v>229451426.98199999</v>
      </c>
    </row>
    <row r="10" spans="1:7">
      <c r="A10" s="347">
        <v>3</v>
      </c>
      <c r="B10" s="348" t="s">
        <v>227</v>
      </c>
      <c r="C10" s="634">
        <v>104812303.971</v>
      </c>
      <c r="D10" s="634"/>
      <c r="E10" s="635">
        <v>104812303.971</v>
      </c>
    </row>
    <row r="11" spans="1:7">
      <c r="A11" s="347">
        <v>4</v>
      </c>
      <c r="B11" s="348" t="s">
        <v>185</v>
      </c>
      <c r="C11" s="634">
        <v>38535544.539999999</v>
      </c>
      <c r="D11" s="634"/>
      <c r="E11" s="635">
        <v>38535544.539999999</v>
      </c>
    </row>
    <row r="12" spans="1:7">
      <c r="A12" s="347">
        <v>5</v>
      </c>
      <c r="B12" s="348" t="s">
        <v>157</v>
      </c>
      <c r="C12" s="634">
        <v>167389106.81999999</v>
      </c>
      <c r="D12" s="634"/>
      <c r="E12" s="635">
        <v>167389106.81999999</v>
      </c>
    </row>
    <row r="13" spans="1:7">
      <c r="A13" s="347">
        <v>6.1</v>
      </c>
      <c r="B13" s="348" t="s">
        <v>158</v>
      </c>
      <c r="C13" s="636">
        <v>1254684411.4916999</v>
      </c>
      <c r="D13" s="634"/>
      <c r="E13" s="635">
        <v>1254684411.4916999</v>
      </c>
    </row>
    <row r="14" spans="1:7">
      <c r="A14" s="347">
        <v>6.2</v>
      </c>
      <c r="B14" s="349" t="s">
        <v>159</v>
      </c>
      <c r="C14" s="636">
        <v>-52327070.412099995</v>
      </c>
      <c r="D14" s="634"/>
      <c r="E14" s="635">
        <v>-52327070.412099995</v>
      </c>
    </row>
    <row r="15" spans="1:7">
      <c r="A15" s="347">
        <v>6</v>
      </c>
      <c r="B15" s="348" t="s">
        <v>226</v>
      </c>
      <c r="C15" s="634">
        <v>1202357341.0795999</v>
      </c>
      <c r="D15" s="634"/>
      <c r="E15" s="635">
        <v>1202357341.0795999</v>
      </c>
    </row>
    <row r="16" spans="1:7">
      <c r="A16" s="347">
        <v>7</v>
      </c>
      <c r="B16" s="348" t="s">
        <v>161</v>
      </c>
      <c r="C16" s="634">
        <v>13744703.33</v>
      </c>
      <c r="D16" s="634"/>
      <c r="E16" s="635">
        <v>13744703.33</v>
      </c>
    </row>
    <row r="17" spans="1:7">
      <c r="A17" s="347">
        <v>8</v>
      </c>
      <c r="B17" s="348" t="s">
        <v>162</v>
      </c>
      <c r="C17" s="634">
        <v>11143195.302999999</v>
      </c>
      <c r="D17" s="634"/>
      <c r="E17" s="635">
        <v>11143195.302999999</v>
      </c>
      <c r="F17" s="6"/>
      <c r="G17" s="6"/>
    </row>
    <row r="18" spans="1:7">
      <c r="A18" s="347">
        <v>9</v>
      </c>
      <c r="B18" s="348" t="s">
        <v>163</v>
      </c>
      <c r="C18" s="634">
        <v>17062704.66</v>
      </c>
      <c r="D18" s="634"/>
      <c r="E18" s="635">
        <v>17062704.66</v>
      </c>
      <c r="G18" s="6"/>
    </row>
    <row r="19" spans="1:7" ht="25.5">
      <c r="A19" s="347">
        <v>10</v>
      </c>
      <c r="B19" s="348" t="s">
        <v>164</v>
      </c>
      <c r="C19" s="634">
        <v>40886685.5</v>
      </c>
      <c r="D19" s="634">
        <v>20925137.130000003</v>
      </c>
      <c r="E19" s="635">
        <v>19961548.369999997</v>
      </c>
      <c r="G19" s="6"/>
    </row>
    <row r="20" spans="1:7">
      <c r="A20" s="347">
        <v>11</v>
      </c>
      <c r="B20" s="348" t="s">
        <v>165</v>
      </c>
      <c r="C20" s="634">
        <v>8735023.2445</v>
      </c>
      <c r="D20" s="634"/>
      <c r="E20" s="635">
        <v>8735023.2445</v>
      </c>
    </row>
    <row r="21" spans="1:7" ht="39" thickBot="1">
      <c r="A21" s="350"/>
      <c r="B21" s="351" t="s">
        <v>481</v>
      </c>
      <c r="C21" s="637">
        <v>1868427282.0352998</v>
      </c>
      <c r="D21" s="637">
        <v>20925137.130000003</v>
      </c>
      <c r="E21" s="638">
        <v>1847502144.9052997</v>
      </c>
    </row>
    <row r="22" spans="1:7">
      <c r="A22"/>
      <c r="B22"/>
      <c r="C22"/>
      <c r="D22"/>
      <c r="E22"/>
    </row>
    <row r="23" spans="1:7">
      <c r="A23"/>
      <c r="B23"/>
      <c r="C23"/>
      <c r="D23"/>
      <c r="E23"/>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33"/>
  <sheetViews>
    <sheetView zoomScaleNormal="100" workbookViewId="0">
      <pane xSplit="1" ySplit="4" topLeftCell="B5" activePane="bottomRight" state="frozen"/>
      <selection activeCell="E15" sqref="E15"/>
      <selection pane="topRight" activeCell="E15" sqref="E15"/>
      <selection pane="bottomLeft" activeCell="E15" sqref="E15"/>
      <selection pane="bottomRight" activeCell="C24" sqref="C24"/>
    </sheetView>
  </sheetViews>
  <sheetFormatPr defaultRowHeight="15" outlineLevelRow="1"/>
  <cols>
    <col min="1" max="1" width="9.42578125" style="2" bestFit="1" customWidth="1"/>
    <col min="2" max="2" width="114.28515625" style="2" customWidth="1"/>
    <col min="3" max="3" width="18.42578125" bestFit="1"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7" ht="15.75">
      <c r="A1" s="729" t="s">
        <v>188</v>
      </c>
      <c r="B1" s="738" t="str">
        <f>Info!C2</f>
        <v>სს "ბაზისბანკი"</v>
      </c>
    </row>
    <row r="2" spans="1:7" s="22" customFormat="1" ht="15.75" customHeight="1">
      <c r="A2" s="729" t="s">
        <v>189</v>
      </c>
      <c r="B2" s="724">
        <f>'1. key ratios'!B2</f>
        <v>44561</v>
      </c>
      <c r="C2"/>
      <c r="D2"/>
      <c r="E2"/>
      <c r="F2"/>
    </row>
    <row r="3" spans="1:7" s="22" customFormat="1" ht="15.75" customHeight="1">
      <c r="C3"/>
      <c r="D3"/>
      <c r="E3"/>
      <c r="F3"/>
    </row>
    <row r="4" spans="1:7" s="22" customFormat="1" ht="26.25" thickBot="1">
      <c r="A4" s="22" t="s">
        <v>408</v>
      </c>
      <c r="B4" s="194" t="s">
        <v>262</v>
      </c>
      <c r="C4" s="188" t="s">
        <v>93</v>
      </c>
      <c r="D4"/>
      <c r="E4"/>
      <c r="F4"/>
    </row>
    <row r="5" spans="1:7" ht="26.25">
      <c r="A5" s="189">
        <v>1</v>
      </c>
      <c r="B5" s="190" t="s">
        <v>430</v>
      </c>
      <c r="C5" s="749">
        <f>'7. LI1'!E21</f>
        <v>1847502144.9052997</v>
      </c>
      <c r="D5" s="741"/>
      <c r="E5" s="741"/>
      <c r="F5" s="741"/>
      <c r="G5" s="741"/>
    </row>
    <row r="6" spans="1:7" s="179" customFormat="1">
      <c r="A6" s="119">
        <v>2.1</v>
      </c>
      <c r="B6" s="196" t="s">
        <v>263</v>
      </c>
      <c r="C6" s="268">
        <v>252566481.0402</v>
      </c>
    </row>
    <row r="7" spans="1:7" s="4" customFormat="1" ht="25.5" outlineLevel="1">
      <c r="A7" s="195">
        <v>2.2000000000000002</v>
      </c>
      <c r="B7" s="191" t="s">
        <v>264</v>
      </c>
      <c r="C7" s="269">
        <v>0</v>
      </c>
    </row>
    <row r="8" spans="1:7" s="4" customFormat="1" ht="26.25">
      <c r="A8" s="195">
        <v>3</v>
      </c>
      <c r="B8" s="192" t="s">
        <v>431</v>
      </c>
      <c r="C8" s="270">
        <f>SUM(C5:C7)</f>
        <v>2100068625.9454997</v>
      </c>
    </row>
    <row r="9" spans="1:7" s="179" customFormat="1">
      <c r="A9" s="119">
        <v>4</v>
      </c>
      <c r="B9" s="199" t="s">
        <v>260</v>
      </c>
      <c r="C9" s="268">
        <v>21340799.6796</v>
      </c>
    </row>
    <row r="10" spans="1:7" s="4" customFormat="1" ht="25.5" outlineLevel="1">
      <c r="A10" s="195">
        <v>5.0999999999999996</v>
      </c>
      <c r="B10" s="191" t="s">
        <v>270</v>
      </c>
      <c r="C10" s="269">
        <v>-105644400</v>
      </c>
    </row>
    <row r="11" spans="1:7" s="4" customFormat="1" ht="25.5" outlineLevel="1">
      <c r="A11" s="195">
        <v>5.2</v>
      </c>
      <c r="B11" s="191" t="s">
        <v>271</v>
      </c>
      <c r="C11" s="269">
        <v>0</v>
      </c>
    </row>
    <row r="12" spans="1:7" s="4" customFormat="1">
      <c r="A12" s="195">
        <v>6</v>
      </c>
      <c r="B12" s="197" t="s">
        <v>602</v>
      </c>
      <c r="C12" s="352">
        <v>0</v>
      </c>
    </row>
    <row r="13" spans="1:7" s="4" customFormat="1" ht="15.75" thickBot="1">
      <c r="A13" s="198">
        <v>7</v>
      </c>
      <c r="B13" s="193" t="s">
        <v>261</v>
      </c>
      <c r="C13" s="271">
        <f>SUM(C8:C12)</f>
        <v>2015765025.6250997</v>
      </c>
    </row>
    <row r="15" spans="1:7">
      <c r="B15" s="24"/>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scale="5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yrA6b+SfmPM8DbMI7uT5hXnLipdIrkJjzubP1J7PN50=</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gJ1C0raJYnXdyuj8TCatM85ngVdVTgOJS5h6et2L0eU=</DigestValue>
    </Reference>
  </SignedInfo>
  <SignatureValue>R/WhB9sx94LasOkKoo72W5CJisKOJLDJ2kPWobFahh4xJYdofKWJfebuCwOCmuCU1dprd8gR643d
0k2wT+SI515kxCI5FST/uiy5zMyf04m81Z1Nz2A40I4A/OULErkb5vIfb8zzEQy+/yHG7fF5WCT4
8IA89IhLkSDTQAmDD1NTwP/KJyOGZwcesDeZoKeiN4PT+JCPdZl0XEaETmts5PP49a9psL6JM1yk
ZcjdBYsHe401rXZx8//2qggHY79+1KFMQdFmsth6Yot/oGxtbM5C7ZsV6pZ82NF8lT4BABcIRgSK
VuvFd0Ui9V1yKEyJP1/gv5E6aVQws1rbvweYdA==</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mRjiglCyvYuY3rAaVfSiMtqNEyXHzbm6Zgv1E5ULTEE=</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LtR1oLpK0mIQeaEcHA1nKZBK4JwtakBKB/qrrEgSa5Y=</DigestValue>
      </Reference>
      <Reference URI="/xl/printerSettings/printerSettings21.bin?ContentType=application/vnd.openxmlformats-officedocument.spreadsheetml.printerSettings">
        <DigestMethod Algorithm="http://www.w3.org/2001/04/xmlenc#sha256"/>
        <DigestValue>C7CvtmtLvzyJfzdUdZ9Cyj7Dy+3PSH2J91/PLVGFjUw=</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30.bin?ContentType=application/vnd.openxmlformats-officedocument.spreadsheetml.printerSettings">
        <DigestMethod Algorithm="http://www.w3.org/2001/04/xmlenc#sha256"/>
        <DigestValue>3ERR2F/vEObNcEzJuSEu3eSKfzyw2O670iMCq6FJu78=</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SHCsRPrMpoZdt+iilUJLMygOkWlizglmPl/M+UOwhW8=</DigestValue>
      </Reference>
      <Reference URI="/xl/styles.xml?ContentType=application/vnd.openxmlformats-officedocument.spreadsheetml.styles+xml">
        <DigestMethod Algorithm="http://www.w3.org/2001/04/xmlenc#sha256"/>
        <DigestValue>CBtCT033b5+hm5q6NbboAK0RyZytuRkyYmIjQcppIyU=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xV0jIisr9TrKXhJZykco0MDjC3Akm0PRlt2n9AItBks=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Q4XKSpqyZI98i5IlGCz1YTiAGH69gqb5TiobpAajJFo=</DigestValue>
      </Reference>
      <Reference URI="/xl/worksheets/sheet10.xml?ContentType=application/vnd.openxmlformats-officedocument.spreadsheetml.worksheet+xml">
        <DigestMethod Algorithm="http://www.w3.org/2001/04/xmlenc#sha256"/>
        <DigestValue>pvTN5c/NSaFLQ064I+ASkLVb5DrhIdnlHHXY7YyJ0Pk=</DigestValue>
      </Reference>
      <Reference URI="/xl/worksheets/sheet11.xml?ContentType=application/vnd.openxmlformats-officedocument.spreadsheetml.worksheet+xml">
        <DigestMethod Algorithm="http://www.w3.org/2001/04/xmlenc#sha256"/>
        <DigestValue>Dy3ho8BQXMPLDgyk2OZMIvFeey/cVktu0jC9Um/ARFg=</DigestValue>
      </Reference>
      <Reference URI="/xl/worksheets/sheet12.xml?ContentType=application/vnd.openxmlformats-officedocument.spreadsheetml.worksheet+xml">
        <DigestMethod Algorithm="http://www.w3.org/2001/04/xmlenc#sha256"/>
        <DigestValue>wAqPrY9JNCj1H4Kzcs5gEFpQdmytICOxMbMpsRUsBmM=</DigestValue>
      </Reference>
      <Reference URI="/xl/worksheets/sheet13.xml?ContentType=application/vnd.openxmlformats-officedocument.spreadsheetml.worksheet+xml">
        <DigestMethod Algorithm="http://www.w3.org/2001/04/xmlenc#sha256"/>
        <DigestValue>8/kyOzyzBu8z8tmGLkmm/l+B26KK1LF5MBFeukwgcRg=</DigestValue>
      </Reference>
      <Reference URI="/xl/worksheets/sheet14.xml?ContentType=application/vnd.openxmlformats-officedocument.spreadsheetml.worksheet+xml">
        <DigestMethod Algorithm="http://www.w3.org/2001/04/xmlenc#sha256"/>
        <DigestValue>5BQnlS0KJiITALbrcMIN+uykjbupU2plLe5NgR8hyKg=</DigestValue>
      </Reference>
      <Reference URI="/xl/worksheets/sheet15.xml?ContentType=application/vnd.openxmlformats-officedocument.spreadsheetml.worksheet+xml">
        <DigestMethod Algorithm="http://www.w3.org/2001/04/xmlenc#sha256"/>
        <DigestValue>WL2VFs8HVScCRIdGeC91ni8mJeNmDgKN6FfnDFsavyU=</DigestValue>
      </Reference>
      <Reference URI="/xl/worksheets/sheet16.xml?ContentType=application/vnd.openxmlformats-officedocument.spreadsheetml.worksheet+xml">
        <DigestMethod Algorithm="http://www.w3.org/2001/04/xmlenc#sha256"/>
        <DigestValue>7C/pECllPbVB4cBMSI4DRkrZL2TAM23lpGg92h10GMY=</DigestValue>
      </Reference>
      <Reference URI="/xl/worksheets/sheet17.xml?ContentType=application/vnd.openxmlformats-officedocument.spreadsheetml.worksheet+xml">
        <DigestMethod Algorithm="http://www.w3.org/2001/04/xmlenc#sha256"/>
        <DigestValue>ySOfiyHDVzR8awcaQ0rPEAeUyx/DN1ECHHp/CafAtBo=</DigestValue>
      </Reference>
      <Reference URI="/xl/worksheets/sheet18.xml?ContentType=application/vnd.openxmlformats-officedocument.spreadsheetml.worksheet+xml">
        <DigestMethod Algorithm="http://www.w3.org/2001/04/xmlenc#sha256"/>
        <DigestValue>ysejjw06WGpPJo0srDz/241U+3oD7zMTyStHeE3Hv7A=</DigestValue>
      </Reference>
      <Reference URI="/xl/worksheets/sheet19.xml?ContentType=application/vnd.openxmlformats-officedocument.spreadsheetml.worksheet+xml">
        <DigestMethod Algorithm="http://www.w3.org/2001/04/xmlenc#sha256"/>
        <DigestValue>W7rdcXD8FY/3k+fJvy22RRt1iBKfzHOR/ut6QZPrbx4=</DigestValue>
      </Reference>
      <Reference URI="/xl/worksheets/sheet2.xml?ContentType=application/vnd.openxmlformats-officedocument.spreadsheetml.worksheet+xml">
        <DigestMethod Algorithm="http://www.w3.org/2001/04/xmlenc#sha256"/>
        <DigestValue>a7K66W4xf+C+00w0bkxgQHCL9Snzvp4H/lx2qgBgbS0=</DigestValue>
      </Reference>
      <Reference URI="/xl/worksheets/sheet20.xml?ContentType=application/vnd.openxmlformats-officedocument.spreadsheetml.worksheet+xml">
        <DigestMethod Algorithm="http://www.w3.org/2001/04/xmlenc#sha256"/>
        <DigestValue>KYTy8mft7maLTacKnSRrMNixxxq24Ub4C8MQkQ0L6Ao=</DigestValue>
      </Reference>
      <Reference URI="/xl/worksheets/sheet21.xml?ContentType=application/vnd.openxmlformats-officedocument.spreadsheetml.worksheet+xml">
        <DigestMethod Algorithm="http://www.w3.org/2001/04/xmlenc#sha256"/>
        <DigestValue>7IlB8kuuMRVUMu0rb/e5x0gDuuVwSBSxhlYSZuHaIF0=</DigestValue>
      </Reference>
      <Reference URI="/xl/worksheets/sheet22.xml?ContentType=application/vnd.openxmlformats-officedocument.spreadsheetml.worksheet+xml">
        <DigestMethod Algorithm="http://www.w3.org/2001/04/xmlenc#sha256"/>
        <DigestValue>4qFyWaLCttKvZ9uDXq2UFA95SBSXQ0J55jz/qN6BjHw=</DigestValue>
      </Reference>
      <Reference URI="/xl/worksheets/sheet23.xml?ContentType=application/vnd.openxmlformats-officedocument.spreadsheetml.worksheet+xml">
        <DigestMethod Algorithm="http://www.w3.org/2001/04/xmlenc#sha256"/>
        <DigestValue>pscflYaqQVXsZvWqyZHl9bs3GrcEDXFKHfphqtyepP0=</DigestValue>
      </Reference>
      <Reference URI="/xl/worksheets/sheet24.xml?ContentType=application/vnd.openxmlformats-officedocument.spreadsheetml.worksheet+xml">
        <DigestMethod Algorithm="http://www.w3.org/2001/04/xmlenc#sha256"/>
        <DigestValue>1Se8C+Yd69Sh1ar7okfiElvcZMKdyOACROKv8zk0HJw=</DigestValue>
      </Reference>
      <Reference URI="/xl/worksheets/sheet25.xml?ContentType=application/vnd.openxmlformats-officedocument.spreadsheetml.worksheet+xml">
        <DigestMethod Algorithm="http://www.w3.org/2001/04/xmlenc#sha256"/>
        <DigestValue>jZTgUp9rYlken7B2ZlvGsiwwm3KjG2UQCRIWLdDPSJU=</DigestValue>
      </Reference>
      <Reference URI="/xl/worksheets/sheet26.xml?ContentType=application/vnd.openxmlformats-officedocument.spreadsheetml.worksheet+xml">
        <DigestMethod Algorithm="http://www.w3.org/2001/04/xmlenc#sha256"/>
        <DigestValue>l2Z/9UEaRYThWrmIPEdZsZSt1oMkbtk9NBlnlyxiWWU=</DigestValue>
      </Reference>
      <Reference URI="/xl/worksheets/sheet27.xml?ContentType=application/vnd.openxmlformats-officedocument.spreadsheetml.worksheet+xml">
        <DigestMethod Algorithm="http://www.w3.org/2001/04/xmlenc#sha256"/>
        <DigestValue>BdELaLwcwiwg0vbFp1VHm2Ru0e5Tbvc/pAq+YOxQxEw=</DigestValue>
      </Reference>
      <Reference URI="/xl/worksheets/sheet28.xml?ContentType=application/vnd.openxmlformats-officedocument.spreadsheetml.worksheet+xml">
        <DigestMethod Algorithm="http://www.w3.org/2001/04/xmlenc#sha256"/>
        <DigestValue>xmfItL8ioHYBLz5R4Baocnc2qgonpHwVrqEt14c/zHU=</DigestValue>
      </Reference>
      <Reference URI="/xl/worksheets/sheet29.xml?ContentType=application/vnd.openxmlformats-officedocument.spreadsheetml.worksheet+xml">
        <DigestMethod Algorithm="http://www.w3.org/2001/04/xmlenc#sha256"/>
        <DigestValue>ZIHhMu6HY5hk8YWlehBFFL1Dd9xnrQBG+VQsf4RjTSI=</DigestValue>
      </Reference>
      <Reference URI="/xl/worksheets/sheet3.xml?ContentType=application/vnd.openxmlformats-officedocument.spreadsheetml.worksheet+xml">
        <DigestMethod Algorithm="http://www.w3.org/2001/04/xmlenc#sha256"/>
        <DigestValue>QXEb14i5UI/nQUBXdPyWzkwmfIRZQRjlET6KTdZym5k=</DigestValue>
      </Reference>
      <Reference URI="/xl/worksheets/sheet30.xml?ContentType=application/vnd.openxmlformats-officedocument.spreadsheetml.worksheet+xml">
        <DigestMethod Algorithm="http://www.w3.org/2001/04/xmlenc#sha256"/>
        <DigestValue>Jx27Dib2rRzoVnC/apMAHBsFZslOa7/4eq1gKEd8/Pk=</DigestValue>
      </Reference>
      <Reference URI="/xl/worksheets/sheet4.xml?ContentType=application/vnd.openxmlformats-officedocument.spreadsheetml.worksheet+xml">
        <DigestMethod Algorithm="http://www.w3.org/2001/04/xmlenc#sha256"/>
        <DigestValue>eBdFrSE6yrW1nasJ5Ijd588ZsQpJxOmE4VhIbzM23Q4=</DigestValue>
      </Reference>
      <Reference URI="/xl/worksheets/sheet5.xml?ContentType=application/vnd.openxmlformats-officedocument.spreadsheetml.worksheet+xml">
        <DigestMethod Algorithm="http://www.w3.org/2001/04/xmlenc#sha256"/>
        <DigestValue>wtC/JS5tv5vIpPzetzWbR0V4XBnJl4oG+Lvf6Iu/lkM=</DigestValue>
      </Reference>
      <Reference URI="/xl/worksheets/sheet6.xml?ContentType=application/vnd.openxmlformats-officedocument.spreadsheetml.worksheet+xml">
        <DigestMethod Algorithm="http://www.w3.org/2001/04/xmlenc#sha256"/>
        <DigestValue>hrB5ObaX1IcBYVEkLxNWxoIylOL97ePHxGBhkihjXd4=</DigestValue>
      </Reference>
      <Reference URI="/xl/worksheets/sheet7.xml?ContentType=application/vnd.openxmlformats-officedocument.spreadsheetml.worksheet+xml">
        <DigestMethod Algorithm="http://www.w3.org/2001/04/xmlenc#sha256"/>
        <DigestValue>1ebM4qYtzKN7vQYAWxf69rBOi9rLASUyGLtvM7EdO9w=</DigestValue>
      </Reference>
      <Reference URI="/xl/worksheets/sheet8.xml?ContentType=application/vnd.openxmlformats-officedocument.spreadsheetml.worksheet+xml">
        <DigestMethod Algorithm="http://www.w3.org/2001/04/xmlenc#sha256"/>
        <DigestValue>yn64/NX00+3Xte+dTNT71P7C21hyV29WnEO7kIFUHJo=</DigestValue>
      </Reference>
      <Reference URI="/xl/worksheets/sheet9.xml?ContentType=application/vnd.openxmlformats-officedocument.spreadsheetml.worksheet+xml">
        <DigestMethod Algorithm="http://www.w3.org/2001/04/xmlenc#sha256"/>
        <DigestValue>Vdt6csrPXZDSAXAOtNFHLCuoZpiYTmVBTIF0d9eaYYc=</DigestValue>
      </Reference>
    </Manifest>
    <SignatureProperties>
      <SignatureProperty Id="idSignatureTime" Target="#idPackageSignature">
        <mdssi:SignatureTime xmlns:mdssi="http://schemas.openxmlformats.org/package/2006/digital-signature">
          <mdssi:Format>YYYY-MM-DDThh:mm:ssTZD</mdssi:Format>
          <mdssi:Value>2022-01-31T13:43:29Z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2022-01-31T13:43:29Z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6Ya2AcXrlBtMAAINz2fx9j5RbMm5WaNzyZu/F8ABTpo=</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Ny19xl0xaeh3luG3uQjMqbvRLXRum9ilBkyX/OSzjq8=</DigestValue>
    </Reference>
  </SignedInfo>
  <SignatureValue>er73u9/4yxObS1GR+7oqVnAkAdI2BtmJJuZd8wNuM5LJAtrCLxuPTnCSODetqWKmsk/6zYyT7E+F
FydVzfS0JDKgsLMzz+iRhcaXF/B4DTzShfVIkyP5v1gxXOdsIASupWCHbJsL+TFI+PdC6PVgy1bZ
IO2JJquvjrz6an2F91iJjYAjUltyJQVuic7Lj26FYAl4XWwE2Yj4G6gS0ZTNsqdj18XTAjfHigkT
sz0Jc4y/bX3y3iElPcetE+fdoMpgKecZpwVmg4hGMKEQDc6NVyJXpdpvctzaX2FMTyQvuXVjbWZ5
+1f7bilYvvnNIrqwNgGri7o6ldXfavGKmYDruw==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mRjiglCyvYuY3rAaVfSiMtqNEyXHzbm6Zgv1E5ULTEE=</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LtR1oLpK0mIQeaEcHA1nKZBK4JwtakBKB/qrrEgSa5Y=</DigestValue>
      </Reference>
      <Reference URI="/xl/printerSettings/printerSettings21.bin?ContentType=application/vnd.openxmlformats-officedocument.spreadsheetml.printerSettings">
        <DigestMethod Algorithm="http://www.w3.org/2001/04/xmlenc#sha256"/>
        <DigestValue>C7CvtmtLvzyJfzdUdZ9Cyj7Dy+3PSH2J91/PLVGFjUw=</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30.bin?ContentType=application/vnd.openxmlformats-officedocument.spreadsheetml.printerSettings">
        <DigestMethod Algorithm="http://www.w3.org/2001/04/xmlenc#sha256"/>
        <DigestValue>3ERR2F/vEObNcEzJuSEu3eSKfzyw2O670iMCq6FJu78=</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SHCsRPrMpoZdt+iilUJLMygOkWlizglmPl/M+UOwhW8=</DigestValue>
      </Reference>
      <Reference URI="/xl/styles.xml?ContentType=application/vnd.openxmlformats-officedocument.spreadsheetml.styles+xml">
        <DigestMethod Algorithm="http://www.w3.org/2001/04/xmlenc#sha256"/>
        <DigestValue>CBtCT033b5+hm5q6NbboAK0RyZytuRkyYmIjQcppIyU=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xV0jIisr9TrKXhJZykco0MDjC3Akm0PRlt2n9AItBks=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Q4XKSpqyZI98i5IlGCz1YTiAGH69gqb5TiobpAajJFo=</DigestValue>
      </Reference>
      <Reference URI="/xl/worksheets/sheet10.xml?ContentType=application/vnd.openxmlformats-officedocument.spreadsheetml.worksheet+xml">
        <DigestMethod Algorithm="http://www.w3.org/2001/04/xmlenc#sha256"/>
        <DigestValue>pvTN5c/NSaFLQ064I+ASkLVb5DrhIdnlHHXY7YyJ0Pk=</DigestValue>
      </Reference>
      <Reference URI="/xl/worksheets/sheet11.xml?ContentType=application/vnd.openxmlformats-officedocument.spreadsheetml.worksheet+xml">
        <DigestMethod Algorithm="http://www.w3.org/2001/04/xmlenc#sha256"/>
        <DigestValue>Dy3ho8BQXMPLDgyk2OZMIvFeey/cVktu0jC9Um/ARFg=</DigestValue>
      </Reference>
      <Reference URI="/xl/worksheets/sheet12.xml?ContentType=application/vnd.openxmlformats-officedocument.spreadsheetml.worksheet+xml">
        <DigestMethod Algorithm="http://www.w3.org/2001/04/xmlenc#sha256"/>
        <DigestValue>wAqPrY9JNCj1H4Kzcs5gEFpQdmytICOxMbMpsRUsBmM=</DigestValue>
      </Reference>
      <Reference URI="/xl/worksheets/sheet13.xml?ContentType=application/vnd.openxmlformats-officedocument.spreadsheetml.worksheet+xml">
        <DigestMethod Algorithm="http://www.w3.org/2001/04/xmlenc#sha256"/>
        <DigestValue>8/kyOzyzBu8z8tmGLkmm/l+B26KK1LF5MBFeukwgcRg=</DigestValue>
      </Reference>
      <Reference URI="/xl/worksheets/sheet14.xml?ContentType=application/vnd.openxmlformats-officedocument.spreadsheetml.worksheet+xml">
        <DigestMethod Algorithm="http://www.w3.org/2001/04/xmlenc#sha256"/>
        <DigestValue>5BQnlS0KJiITALbrcMIN+uykjbupU2plLe5NgR8hyKg=</DigestValue>
      </Reference>
      <Reference URI="/xl/worksheets/sheet15.xml?ContentType=application/vnd.openxmlformats-officedocument.spreadsheetml.worksheet+xml">
        <DigestMethod Algorithm="http://www.w3.org/2001/04/xmlenc#sha256"/>
        <DigestValue>WL2VFs8HVScCRIdGeC91ni8mJeNmDgKN6FfnDFsavyU=</DigestValue>
      </Reference>
      <Reference URI="/xl/worksheets/sheet16.xml?ContentType=application/vnd.openxmlformats-officedocument.spreadsheetml.worksheet+xml">
        <DigestMethod Algorithm="http://www.w3.org/2001/04/xmlenc#sha256"/>
        <DigestValue>7C/pECllPbVB4cBMSI4DRkrZL2TAM23lpGg92h10GMY=</DigestValue>
      </Reference>
      <Reference URI="/xl/worksheets/sheet17.xml?ContentType=application/vnd.openxmlformats-officedocument.spreadsheetml.worksheet+xml">
        <DigestMethod Algorithm="http://www.w3.org/2001/04/xmlenc#sha256"/>
        <DigestValue>ySOfiyHDVzR8awcaQ0rPEAeUyx/DN1ECHHp/CafAtBo=</DigestValue>
      </Reference>
      <Reference URI="/xl/worksheets/sheet18.xml?ContentType=application/vnd.openxmlformats-officedocument.spreadsheetml.worksheet+xml">
        <DigestMethod Algorithm="http://www.w3.org/2001/04/xmlenc#sha256"/>
        <DigestValue>ysejjw06WGpPJo0srDz/241U+3oD7zMTyStHeE3Hv7A=</DigestValue>
      </Reference>
      <Reference URI="/xl/worksheets/sheet19.xml?ContentType=application/vnd.openxmlformats-officedocument.spreadsheetml.worksheet+xml">
        <DigestMethod Algorithm="http://www.w3.org/2001/04/xmlenc#sha256"/>
        <DigestValue>W7rdcXD8FY/3k+fJvy22RRt1iBKfzHOR/ut6QZPrbx4=</DigestValue>
      </Reference>
      <Reference URI="/xl/worksheets/sheet2.xml?ContentType=application/vnd.openxmlformats-officedocument.spreadsheetml.worksheet+xml">
        <DigestMethod Algorithm="http://www.w3.org/2001/04/xmlenc#sha256"/>
        <DigestValue>a7K66W4xf+C+00w0bkxgQHCL9Snzvp4H/lx2qgBgbS0=</DigestValue>
      </Reference>
      <Reference URI="/xl/worksheets/sheet20.xml?ContentType=application/vnd.openxmlformats-officedocument.spreadsheetml.worksheet+xml">
        <DigestMethod Algorithm="http://www.w3.org/2001/04/xmlenc#sha256"/>
        <DigestValue>KYTy8mft7maLTacKnSRrMNixxxq24Ub4C8MQkQ0L6Ao=</DigestValue>
      </Reference>
      <Reference URI="/xl/worksheets/sheet21.xml?ContentType=application/vnd.openxmlformats-officedocument.spreadsheetml.worksheet+xml">
        <DigestMethod Algorithm="http://www.w3.org/2001/04/xmlenc#sha256"/>
        <DigestValue>7IlB8kuuMRVUMu0rb/e5x0gDuuVwSBSxhlYSZuHaIF0=</DigestValue>
      </Reference>
      <Reference URI="/xl/worksheets/sheet22.xml?ContentType=application/vnd.openxmlformats-officedocument.spreadsheetml.worksheet+xml">
        <DigestMethod Algorithm="http://www.w3.org/2001/04/xmlenc#sha256"/>
        <DigestValue>4qFyWaLCttKvZ9uDXq2UFA95SBSXQ0J55jz/qN6BjHw=</DigestValue>
      </Reference>
      <Reference URI="/xl/worksheets/sheet23.xml?ContentType=application/vnd.openxmlformats-officedocument.spreadsheetml.worksheet+xml">
        <DigestMethod Algorithm="http://www.w3.org/2001/04/xmlenc#sha256"/>
        <DigestValue>pscflYaqQVXsZvWqyZHl9bs3GrcEDXFKHfphqtyepP0=</DigestValue>
      </Reference>
      <Reference URI="/xl/worksheets/sheet24.xml?ContentType=application/vnd.openxmlformats-officedocument.spreadsheetml.worksheet+xml">
        <DigestMethod Algorithm="http://www.w3.org/2001/04/xmlenc#sha256"/>
        <DigestValue>1Se8C+Yd69Sh1ar7okfiElvcZMKdyOACROKv8zk0HJw=</DigestValue>
      </Reference>
      <Reference URI="/xl/worksheets/sheet25.xml?ContentType=application/vnd.openxmlformats-officedocument.spreadsheetml.worksheet+xml">
        <DigestMethod Algorithm="http://www.w3.org/2001/04/xmlenc#sha256"/>
        <DigestValue>jZTgUp9rYlken7B2ZlvGsiwwm3KjG2UQCRIWLdDPSJU=</DigestValue>
      </Reference>
      <Reference URI="/xl/worksheets/sheet26.xml?ContentType=application/vnd.openxmlformats-officedocument.spreadsheetml.worksheet+xml">
        <DigestMethod Algorithm="http://www.w3.org/2001/04/xmlenc#sha256"/>
        <DigestValue>l2Z/9UEaRYThWrmIPEdZsZSt1oMkbtk9NBlnlyxiWWU=</DigestValue>
      </Reference>
      <Reference URI="/xl/worksheets/sheet27.xml?ContentType=application/vnd.openxmlformats-officedocument.spreadsheetml.worksheet+xml">
        <DigestMethod Algorithm="http://www.w3.org/2001/04/xmlenc#sha256"/>
        <DigestValue>BdELaLwcwiwg0vbFp1VHm2Ru0e5Tbvc/pAq+YOxQxEw=</DigestValue>
      </Reference>
      <Reference URI="/xl/worksheets/sheet28.xml?ContentType=application/vnd.openxmlformats-officedocument.spreadsheetml.worksheet+xml">
        <DigestMethod Algorithm="http://www.w3.org/2001/04/xmlenc#sha256"/>
        <DigestValue>xmfItL8ioHYBLz5R4Baocnc2qgonpHwVrqEt14c/zHU=</DigestValue>
      </Reference>
      <Reference URI="/xl/worksheets/sheet29.xml?ContentType=application/vnd.openxmlformats-officedocument.spreadsheetml.worksheet+xml">
        <DigestMethod Algorithm="http://www.w3.org/2001/04/xmlenc#sha256"/>
        <DigestValue>ZIHhMu6HY5hk8YWlehBFFL1Dd9xnrQBG+VQsf4RjTSI=</DigestValue>
      </Reference>
      <Reference URI="/xl/worksheets/sheet3.xml?ContentType=application/vnd.openxmlformats-officedocument.spreadsheetml.worksheet+xml">
        <DigestMethod Algorithm="http://www.w3.org/2001/04/xmlenc#sha256"/>
        <DigestValue>QXEb14i5UI/nQUBXdPyWzkwmfIRZQRjlET6KTdZym5k=</DigestValue>
      </Reference>
      <Reference URI="/xl/worksheets/sheet30.xml?ContentType=application/vnd.openxmlformats-officedocument.spreadsheetml.worksheet+xml">
        <DigestMethod Algorithm="http://www.w3.org/2001/04/xmlenc#sha256"/>
        <DigestValue>Jx27Dib2rRzoVnC/apMAHBsFZslOa7/4eq1gKEd8/Pk=</DigestValue>
      </Reference>
      <Reference URI="/xl/worksheets/sheet4.xml?ContentType=application/vnd.openxmlformats-officedocument.spreadsheetml.worksheet+xml">
        <DigestMethod Algorithm="http://www.w3.org/2001/04/xmlenc#sha256"/>
        <DigestValue>eBdFrSE6yrW1nasJ5Ijd588ZsQpJxOmE4VhIbzM23Q4=</DigestValue>
      </Reference>
      <Reference URI="/xl/worksheets/sheet5.xml?ContentType=application/vnd.openxmlformats-officedocument.spreadsheetml.worksheet+xml">
        <DigestMethod Algorithm="http://www.w3.org/2001/04/xmlenc#sha256"/>
        <DigestValue>wtC/JS5tv5vIpPzetzWbR0V4XBnJl4oG+Lvf6Iu/lkM=</DigestValue>
      </Reference>
      <Reference URI="/xl/worksheets/sheet6.xml?ContentType=application/vnd.openxmlformats-officedocument.spreadsheetml.worksheet+xml">
        <DigestMethod Algorithm="http://www.w3.org/2001/04/xmlenc#sha256"/>
        <DigestValue>hrB5ObaX1IcBYVEkLxNWxoIylOL97ePHxGBhkihjXd4=</DigestValue>
      </Reference>
      <Reference URI="/xl/worksheets/sheet7.xml?ContentType=application/vnd.openxmlformats-officedocument.spreadsheetml.worksheet+xml">
        <DigestMethod Algorithm="http://www.w3.org/2001/04/xmlenc#sha256"/>
        <DigestValue>1ebM4qYtzKN7vQYAWxf69rBOi9rLASUyGLtvM7EdO9w=</DigestValue>
      </Reference>
      <Reference URI="/xl/worksheets/sheet8.xml?ContentType=application/vnd.openxmlformats-officedocument.spreadsheetml.worksheet+xml">
        <DigestMethod Algorithm="http://www.w3.org/2001/04/xmlenc#sha256"/>
        <DigestValue>yn64/NX00+3Xte+dTNT71P7C21hyV29WnEO7kIFUHJo=</DigestValue>
      </Reference>
      <Reference URI="/xl/worksheets/sheet9.xml?ContentType=application/vnd.openxmlformats-officedocument.spreadsheetml.worksheet+xml">
        <DigestMethod Algorithm="http://www.w3.org/2001/04/xmlenc#sha256"/>
        <DigestValue>Vdt6csrPXZDSAXAOtNFHLCuoZpiYTmVBTIF0d9eaYYc=</DigestValue>
      </Reference>
    </Manifest>
    <SignatureProperties>
      <SignatureProperty Id="idSignatureTime" Target="#idPackageSignature">
        <mdssi:SignatureTime xmlns:mdssi="http://schemas.openxmlformats.org/package/2006/digital-signature">
          <mdssi:Format>YYYY-MM-DDThh:mm:ssTZD</mdssi:Format>
          <mdssi:Value>2022-01-31T14:25:39Z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2022-01-31T14:25:39Z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'9. Capital'!Print_Area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2022-01-31T13:33:45Z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