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activeTab="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1">'10. CC2'!$A$1:$E$43</definedName>
    <definedName name="_xlnm.Print_Area" localSheetId="13">'12. CRM'!$A$1:$W$21</definedName>
    <definedName name="_xlnm.Print_Area" localSheetId="14">'13. CRME'!$A$1:$I$22</definedName>
    <definedName name="_xlnm.Print_Area" localSheetId="15">'14. LCR'!$A$1:$L$29</definedName>
    <definedName name="_xlnm.Print_Area" localSheetId="17">'15.1. LR'!$A$1:$D$43</definedName>
    <definedName name="_xlnm.Print_Area" localSheetId="5">'5. RWA'!$A$1:$H$15</definedName>
    <definedName name="_xlnm.Print_Area" localSheetId="7">'7. LI1'!$A$1:$F$21</definedName>
    <definedName name="_xlnm.Print_Area" localSheetId="8">'8. LI2'!$A$1:$D$15</definedName>
    <definedName name="_xlnm.Print_Area" localSheetId="9">'9. Capital'!$A$1:$D$55</definedName>
    <definedName name="_xlnm.Print_Area" localSheetId="10">'9.1. Capital Requirements'!$A$1:$E$23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35" i="69" l="1"/>
  <c r="C23" i="69"/>
  <c r="D14" i="62" l="1"/>
  <c r="C14" i="62"/>
  <c r="B2" i="79" l="1"/>
  <c r="B2" i="37"/>
  <c r="B2" i="36"/>
  <c r="B2" i="74"/>
  <c r="B2" i="64"/>
  <c r="B2" i="35"/>
  <c r="B2" i="69"/>
  <c r="B2" i="77"/>
  <c r="B2" i="28"/>
  <c r="B2" i="73"/>
  <c r="B2" i="72"/>
  <c r="B2" i="52"/>
  <c r="B2" i="75"/>
  <c r="B2" i="53"/>
  <c r="B2" i="62"/>
  <c r="C5" i="6" l="1"/>
  <c r="G5" i="6"/>
  <c r="F5" i="6"/>
  <c r="E5" i="6"/>
  <c r="D5" i="6"/>
  <c r="G5" i="71"/>
  <c r="F5" i="71"/>
  <c r="E5" i="71"/>
  <c r="D5" i="71"/>
  <c r="C5" i="71"/>
  <c r="D6" i="71" l="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J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2" i="35" l="1"/>
  <c r="D21" i="72" l="1"/>
  <c r="D22" i="35" l="1"/>
  <c r="E22" i="35"/>
  <c r="F22" i="35"/>
  <c r="G22" i="35"/>
  <c r="H22" i="35"/>
  <c r="I22" i="35"/>
  <c r="J22" i="35"/>
  <c r="K22" i="35"/>
  <c r="L22" i="35"/>
  <c r="M22" i="35"/>
  <c r="N22" i="35"/>
  <c r="O22" i="35"/>
  <c r="P22" i="35"/>
  <c r="Q22" i="35"/>
  <c r="R22" i="35"/>
  <c r="C22" i="35"/>
  <c r="V7" i="64" l="1"/>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D61" i="53" l="1"/>
  <c r="C61" i="53"/>
  <c r="D53" i="53"/>
  <c r="C53" i="53"/>
  <c r="D34" i="53"/>
  <c r="D45" i="53" s="1"/>
  <c r="D54" i="53" s="1"/>
  <c r="C34" i="53"/>
  <c r="C45" i="53" s="1"/>
  <c r="C54" i="53" s="1"/>
  <c r="D30" i="53" l="1"/>
  <c r="C30" i="53"/>
  <c r="D9" i="53"/>
  <c r="D22" i="53" s="1"/>
  <c r="C9" i="53"/>
  <c r="C22" i="53" s="1"/>
  <c r="D31" i="62"/>
  <c r="D41" i="62" s="1"/>
  <c r="C31" i="62"/>
  <c r="C41" i="62" s="1"/>
  <c r="C20" i="62"/>
  <c r="D31" i="53" l="1"/>
  <c r="D56" i="53" s="1"/>
  <c r="D63" i="53" s="1"/>
  <c r="D65" i="53" s="1"/>
  <c r="D67" i="53" s="1"/>
  <c r="C31" i="53"/>
  <c r="C56" i="53" s="1"/>
  <c r="C63" i="53" s="1"/>
  <c r="C65" i="53" s="1"/>
  <c r="C67" i="53" s="1"/>
  <c r="E22" i="53"/>
  <c r="D20" i="62"/>
  <c r="E41" i="62" l="1"/>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3" i="69" l="1"/>
</calcChain>
</file>

<file path=xl/sharedStrings.xml><?xml version="1.0" encoding="utf-8"?>
<sst xmlns="http://schemas.openxmlformats.org/spreadsheetml/2006/main" count="766" uniqueCount="535">
  <si>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</si>
  <si>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</si>
  <si>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</si>
  <si>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</si>
  <si>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</si>
  <si>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</si>
  <si>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</si>
  <si>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</si>
  <si>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</si>
  <si>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</si>
  <si>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</si>
  <si>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</si>
  <si>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</si>
  <si>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</si>
  <si>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</si>
  <si>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</si>
  <si>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</si>
  <si>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</si>
  <si>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</si>
  <si>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</si>
  <si>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</si>
  <si>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</si>
  <si>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</si>
  <si>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</si>
  <si>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</si>
  <si>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</si>
  <si>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</si>
  <si>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</si>
  <si>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</si>
  <si>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</si>
  <si>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</si>
  <si>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</si>
  <si>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</si>
  <si>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</si>
  <si>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</si>
  <si>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</si>
  <si>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</si>
  <si>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</si>
  <si>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</si>
  <si>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</si>
  <si>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</si>
  <si>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</si>
  <si>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</si>
  <si>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</si>
  <si>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</si>
  <si>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</si>
  <si>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</si>
  <si>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</si>
  <si>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</si>
  <si>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</si>
  <si>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</si>
  <si>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</si>
  <si>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</si>
  <si>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</si>
  <si>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</si>
  <si>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</si>
  <si>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</si>
  <si>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</si>
  <si>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</si>
  <si>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</si>
  <si>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</si>
  <si>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</si>
  <si>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</si>
  <si>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</si>
  <si>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</si>
  <si>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</si>
  <si>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</si>
  <si>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</si>
  <si>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</si>
  <si>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</si>
  <si>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</si>
  <si>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</si>
  <si>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</si>
  <si>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</si>
  <si>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</si>
  <si>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</si>
  <si>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</si>
  <si>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</si>
  <si>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</si>
  <si>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</si>
  <si>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</si>
  <si>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</si>
  <si>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</si>
  <si>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</si>
  <si>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</si>
  <si>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</si>
  <si>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</si>
  <si>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</si>
  <si>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</si>
  <si>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</si>
  <si>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</si>
  <si>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</si>
  <si>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</si>
  <si>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</si>
  <si>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</si>
  <si>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</si>
  <si>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</si>
  <si>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</si>
  <si>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</si>
  <si>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</si>
  <si>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</si>
  <si>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</si>
  <si>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</si>
  <si>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</si>
  <si>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</si>
  <si>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</si>
  <si>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</si>
  <si>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</si>
  <si>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</si>
  <si>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</si>
  <si>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</si>
  <si>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</si>
  <si>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</si>
  <si>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</si>
  <si>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</si>
  <si>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</si>
  <si>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</si>
  <si>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</si>
  <si>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</si>
  <si>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</si>
  <si>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</si>
  <si>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</si>
  <si>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</si>
  <si>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</si>
  <si>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</si>
  <si>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</si>
  <si>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</si>
  <si>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</si>
  <si>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</si>
  <si>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</si>
  <si>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</si>
  <si>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</si>
  <si>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</si>
  <si>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</si>
  <si>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</si>
  <si>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</si>
  <si>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</si>
  <si>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</si>
  <si>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</si>
  <si>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</si>
  <si>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</si>
  <si>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</si>
  <si>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</si>
  <si>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</si>
  <si>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</si>
  <si>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</si>
  <si>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</si>
  <si>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</si>
  <si>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</si>
  <si>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</si>
  <si>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</si>
  <si>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</si>
  <si>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</si>
  <si>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</si>
  <si>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</si>
  <si>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</si>
  <si>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</si>
  <si>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</si>
  <si>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</si>
  <si>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</si>
  <si>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</si>
  <si>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</si>
  <si>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</si>
  <si>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</si>
  <si>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</si>
  <si>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</si>
  <si>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</si>
  <si>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</si>
  <si>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</si>
  <si>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</si>
  <si>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</si>
  <si>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</si>
  <si>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</si>
  <si>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</si>
  <si>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</si>
  <si>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</si>
  <si>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</si>
  <si>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</si>
  <si>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</si>
  <si>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</si>
  <si>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</si>
  <si>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</si>
  <si>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</si>
  <si>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</si>
  <si>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</si>
  <si>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</si>
  <si>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</si>
  <si>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</si>
  <si>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</si>
  <si>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</si>
  <si>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</si>
  <si>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</si>
  <si>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</si>
  <si>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</si>
  <si>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</si>
  <si>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</si>
  <si>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</si>
  <si>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</si>
  <si>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</si>
  <si>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</si>
  <si>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</si>
  <si>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</si>
  <si>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</si>
  <si>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</si>
  <si>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</si>
  <si>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</si>
  <si>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</si>
  <si>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</si>
  <si>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</si>
  <si>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</si>
  <si>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</si>
  <si>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</si>
  <si>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</si>
  <si>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</si>
  <si>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</si>
  <si>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</si>
  <si>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</si>
  <si>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</si>
  <si>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</si>
  <si>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</si>
  <si>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</si>
  <si>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</si>
  <si>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</si>
  <si>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</si>
  <si>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</si>
  <si>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</si>
  <si>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</si>
  <si>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</si>
  <si>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</si>
  <si>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</si>
  <si>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</si>
  <si>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</si>
  <si>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</si>
  <si>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</si>
  <si>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</si>
  <si>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</si>
  <si>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</si>
  <si>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</si>
  <si>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</si>
  <si>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</si>
  <si>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</si>
  <si>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</si>
  <si>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</si>
  <si>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</si>
  <si>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</si>
  <si>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</si>
  <si>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</si>
  <si>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</si>
  <si>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</si>
  <si>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</si>
  <si>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</si>
  <si>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</si>
  <si>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</si>
  <si>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</si>
  <si>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</si>
  <si>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</si>
  <si>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</si>
  <si>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</si>
  <si>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</si>
  <si>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</si>
  <si>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</si>
  <si>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</si>
  <si>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</si>
  <si>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</si>
  <si>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</si>
  <si>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</si>
  <si>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</si>
  <si>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</si>
  <si>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</si>
  <si>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</si>
  <si>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</si>
  <si>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</si>
  <si>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</si>
  <si>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</si>
  <si>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</si>
  <si>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</si>
  <si>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</si>
  <si>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</si>
  <si>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</si>
  <si>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</si>
  <si>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</si>
  <si>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</si>
  <si>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</si>
  <si>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</si>
  <si>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</si>
  <si>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</si>
  <si>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</si>
  <si>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</si>
  <si>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</si>
  <si>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</si>
  <si>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</si>
  <si>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</si>
  <si>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</si>
  <si>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</si>
  <si>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</si>
  <si>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</si>
  <si>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</si>
  <si>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</si>
  <si>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</si>
  <si>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</si>
  <si>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</si>
  <si>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</si>
  <si>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</si>
  <si>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</si>
  <si>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</si>
  <si>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</si>
  <si>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</si>
  <si>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</si>
  <si>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</si>
  <si>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</si>
  <si>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</si>
  <si>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</si>
  <si>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</si>
  <si>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</si>
  <si>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</si>
  <si>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</si>
  <si>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</si>
  <si>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</si>
  <si>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</si>
  <si>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</si>
  <si>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</si>
  <si>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</si>
  <si>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</si>
  <si>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</si>
  <si>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</si>
  <si>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</si>
  <si>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</si>
  <si>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</si>
  <si>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</si>
  <si>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</si>
  <si>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</si>
  <si>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</si>
  <si>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</si>
  <si>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</si>
  <si>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</si>
  <si>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</si>
  <si>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</si>
  <si>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</si>
  <si>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</si>
  <si>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</si>
  <si>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</si>
  <si>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</si>
  <si>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</si>
  <si>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</si>
  <si>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</si>
  <si>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</si>
  <si>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</si>
  <si>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</si>
  <si>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</si>
  <si>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</si>
  <si>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</si>
  <si>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</si>
  <si>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</si>
  <si>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</si>
  <si>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</si>
  <si>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</si>
  <si>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</si>
  <si>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</si>
  <si>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</si>
  <si>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</si>
  <si>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</si>
  <si>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</si>
  <si>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</si>
  <si>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</si>
  <si>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</si>
  <si>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</si>
  <si>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</si>
  <si>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</si>
  <si>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</si>
  <si>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</si>
  <si>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</si>
  <si>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</si>
  <si>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</si>
  <si>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</si>
  <si>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</si>
  <si>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</si>
  <si>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</si>
  <si>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</si>
  <si>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</si>
  <si>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</si>
  <si>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</si>
  <si>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</si>
  <si>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</si>
  <si>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</si>
  <si>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</si>
  <si>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</si>
  <si>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</si>
  <si>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</si>
  <si>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</si>
  <si>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</si>
  <si>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</si>
  <si>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</si>
  <si>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</si>
  <si>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</si>
  <si>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</si>
  <si>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</si>
  <si>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</si>
  <si>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</si>
  <si>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</si>
  <si>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</si>
  <si>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</si>
  <si>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</si>
  <si>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</si>
  <si>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</si>
  <si>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</si>
  <si>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</si>
  <si>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</si>
  <si>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</si>
  <si>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</si>
  <si>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</si>
  <si>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</si>
  <si>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</si>
  <si>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</si>
  <si>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</si>
  <si>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</si>
  <si>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</si>
  <si>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</si>
  <si>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</si>
  <si>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</si>
  <si>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</si>
  <si>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</si>
  <si>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</si>
  <si>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</si>
  <si>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</si>
  <si>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</si>
  <si>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</si>
  <si>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</si>
  <si>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</si>
  <si>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</si>
  <si>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</si>
  <si>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</si>
  <si>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</si>
  <si>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</si>
  <si>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</si>
  <si>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</si>
  <si>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</si>
  <si>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</si>
  <si>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</si>
  <si>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</si>
  <si>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</si>
  <si>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</si>
  <si>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</si>
  <si>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</si>
  <si>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</si>
  <si>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</si>
  <si>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</si>
  <si>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</si>
  <si>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</si>
  <si>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</si>
  <si>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</si>
  <si>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</si>
  <si>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</si>
  <si>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</si>
  <si>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</si>
  <si>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</si>
  <si>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</si>
  <si>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</si>
  <si>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</si>
  <si>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</si>
  <si>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</si>
  <si>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</si>
  <si>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</si>
  <si>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</si>
  <si>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</si>
  <si>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</si>
  <si>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</si>
  <si>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</si>
  <si>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</si>
  <si>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</si>
  <si>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</si>
  <si>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</si>
  <si>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</si>
  <si>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</si>
  <si>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</si>
  <si>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</si>
  <si>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</si>
  <si>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</si>
  <si>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</si>
  <si>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</si>
  <si>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</si>
  <si>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</si>
  <si>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</si>
  <si>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</si>
  <si>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</si>
  <si>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</si>
  <si>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</si>
  <si>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</si>
  <si>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</si>
  <si>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</si>
  <si>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</si>
  <si>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</si>
  <si>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</si>
  <si>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</si>
  <si>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</si>
  <si>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</si>
  <si>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</si>
  <si>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</si>
  <si>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</si>
  <si>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"ბაზისბანკი"</t>
  </si>
  <si>
    <t>ჯანგ ძუნი</t>
  </si>
  <si>
    <t>დავით ცაავა</t>
  </si>
  <si>
    <t>www.basisbank.ge</t>
  </si>
  <si>
    <t>ზაიქი მი</t>
  </si>
  <si>
    <t>ჟუ ნინგი</t>
  </si>
  <si>
    <t>ზაზა რობაქიძე</t>
  </si>
  <si>
    <t>მია მი</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</si>
  <si>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</si>
  <si>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</si>
  <si>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</si>
  <si>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</si>
  <si>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</si>
  <si>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</si>
  <si>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</si>
  <si>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</si>
  <si>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</si>
  <si>
    <t>X</t>
  </si>
  <si>
    <t>არადამოუკიდებელ წევრი</t>
  </si>
  <si>
    <t>დამოუკიდებელი წევრი</t>
  </si>
  <si>
    <t>გენერალური დირექტორი</t>
  </si>
  <si>
    <t xml:space="preserve">გენერალური დირექტორის მოადგილე, საცალო ბიზნესი </t>
  </si>
  <si>
    <t>გენერალური დირექტორის მოადგილე, რისკების მართვა</t>
  </si>
  <si>
    <t xml:space="preserve">გენერალური დირექტორის მოადგილე, ფინანსები </t>
  </si>
  <si>
    <t>გენერალური დირექტორის მოადგილე, დაკრედიტება</t>
  </si>
  <si>
    <t>კომერციული დირექტორი</t>
  </si>
  <si>
    <t>საოპერაციო დირექტორი</t>
  </si>
  <si>
    <t>არადამოუკიდებელი თავმჯდომარე</t>
  </si>
  <si>
    <t>ცხრილი 9 (Capital), N39</t>
  </si>
  <si>
    <t>მათ შორის გადავადებული საგადასახადო აქტივები</t>
  </si>
  <si>
    <t>ცხრილი 9 (Capital), N15</t>
  </si>
  <si>
    <t>ცხრილი 9 (Capital), N37</t>
  </si>
  <si>
    <t>ცხრილი 9 (Capital), N2</t>
  </si>
  <si>
    <t>ცხრილი 9 (Capital), N3</t>
  </si>
  <si>
    <t>ცხრილი 9 (Capital), N5</t>
  </si>
  <si>
    <t>ცხრილი 9 (Capital), N6</t>
  </si>
  <si>
    <t>ცხრილი 9 (Capital), N5, N8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</si>
</sst>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s>
  <borders count="10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9"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3" fillId="65" borderId="42" applyNumberFormat="0" applyAlignment="0" applyProtection="0"/>
    <xf numFmtId="0" fontId="44" fillId="10" borderId="37"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0" fontId="44" fillId="10" borderId="37"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2" applyNumberFormat="0" applyAlignment="0" applyProtection="0">
      <alignment horizontal="left" vertical="center"/>
    </xf>
    <xf numFmtId="0" fontId="56" fillId="0" borderId="32" applyNumberFormat="0" applyAlignment="0" applyProtection="0">
      <alignment horizontal="left" vertical="center"/>
    </xf>
    <xf numFmtId="168" fontId="56" fillId="0" borderId="32"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4" applyNumberFormat="0" applyFill="0" applyAlignment="0" applyProtection="0"/>
    <xf numFmtId="169" fontId="57" fillId="0" borderId="44" applyNumberFormat="0" applyFill="0" applyAlignment="0" applyProtection="0"/>
    <xf numFmtId="0"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0" fontId="57" fillId="0" borderId="44" applyNumberFormat="0" applyFill="0" applyAlignment="0" applyProtection="0"/>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9"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0" fontId="68" fillId="43" borderId="41"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7" applyNumberFormat="0" applyFill="0" applyAlignment="0" applyProtection="0"/>
    <xf numFmtId="0" fontId="72" fillId="0" borderId="36"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0" fontId="71" fillId="0" borderId="47"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0" fontId="71"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8"/>
    <xf numFmtId="169" fontId="28" fillId="0" borderId="48"/>
    <xf numFmtId="168" fontId="28"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9"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9"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9"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27" fillId="0" borderId="52"/>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89" applyNumberFormat="0" applyFill="0" applyAlignment="0" applyProtection="0"/>
    <xf numFmtId="168" fontId="96" fillId="0" borderId="89" applyNumberFormat="0" applyFill="0" applyAlignment="0" applyProtection="0"/>
    <xf numFmtId="169" fontId="96" fillId="0" borderId="89" applyNumberFormat="0" applyFill="0" applyAlignment="0" applyProtection="0"/>
    <xf numFmtId="168" fontId="96" fillId="0" borderId="89" applyNumberFormat="0" applyFill="0" applyAlignment="0" applyProtection="0"/>
    <xf numFmtId="168" fontId="96" fillId="0" borderId="89" applyNumberFormat="0" applyFill="0" applyAlignment="0" applyProtection="0"/>
    <xf numFmtId="169" fontId="96" fillId="0" borderId="89" applyNumberFormat="0" applyFill="0" applyAlignment="0" applyProtection="0"/>
    <xf numFmtId="168" fontId="96" fillId="0" borderId="89" applyNumberFormat="0" applyFill="0" applyAlignment="0" applyProtection="0"/>
    <xf numFmtId="168" fontId="96" fillId="0" borderId="89" applyNumberFormat="0" applyFill="0" applyAlignment="0" applyProtection="0"/>
    <xf numFmtId="169" fontId="96" fillId="0" borderId="89" applyNumberFormat="0" applyFill="0" applyAlignment="0" applyProtection="0"/>
    <xf numFmtId="168" fontId="96" fillId="0" borderId="89" applyNumberFormat="0" applyFill="0" applyAlignment="0" applyProtection="0"/>
    <xf numFmtId="168" fontId="96" fillId="0" borderId="89" applyNumberFormat="0" applyFill="0" applyAlignment="0" applyProtection="0"/>
    <xf numFmtId="169" fontId="96" fillId="0" borderId="89" applyNumberFormat="0" applyFill="0" applyAlignment="0" applyProtection="0"/>
    <xf numFmtId="168"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69"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68"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68"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88" fontId="2" fillId="70" borderId="83" applyFont="0">
      <alignment horizontal="right" vertical="center"/>
    </xf>
    <xf numFmtId="3" fontId="2" fillId="70" borderId="83" applyFont="0">
      <alignment horizontal="right" vertical="center"/>
    </xf>
    <xf numFmtId="0" fontId="85" fillId="64" borderId="88" applyNumberFormat="0" applyAlignment="0" applyProtection="0"/>
    <xf numFmtId="168" fontId="87" fillId="64" borderId="88" applyNumberFormat="0" applyAlignment="0" applyProtection="0"/>
    <xf numFmtId="169" fontId="87" fillId="64" borderId="88" applyNumberFormat="0" applyAlignment="0" applyProtection="0"/>
    <xf numFmtId="168" fontId="87" fillId="64" borderId="88" applyNumberFormat="0" applyAlignment="0" applyProtection="0"/>
    <xf numFmtId="168" fontId="87" fillId="64" borderId="88" applyNumberFormat="0" applyAlignment="0" applyProtection="0"/>
    <xf numFmtId="169" fontId="87" fillId="64" borderId="88" applyNumberFormat="0" applyAlignment="0" applyProtection="0"/>
    <xf numFmtId="168" fontId="87" fillId="64" borderId="88" applyNumberFormat="0" applyAlignment="0" applyProtection="0"/>
    <xf numFmtId="168" fontId="87" fillId="64" borderId="88" applyNumberFormat="0" applyAlignment="0" applyProtection="0"/>
    <xf numFmtId="169" fontId="87" fillId="64" borderId="88" applyNumberFormat="0" applyAlignment="0" applyProtection="0"/>
    <xf numFmtId="168" fontId="87" fillId="64" borderId="88" applyNumberFormat="0" applyAlignment="0" applyProtection="0"/>
    <xf numFmtId="168" fontId="87" fillId="64" borderId="88" applyNumberFormat="0" applyAlignment="0" applyProtection="0"/>
    <xf numFmtId="169" fontId="87" fillId="64" borderId="88" applyNumberFormat="0" applyAlignment="0" applyProtection="0"/>
    <xf numFmtId="168"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169"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168"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168"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3" fontId="2" fillId="72" borderId="83" applyFont="0">
      <alignment horizontal="right" vertical="center"/>
      <protection locked="0"/>
    </xf>
    <xf numFmtId="0" fontId="68" fillId="43" borderId="86" applyNumberFormat="0" applyAlignment="0" applyProtection="0"/>
    <xf numFmtId="168" fontId="70" fillId="43" borderId="86" applyNumberFormat="0" applyAlignment="0" applyProtection="0"/>
    <xf numFmtId="169" fontId="70" fillId="43" borderId="86" applyNumberFormat="0" applyAlignment="0" applyProtection="0"/>
    <xf numFmtId="168" fontId="70" fillId="43" borderId="86" applyNumberFormat="0" applyAlignment="0" applyProtection="0"/>
    <xf numFmtId="168" fontId="70" fillId="43" borderId="86" applyNumberFormat="0" applyAlignment="0" applyProtection="0"/>
    <xf numFmtId="169" fontId="70" fillId="43" borderId="86" applyNumberFormat="0" applyAlignment="0" applyProtection="0"/>
    <xf numFmtId="168" fontId="70" fillId="43" borderId="86" applyNumberFormat="0" applyAlignment="0" applyProtection="0"/>
    <xf numFmtId="168" fontId="70" fillId="43" borderId="86" applyNumberFormat="0" applyAlignment="0" applyProtection="0"/>
    <xf numFmtId="169" fontId="70" fillId="43" borderId="86" applyNumberFormat="0" applyAlignment="0" applyProtection="0"/>
    <xf numFmtId="168" fontId="70" fillId="43" borderId="86" applyNumberFormat="0" applyAlignment="0" applyProtection="0"/>
    <xf numFmtId="168" fontId="70" fillId="43" borderId="86" applyNumberFormat="0" applyAlignment="0" applyProtection="0"/>
    <xf numFmtId="169" fontId="70" fillId="43" borderId="86" applyNumberFormat="0" applyAlignment="0" applyProtection="0"/>
    <xf numFmtId="168"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169"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168"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168"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4" fillId="70" borderId="84" applyFont="0" applyBorder="0">
      <alignment horizontal="center" wrapText="1"/>
    </xf>
    <xf numFmtId="168" fontId="56" fillId="0" borderId="81">
      <alignment horizontal="left" vertical="center"/>
    </xf>
    <xf numFmtId="0" fontId="56" fillId="0" borderId="81">
      <alignment horizontal="left" vertical="center"/>
    </xf>
    <xf numFmtId="0" fontId="56" fillId="0" borderId="81">
      <alignment horizontal="left" vertical="center"/>
    </xf>
    <xf numFmtId="0" fontId="2" fillId="69" borderId="83" applyNumberFormat="0" applyFont="0" applyBorder="0" applyProtection="0">
      <alignment horizontal="center" vertical="center"/>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40" fillId="64" borderId="86" applyNumberFormat="0" applyAlignment="0" applyProtection="0"/>
    <xf numFmtId="168" fontId="42" fillId="64" borderId="86" applyNumberFormat="0" applyAlignment="0" applyProtection="0"/>
    <xf numFmtId="169" fontId="42" fillId="64" borderId="86" applyNumberFormat="0" applyAlignment="0" applyProtection="0"/>
    <xf numFmtId="168" fontId="42" fillId="64" borderId="86" applyNumberFormat="0" applyAlignment="0" applyProtection="0"/>
    <xf numFmtId="168" fontId="42" fillId="64" borderId="86" applyNumberFormat="0" applyAlignment="0" applyProtection="0"/>
    <xf numFmtId="169" fontId="42" fillId="64" borderId="86" applyNumberFormat="0" applyAlignment="0" applyProtection="0"/>
    <xf numFmtId="168" fontId="42" fillId="64" borderId="86" applyNumberFormat="0" applyAlignment="0" applyProtection="0"/>
    <xf numFmtId="168" fontId="42" fillId="64" borderId="86" applyNumberFormat="0" applyAlignment="0" applyProtection="0"/>
    <xf numFmtId="169" fontId="42" fillId="64" borderId="86" applyNumberFormat="0" applyAlignment="0" applyProtection="0"/>
    <xf numFmtId="168" fontId="42" fillId="64" borderId="86" applyNumberFormat="0" applyAlignment="0" applyProtection="0"/>
    <xf numFmtId="168" fontId="42" fillId="64" borderId="86" applyNumberFormat="0" applyAlignment="0" applyProtection="0"/>
    <xf numFmtId="169" fontId="42" fillId="64" borderId="86" applyNumberFormat="0" applyAlignment="0" applyProtection="0"/>
    <xf numFmtId="168"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169"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168"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168"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58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7"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0" xfId="0" applyFont="1" applyBorder="1" applyAlignment="1">
      <alignment vertical="center"/>
    </xf>
    <xf numFmtId="0" fontId="9" fillId="0" borderId="23"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2"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7" xfId="0" applyFont="1" applyFill="1" applyBorder="1" applyAlignment="1" applyProtection="1">
      <alignment horizontal="center" vertical="center"/>
    </xf>
    <xf numFmtId="0" fontId="9" fillId="0" borderId="18" xfId="0" applyFont="1" applyFill="1" applyBorder="1" applyProtection="1"/>
    <xf numFmtId="0" fontId="9" fillId="0" borderId="20"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6"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3"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wrapText="1"/>
    </xf>
    <xf numFmtId="0" fontId="24" fillId="36" borderId="14" xfId="0" applyFont="1" applyFill="1" applyBorder="1" applyAlignment="1">
      <alignment wrapText="1"/>
    </xf>
    <xf numFmtId="0" fontId="4" fillId="0" borderId="20"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9" fillId="2" borderId="23" xfId="0" applyFont="1" applyFill="1" applyBorder="1" applyAlignment="1">
      <alignment horizontal="right" vertical="center"/>
    </xf>
    <xf numFmtId="0" fontId="20" fillId="0" borderId="17" xfId="0" applyFont="1" applyFill="1" applyBorder="1" applyAlignment="1">
      <alignment horizontal="left" vertical="center" indent="1"/>
    </xf>
    <xf numFmtId="0" fontId="20" fillId="0" borderId="18" xfId="0" applyFont="1" applyFill="1" applyBorder="1" applyAlignment="1">
      <alignment horizontal="left" vertical="center"/>
    </xf>
    <xf numFmtId="0" fontId="20" fillId="0" borderId="20" xfId="0" applyFont="1" applyFill="1" applyBorder="1" applyAlignment="1">
      <alignment horizontal="left" vertical="center" indent="1"/>
    </xf>
    <xf numFmtId="0" fontId="20" fillId="0" borderId="21" xfId="0" applyFont="1" applyFill="1" applyBorder="1" applyAlignment="1">
      <alignment horizontal="center" vertical="center" wrapText="1"/>
    </xf>
    <xf numFmtId="0" fontId="20" fillId="0" borderId="20" xfId="0" applyFont="1" applyFill="1" applyBorder="1" applyAlignment="1">
      <alignment horizontal="left" indent="1"/>
    </xf>
    <xf numFmtId="38" fontId="20" fillId="0" borderId="21" xfId="0" applyNumberFormat="1" applyFont="1" applyFill="1" applyBorder="1" applyAlignment="1" applyProtection="1">
      <alignment horizontal="right"/>
      <protection locked="0"/>
    </xf>
    <xf numFmtId="0" fontId="20" fillId="0" borderId="23" xfId="0" applyFont="1" applyFill="1" applyBorder="1" applyAlignment="1">
      <alignment horizontal="left" vertical="center" indent="1"/>
    </xf>
    <xf numFmtId="0" fontId="21" fillId="0" borderId="24" xfId="0" applyFont="1" applyFill="1" applyBorder="1" applyAlignment="1"/>
    <xf numFmtId="0" fontId="4" fillId="0" borderId="57" xfId="0" applyFont="1" applyBorder="1"/>
    <xf numFmtId="0" fontId="22" fillId="0" borderId="23" xfId="0" applyFont="1" applyBorder="1" applyAlignment="1">
      <alignment horizontal="center" vertical="center" wrapText="1"/>
    </xf>
    <xf numFmtId="0" fontId="4" fillId="0" borderId="58"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0" fontId="25" fillId="0" borderId="20" xfId="0" applyFont="1" applyBorder="1" applyAlignment="1">
      <alignment horizontal="center"/>
    </xf>
    <xf numFmtId="167" fontId="25" fillId="0" borderId="66" xfId="0" applyNumberFormat="1" applyFont="1" applyBorder="1" applyAlignment="1">
      <alignment horizontal="center"/>
    </xf>
    <xf numFmtId="167" fontId="25" fillId="0" borderId="64" xfId="0" applyNumberFormat="1" applyFont="1" applyBorder="1" applyAlignment="1">
      <alignment horizontal="center"/>
    </xf>
    <xf numFmtId="167" fontId="19" fillId="0" borderId="64" xfId="0" applyNumberFormat="1" applyFont="1" applyBorder="1" applyAlignment="1">
      <alignment horizontal="center"/>
    </xf>
    <xf numFmtId="167" fontId="24" fillId="36" borderId="59" xfId="0" applyNumberFormat="1" applyFont="1" applyFill="1" applyBorder="1" applyAlignment="1">
      <alignment horizontal="center"/>
    </xf>
    <xf numFmtId="167" fontId="25" fillId="0" borderId="63" xfId="0" applyNumberFormat="1" applyFont="1" applyBorder="1" applyAlignment="1">
      <alignment horizontal="center"/>
    </xf>
    <xf numFmtId="0" fontId="25" fillId="0" borderId="23" xfId="0" applyFont="1" applyBorder="1" applyAlignment="1">
      <alignment horizontal="center"/>
    </xf>
    <xf numFmtId="0" fontId="24" fillId="36" borderId="60" xfId="0" applyFont="1" applyFill="1" applyBorder="1" applyAlignment="1">
      <alignment wrapText="1"/>
    </xf>
    <xf numFmtId="167" fontId="24" fillId="36" borderId="6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4" fillId="0" borderId="18" xfId="0" applyFont="1" applyBorder="1" applyAlignment="1">
      <alignment wrapText="1"/>
    </xf>
    <xf numFmtId="0" fontId="4" fillId="0" borderId="19" xfId="0" applyFont="1" applyBorder="1" applyAlignment="1">
      <alignment wrapText="1"/>
    </xf>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3"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0"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15" fillId="0" borderId="27"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4"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1"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1"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1"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1"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1"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1"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1"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4" xfId="0"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3" fontId="23" fillId="36" borderId="24" xfId="0" applyNumberFormat="1" applyFont="1" applyFill="1" applyBorder="1" applyAlignment="1">
      <alignment vertical="center" wrapText="1"/>
    </xf>
    <xf numFmtId="193" fontId="0" fillId="36" borderId="19" xfId="0" applyNumberFormat="1" applyFill="1" applyBorder="1" applyAlignment="1">
      <alignment horizontal="center" vertical="center"/>
    </xf>
    <xf numFmtId="193" fontId="0" fillId="0" borderId="21" xfId="0" applyNumberFormat="1" applyBorder="1" applyAlignment="1"/>
    <xf numFmtId="193" fontId="0" fillId="0" borderId="21" xfId="0" applyNumberFormat="1" applyBorder="1" applyAlignment="1">
      <alignment wrapText="1"/>
    </xf>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4" fillId="36" borderId="15" xfId="0" applyNumberFormat="1" applyFont="1" applyFill="1" applyBorder="1" applyAlignment="1">
      <alignment vertical="center"/>
    </xf>
    <xf numFmtId="193" fontId="25" fillId="0" borderId="16" xfId="0" applyNumberFormat="1" applyFont="1" applyBorder="1" applyAlignment="1">
      <alignment vertical="center"/>
    </xf>
    <xf numFmtId="193" fontId="24" fillId="36" borderId="61"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0" borderId="20" xfId="0" applyNumberFormat="1" applyFont="1" applyBorder="1" applyAlignment="1"/>
    <xf numFmtId="193" fontId="4" fillId="0" borderId="21" xfId="0" applyNumberFormat="1" applyFont="1" applyBorder="1" applyAlignment="1"/>
    <xf numFmtId="193" fontId="4" fillId="36" borderId="54" xfId="0" applyNumberFormat="1" applyFont="1" applyFill="1" applyBorder="1" applyAlignment="1"/>
    <xf numFmtId="193" fontId="4" fillId="36" borderId="23" xfId="0" applyNumberFormat="1" applyFont="1" applyFill="1" applyBorder="1"/>
    <xf numFmtId="193" fontId="4" fillId="36" borderId="25" xfId="0" applyNumberFormat="1" applyFont="1" applyFill="1" applyBorder="1"/>
    <xf numFmtId="193" fontId="4" fillId="36" borderId="55"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5" fillId="0" borderId="0" xfId="0" applyNumberFormat="1" applyFont="1"/>
    <xf numFmtId="0" fontId="4" fillId="0" borderId="28" xfId="0" applyFont="1" applyBorder="1" applyAlignment="1">
      <alignment horizontal="center" vertical="center"/>
    </xf>
    <xf numFmtId="193" fontId="4" fillId="0" borderId="8" xfId="0" applyNumberFormat="1" applyFont="1" applyBorder="1" applyAlignment="1"/>
    <xf numFmtId="0" fontId="4" fillId="0" borderId="28" xfId="0" applyFont="1" applyBorder="1" applyAlignment="1">
      <alignment wrapText="1"/>
    </xf>
    <xf numFmtId="193" fontId="4" fillId="0" borderId="22" xfId="0" applyNumberFormat="1" applyFont="1" applyBorder="1" applyAlignment="1"/>
    <xf numFmtId="193" fontId="4" fillId="0" borderId="22"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0" fontId="4" fillId="36" borderId="25" xfId="0" applyFont="1" applyFill="1" applyBorder="1"/>
    <xf numFmtId="167" fontId="6" fillId="36" borderId="24" xfId="0" applyNumberFormat="1" applyFont="1" applyFill="1" applyBorder="1" applyAlignment="1">
      <alignment horizontal="center" vertical="center"/>
    </xf>
    <xf numFmtId="0" fontId="9" fillId="0" borderId="17" xfId="0" applyFont="1" applyFill="1" applyBorder="1" applyAlignment="1">
      <alignment horizontal="right" vertical="center" wrapText="1"/>
    </xf>
    <xf numFmtId="0" fontId="7" fillId="0" borderId="18" xfId="0" applyFont="1" applyFill="1" applyBorder="1" applyAlignment="1">
      <alignment vertical="center" wrapText="1"/>
    </xf>
    <xf numFmtId="169" fontId="28" fillId="37" borderId="0" xfId="20" applyBorder="1"/>
    <xf numFmtId="169" fontId="28" fillId="37" borderId="76" xfId="20" applyBorder="1"/>
    <xf numFmtId="0" fontId="4" fillId="0" borderId="17"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3" xfId="0" applyFont="1" applyFill="1" applyBorder="1" applyAlignment="1">
      <alignment horizontal="center" vertical="center"/>
    </xf>
    <xf numFmtId="169" fontId="28" fillId="37" borderId="32" xfId="20" applyBorder="1"/>
    <xf numFmtId="169" fontId="28" fillId="37" borderId="95" xfId="20" applyBorder="1"/>
    <xf numFmtId="169" fontId="28" fillId="37" borderId="85" xfId="20" applyBorder="1"/>
    <xf numFmtId="169" fontId="28" fillId="37" borderId="58"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81" xfId="0" applyFont="1" applyFill="1" applyBorder="1" applyAlignment="1">
      <alignment vertical="center"/>
    </xf>
    <xf numFmtId="0" fontId="14" fillId="3" borderId="96" xfId="0" applyFont="1" applyFill="1" applyBorder="1" applyAlignment="1">
      <alignment horizontal="left"/>
    </xf>
    <xf numFmtId="0" fontId="14" fillId="3" borderId="97" xfId="0" applyFont="1" applyFill="1" applyBorder="1" applyAlignment="1">
      <alignment horizontal="left"/>
    </xf>
    <xf numFmtId="0" fontId="4" fillId="0" borderId="0" xfId="0" applyFont="1"/>
    <xf numFmtId="0" fontId="4" fillId="0" borderId="0" xfId="0" applyFont="1" applyFill="1"/>
    <xf numFmtId="0" fontId="4" fillId="0" borderId="83"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6" fillId="3" borderId="99" xfId="0" applyFont="1" applyFill="1" applyBorder="1" applyAlignment="1">
      <alignment vertical="center"/>
    </xf>
    <xf numFmtId="0" fontId="4" fillId="3" borderId="22" xfId="0" applyFont="1" applyFill="1" applyBorder="1" applyAlignment="1">
      <alignment vertical="center"/>
    </xf>
    <xf numFmtId="0" fontId="4" fillId="0" borderId="100" xfId="0" applyFont="1" applyFill="1" applyBorder="1" applyAlignment="1">
      <alignment horizontal="center" vertical="center"/>
    </xf>
    <xf numFmtId="169" fontId="28" fillId="37" borderId="26"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4" fillId="0" borderId="82" xfId="0" applyFont="1" applyBorder="1" applyAlignment="1">
      <alignment vertical="center" wrapText="1"/>
    </xf>
    <xf numFmtId="167" fontId="4" fillId="0" borderId="83" xfId="0" applyNumberFormat="1" applyFont="1" applyBorder="1" applyAlignment="1">
      <alignment horizontal="center" vertical="center"/>
    </xf>
    <xf numFmtId="167" fontId="4" fillId="0" borderId="98" xfId="0" applyNumberFormat="1" applyFont="1" applyBorder="1" applyAlignment="1">
      <alignment horizontal="center" vertical="center"/>
    </xf>
    <xf numFmtId="167" fontId="14" fillId="0" borderId="83" xfId="0" applyNumberFormat="1" applyFont="1" applyBorder="1" applyAlignment="1">
      <alignment horizontal="center" vertical="center"/>
    </xf>
    <xf numFmtId="0" fontId="14" fillId="0" borderId="82" xfId="0" applyFont="1" applyBorder="1" applyAlignment="1">
      <alignment vertical="center" wrapText="1"/>
    </xf>
    <xf numFmtId="0" fontId="0" fillId="0" borderId="23" xfId="0" applyBorder="1"/>
    <xf numFmtId="0" fontId="6" fillId="36" borderId="101" xfId="0" applyFont="1" applyFill="1" applyBorder="1" applyAlignment="1">
      <alignment vertical="center" wrapText="1"/>
    </xf>
    <xf numFmtId="167" fontId="6" fillId="36" borderId="25" xfId="0" applyNumberFormat="1" applyFont="1" applyFill="1" applyBorder="1" applyAlignment="1">
      <alignment horizontal="center" vertical="center"/>
    </xf>
    <xf numFmtId="193" fontId="0" fillId="0" borderId="21" xfId="0" applyNumberFormat="1" applyFill="1" applyBorder="1" applyAlignment="1">
      <alignment wrapText="1"/>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00" xfId="0" applyFont="1" applyFill="1" applyBorder="1" applyAlignment="1">
      <alignment horizontal="left" vertical="center" wrapText="1"/>
    </xf>
    <xf numFmtId="0" fontId="6" fillId="36" borderId="83"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4" fillId="0" borderId="100" xfId="0" applyFont="1" applyFill="1" applyBorder="1" applyAlignment="1">
      <alignment horizontal="right" vertical="center" wrapText="1"/>
    </xf>
    <xf numFmtId="0" fontId="4" fillId="0" borderId="83" xfId="0" applyFont="1" applyFill="1" applyBorder="1" applyAlignment="1">
      <alignment horizontal="left" vertical="center" wrapText="1"/>
    </xf>
    <xf numFmtId="0" fontId="108" fillId="0" borderId="100" xfId="0" applyFont="1" applyFill="1" applyBorder="1" applyAlignment="1">
      <alignment horizontal="right" vertical="center" wrapText="1"/>
    </xf>
    <xf numFmtId="0" fontId="108" fillId="0" borderId="83" xfId="0" applyFont="1" applyFill="1" applyBorder="1" applyAlignment="1">
      <alignment horizontal="left" vertical="center" wrapText="1"/>
    </xf>
    <xf numFmtId="0" fontId="6" fillId="0" borderId="10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3" xfId="5" applyNumberFormat="1" applyFont="1" applyFill="1" applyBorder="1" applyAlignment="1" applyProtection="1">
      <alignment horizontal="left" vertical="center"/>
      <protection locked="0"/>
    </xf>
    <xf numFmtId="0" fontId="110" fillId="0" borderId="24" xfId="9" applyFont="1" applyFill="1" applyBorder="1" applyAlignment="1" applyProtection="1">
      <alignment horizontal="left" vertical="center" wrapText="1"/>
      <protection locked="0"/>
    </xf>
    <xf numFmtId="0" fontId="22" fillId="0" borderId="100" xfId="0" applyFont="1" applyBorder="1" applyAlignment="1">
      <alignment horizontal="center" vertical="center" wrapText="1"/>
    </xf>
    <xf numFmtId="3" fontId="23" fillId="36" borderId="83"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3" fillId="0" borderId="83" xfId="0" applyNumberFormat="1" applyFont="1" applyBorder="1" applyAlignment="1">
      <alignment vertical="center" wrapText="1"/>
    </xf>
    <xf numFmtId="14" fontId="7" fillId="3" borderId="83" xfId="8" quotePrefix="1" applyNumberFormat="1" applyFont="1" applyFill="1" applyBorder="1" applyAlignment="1" applyProtection="1">
      <alignment horizontal="left" vertical="center" wrapText="1" indent="3"/>
      <protection locked="0"/>
    </xf>
    <xf numFmtId="3" fontId="23" fillId="0" borderId="83" xfId="0" applyNumberFormat="1" applyFont="1" applyFill="1" applyBorder="1" applyAlignment="1">
      <alignment vertical="center" wrapText="1"/>
    </xf>
    <xf numFmtId="0" fontId="11" fillId="0" borderId="83" xfId="17" applyFill="1" applyBorder="1" applyAlignment="1" applyProtection="1"/>
    <xf numFmtId="49" fontId="108" fillId="0" borderId="100" xfId="0" applyNumberFormat="1" applyFont="1" applyFill="1" applyBorder="1" applyAlignment="1">
      <alignment horizontal="right" vertical="center" wrapText="1"/>
    </xf>
    <xf numFmtId="0" fontId="7" fillId="3" borderId="83" xfId="20960" applyFont="1" applyFill="1" applyBorder="1" applyAlignment="1" applyProtection="1"/>
    <xf numFmtId="0" fontId="105"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8"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22" fillId="0" borderId="100" xfId="0" applyFont="1" applyFill="1" applyBorder="1" applyAlignment="1">
      <alignment horizontal="center" vertical="center" wrapText="1"/>
    </xf>
    <xf numFmtId="0" fontId="111" fillId="76" borderId="84" xfId="21412" applyFont="1" applyFill="1" applyBorder="1" applyAlignment="1" applyProtection="1">
      <alignment vertical="center" wrapText="1"/>
      <protection locked="0"/>
    </xf>
    <xf numFmtId="0" fontId="112" fillId="70" borderId="78" xfId="21412" applyFont="1" applyFill="1" applyBorder="1" applyAlignment="1" applyProtection="1">
      <alignment horizontal="center" vertical="center"/>
      <protection locked="0"/>
    </xf>
    <xf numFmtId="0" fontId="111" fillId="77" borderId="83" xfId="21412" applyFont="1" applyFill="1" applyBorder="1" applyAlignment="1" applyProtection="1">
      <alignment horizontal="center" vertical="center"/>
      <protection locked="0"/>
    </xf>
    <xf numFmtId="0" fontId="111" fillId="76" borderId="84" xfId="21412" applyFont="1" applyFill="1" applyBorder="1" applyAlignment="1" applyProtection="1">
      <alignment vertical="center"/>
      <protection locked="0"/>
    </xf>
    <xf numFmtId="0" fontId="113" fillId="70" borderId="78" xfId="21412" applyFont="1" applyFill="1" applyBorder="1" applyAlignment="1" applyProtection="1">
      <alignment horizontal="center" vertical="center"/>
      <protection locked="0"/>
    </xf>
    <xf numFmtId="0" fontId="113" fillId="3" borderId="78" xfId="21412" applyFont="1" applyFill="1" applyBorder="1" applyAlignment="1" applyProtection="1">
      <alignment horizontal="center" vertical="center"/>
      <protection locked="0"/>
    </xf>
    <xf numFmtId="0" fontId="113" fillId="0" borderId="78" xfId="21412" applyFont="1" applyFill="1" applyBorder="1" applyAlignment="1" applyProtection="1">
      <alignment horizontal="center" vertical="center"/>
      <protection locked="0"/>
    </xf>
    <xf numFmtId="0" fontId="114" fillId="77" borderId="83" xfId="21412" applyFont="1" applyFill="1" applyBorder="1" applyAlignment="1" applyProtection="1">
      <alignment horizontal="center" vertical="center"/>
      <protection locked="0"/>
    </xf>
    <xf numFmtId="0" fontId="111" fillId="76" borderId="84" xfId="21412" applyFont="1" applyFill="1" applyBorder="1" applyAlignment="1" applyProtection="1">
      <alignment horizontal="center" vertical="center"/>
      <protection locked="0"/>
    </xf>
    <xf numFmtId="0" fontId="64" fillId="76" borderId="84" xfId="21412" applyFont="1" applyFill="1" applyBorder="1" applyAlignment="1" applyProtection="1">
      <alignment vertical="center"/>
      <protection locked="0"/>
    </xf>
    <xf numFmtId="0" fontId="113" fillId="70" borderId="83" xfId="21412" applyFont="1" applyFill="1" applyBorder="1" applyAlignment="1" applyProtection="1">
      <alignment horizontal="center" vertical="center"/>
      <protection locked="0"/>
    </xf>
    <xf numFmtId="0" fontId="38" fillId="70" borderId="83" xfId="21412" applyFont="1" applyFill="1" applyBorder="1" applyAlignment="1" applyProtection="1">
      <alignment horizontal="center" vertical="center"/>
      <protection locked="0"/>
    </xf>
    <xf numFmtId="0" fontId="64" fillId="76" borderId="82" xfId="21412" applyFont="1" applyFill="1" applyBorder="1" applyAlignment="1" applyProtection="1">
      <alignment vertical="center"/>
      <protection locked="0"/>
    </xf>
    <xf numFmtId="0" fontId="112" fillId="0" borderId="82" xfId="21412" applyFont="1" applyFill="1" applyBorder="1" applyAlignment="1" applyProtection="1">
      <alignment horizontal="left" vertical="center" wrapText="1"/>
      <protection locked="0"/>
    </xf>
    <xf numFmtId="164" fontId="112" fillId="0" borderId="83" xfId="948" applyNumberFormat="1" applyFont="1" applyFill="1" applyBorder="1" applyAlignment="1" applyProtection="1">
      <alignment horizontal="right" vertical="center"/>
      <protection locked="0"/>
    </xf>
    <xf numFmtId="0" fontId="111" fillId="77" borderId="82" xfId="21412" applyFont="1" applyFill="1" applyBorder="1" applyAlignment="1" applyProtection="1">
      <alignment vertical="top" wrapText="1"/>
      <protection locked="0"/>
    </xf>
    <xf numFmtId="164" fontId="112" fillId="77" borderId="83" xfId="948" applyNumberFormat="1" applyFont="1" applyFill="1" applyBorder="1" applyAlignment="1" applyProtection="1">
      <alignment horizontal="right" vertical="center"/>
    </xf>
    <xf numFmtId="164" fontId="64" fillId="76" borderId="82" xfId="948" applyNumberFormat="1" applyFont="1" applyFill="1" applyBorder="1" applyAlignment="1" applyProtection="1">
      <alignment horizontal="right" vertical="center"/>
      <protection locked="0"/>
    </xf>
    <xf numFmtId="0" fontId="112" fillId="70" borderId="82" xfId="21412" applyFont="1" applyFill="1" applyBorder="1" applyAlignment="1" applyProtection="1">
      <alignment vertical="center" wrapText="1"/>
      <protection locked="0"/>
    </xf>
    <xf numFmtId="0" fontId="112" fillId="70" borderId="82" xfId="21412" applyFont="1" applyFill="1" applyBorder="1" applyAlignment="1" applyProtection="1">
      <alignment horizontal="left" vertical="center" wrapText="1"/>
      <protection locked="0"/>
    </xf>
    <xf numFmtId="0" fontId="112" fillId="0" borderId="82" xfId="21412" applyFont="1" applyFill="1" applyBorder="1" applyAlignment="1" applyProtection="1">
      <alignment vertical="center" wrapText="1"/>
      <protection locked="0"/>
    </xf>
    <xf numFmtId="0" fontId="112" fillId="3" borderId="82" xfId="21412" applyFont="1" applyFill="1" applyBorder="1" applyAlignment="1" applyProtection="1">
      <alignment horizontal="left" vertical="center" wrapText="1"/>
      <protection locked="0"/>
    </xf>
    <xf numFmtId="0" fontId="111" fillId="77" borderId="82" xfId="21412" applyFont="1" applyFill="1" applyBorder="1" applyAlignment="1" applyProtection="1">
      <alignment vertical="center" wrapText="1"/>
      <protection locked="0"/>
    </xf>
    <xf numFmtId="164" fontId="111" fillId="76" borderId="82" xfId="948" applyNumberFormat="1" applyFont="1" applyFill="1" applyBorder="1" applyAlignment="1" applyProtection="1">
      <alignment horizontal="right" vertical="center"/>
      <protection locked="0"/>
    </xf>
    <xf numFmtId="164" fontId="112" fillId="3" borderId="83" xfId="948" applyNumberFormat="1" applyFont="1" applyFill="1" applyBorder="1" applyAlignment="1" applyProtection="1">
      <alignment horizontal="right" vertical="center"/>
      <protection locked="0"/>
    </xf>
    <xf numFmtId="10" fontId="7" fillId="0" borderId="83" xfId="20961" applyNumberFormat="1" applyFont="1" applyFill="1" applyBorder="1" applyAlignment="1">
      <alignment horizontal="left" vertical="center" wrapText="1"/>
    </xf>
    <xf numFmtId="10" fontId="4" fillId="0"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left" vertical="center" wrapText="1"/>
    </xf>
    <xf numFmtId="10" fontId="108" fillId="0" borderId="83" xfId="20961" applyNumberFormat="1" applyFont="1" applyFill="1" applyBorder="1" applyAlignment="1">
      <alignment horizontal="left" vertical="center" wrapText="1"/>
    </xf>
    <xf numFmtId="10" fontId="6" fillId="36"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center" vertical="center" wrapText="1"/>
    </xf>
    <xf numFmtId="10" fontId="110" fillId="0" borderId="24"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8" xfId="0" applyFont="1" applyBorder="1" applyAlignment="1">
      <alignment horizontal="center" wrapText="1"/>
    </xf>
    <xf numFmtId="0" fontId="10" fillId="0" borderId="8" xfId="0" applyFont="1" applyBorder="1" applyAlignment="1">
      <alignment horizontal="center" vertical="center" wrapText="1"/>
    </xf>
    <xf numFmtId="0" fontId="9" fillId="0" borderId="100" xfId="0" applyFont="1" applyBorder="1" applyAlignment="1">
      <alignment horizontal="right" vertical="center" wrapText="1"/>
    </xf>
    <xf numFmtId="0" fontId="9" fillId="0" borderId="100" xfId="0" applyFont="1" applyFill="1" applyBorder="1" applyAlignment="1">
      <alignment horizontal="right" vertical="center" wrapText="1"/>
    </xf>
    <xf numFmtId="0" fontId="7" fillId="0" borderId="83" xfId="0" applyFont="1" applyFill="1" applyBorder="1" applyAlignment="1">
      <alignment vertical="center" wrapText="1"/>
    </xf>
    <xf numFmtId="0" fontId="4" fillId="0" borderId="83" xfId="0" applyFont="1" applyBorder="1" applyAlignment="1">
      <alignment vertical="center" wrapText="1"/>
    </xf>
    <xf numFmtId="0" fontId="4" fillId="0" borderId="83" xfId="0" applyFont="1" applyFill="1" applyBorder="1" applyAlignment="1">
      <alignment horizontal="left" vertical="center" wrapText="1" indent="2"/>
    </xf>
    <xf numFmtId="0" fontId="4" fillId="0" borderId="83" xfId="0" applyFont="1" applyFill="1" applyBorder="1" applyAlignment="1">
      <alignment vertical="center" wrapText="1"/>
    </xf>
    <xf numFmtId="3" fontId="23" fillId="36" borderId="84" xfId="0" applyNumberFormat="1" applyFont="1" applyFill="1" applyBorder="1" applyAlignment="1">
      <alignment vertical="center" wrapText="1"/>
    </xf>
    <xf numFmtId="3" fontId="23" fillId="0" borderId="84" xfId="0" applyNumberFormat="1" applyFont="1" applyBorder="1" applyAlignment="1">
      <alignment vertical="center" wrapText="1"/>
    </xf>
    <xf numFmtId="3" fontId="23" fillId="36" borderId="26" xfId="0" applyNumberFormat="1" applyFont="1" applyFill="1" applyBorder="1" applyAlignment="1">
      <alignment vertical="center" wrapText="1"/>
    </xf>
    <xf numFmtId="0" fontId="6" fillId="0" borderId="24" xfId="0" applyFont="1" applyBorder="1" applyAlignment="1">
      <alignment vertical="center" wrapText="1"/>
    </xf>
    <xf numFmtId="0" fontId="10" fillId="0" borderId="19" xfId="0" applyFont="1" applyBorder="1" applyAlignment="1">
      <alignment horizontal="center"/>
    </xf>
    <xf numFmtId="0" fontId="10" fillId="0" borderId="98" xfId="0" applyFont="1" applyBorder="1" applyAlignment="1">
      <alignment horizontal="center" vertical="center" wrapText="1"/>
    </xf>
    <xf numFmtId="14" fontId="7" fillId="0" borderId="0" xfId="0" applyNumberFormat="1" applyFont="1"/>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100"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6" fillId="0" borderId="83" xfId="0" applyFont="1" applyFill="1" applyBorder="1" applyAlignment="1">
      <alignment horizontal="left" vertical="center" wrapText="1"/>
    </xf>
    <xf numFmtId="193" fontId="7" fillId="0" borderId="83" xfId="0" applyNumberFormat="1" applyFont="1" applyFill="1" applyBorder="1" applyAlignment="1" applyProtection="1">
      <alignment vertical="center" wrapText="1"/>
      <protection locked="0"/>
    </xf>
    <xf numFmtId="193" fontId="4" fillId="0" borderId="83" xfId="0" applyNumberFormat="1" applyFont="1" applyFill="1" applyBorder="1" applyAlignment="1" applyProtection="1">
      <alignment vertical="center" wrapText="1"/>
      <protection locked="0"/>
    </xf>
    <xf numFmtId="193" fontId="4" fillId="0" borderId="98" xfId="0" applyNumberFormat="1" applyFont="1" applyFill="1" applyBorder="1" applyAlignment="1" applyProtection="1">
      <alignment vertical="center" wrapText="1"/>
      <protection locked="0"/>
    </xf>
    <xf numFmtId="193" fontId="7" fillId="0" borderId="83" xfId="0" applyNumberFormat="1" applyFont="1" applyFill="1" applyBorder="1" applyAlignment="1" applyProtection="1">
      <alignment horizontal="right" vertical="center" wrapText="1"/>
      <protection locked="0"/>
    </xf>
    <xf numFmtId="0" fontId="7" fillId="0" borderId="83" xfId="0" applyFont="1" applyBorder="1" applyAlignment="1">
      <alignment vertical="center" wrapText="1"/>
    </xf>
    <xf numFmtId="0" fontId="9" fillId="2" borderId="100" xfId="0" applyFont="1" applyFill="1" applyBorder="1" applyAlignment="1">
      <alignment horizontal="right" vertical="center"/>
    </xf>
    <xf numFmtId="0" fontId="9" fillId="2" borderId="83" xfId="0" applyFont="1" applyFill="1" applyBorder="1" applyAlignment="1">
      <alignment vertical="center"/>
    </xf>
    <xf numFmtId="193" fontId="9" fillId="2" borderId="83" xfId="0" applyNumberFormat="1" applyFont="1" applyFill="1" applyBorder="1" applyAlignment="1" applyProtection="1">
      <alignment vertical="center"/>
      <protection locked="0"/>
    </xf>
    <xf numFmtId="193" fontId="17" fillId="2" borderId="83" xfId="0" applyNumberFormat="1" applyFont="1" applyFill="1" applyBorder="1" applyAlignment="1" applyProtection="1">
      <alignment vertical="center"/>
      <protection locked="0"/>
    </xf>
    <xf numFmtId="193" fontId="17" fillId="2" borderId="98" xfId="0" applyNumberFormat="1" applyFont="1" applyFill="1" applyBorder="1" applyAlignment="1" applyProtection="1">
      <alignment vertical="center"/>
      <protection locked="0"/>
    </xf>
    <xf numFmtId="193" fontId="9" fillId="2" borderId="98" xfId="0" applyNumberFormat="1" applyFont="1" applyFill="1" applyBorder="1" applyAlignment="1" applyProtection="1">
      <alignment vertical="center"/>
      <protection locked="0"/>
    </xf>
    <xf numFmtId="0" fontId="15" fillId="0" borderId="100" xfId="0" applyFont="1" applyFill="1" applyBorder="1" applyAlignment="1">
      <alignment horizontal="center" vertical="center" wrapText="1"/>
    </xf>
    <xf numFmtId="14" fontId="4" fillId="0" borderId="0" xfId="0" applyNumberFormat="1" applyFont="1"/>
    <xf numFmtId="10" fontId="4" fillId="0" borderId="83" xfId="20961" applyNumberFormat="1" applyFont="1" applyFill="1" applyBorder="1" applyAlignment="1" applyProtection="1">
      <alignment horizontal="right" vertical="center" wrapText="1"/>
      <protection locked="0"/>
    </xf>
    <xf numFmtId="10" fontId="4" fillId="0" borderId="83" xfId="20961" applyNumberFormat="1" applyFont="1" applyBorder="1" applyAlignment="1" applyProtection="1">
      <alignment vertical="center" wrapText="1"/>
      <protection locked="0"/>
    </xf>
    <xf numFmtId="10" fontId="4" fillId="0" borderId="98" xfId="20961" applyNumberFormat="1" applyFont="1" applyBorder="1" applyAlignment="1" applyProtection="1">
      <alignment vertical="center" wrapText="1"/>
      <protection locked="0"/>
    </xf>
    <xf numFmtId="164" fontId="4" fillId="0" borderId="83" xfId="7" applyNumberFormat="1" applyFont="1" applyFill="1" applyBorder="1" applyAlignment="1">
      <alignment vertical="center"/>
    </xf>
    <xf numFmtId="0" fontId="6" fillId="0" borderId="24" xfId="0" applyFont="1" applyBorder="1" applyAlignment="1">
      <alignment wrapText="1"/>
    </xf>
    <xf numFmtId="0" fontId="9" fillId="2" borderId="91" xfId="0" applyFont="1" applyFill="1" applyBorder="1" applyAlignment="1">
      <alignment horizontal="right" vertical="center"/>
    </xf>
    <xf numFmtId="0" fontId="9" fillId="2" borderId="78" xfId="0" applyFont="1" applyFill="1" applyBorder="1" applyAlignment="1">
      <alignment vertical="center"/>
    </xf>
    <xf numFmtId="0" fontId="9" fillId="0" borderId="83" xfId="0" applyFont="1" applyFill="1" applyBorder="1" applyAlignment="1">
      <alignment horizontal="left" vertical="center" wrapText="1"/>
    </xf>
    <xf numFmtId="10" fontId="17" fillId="2" borderId="83"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protection locked="0"/>
    </xf>
    <xf numFmtId="10" fontId="9" fillId="2" borderId="83" xfId="20961"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protection locked="0"/>
    </xf>
    <xf numFmtId="0" fontId="13" fillId="0" borderId="22" xfId="0" applyFont="1" applyBorder="1" applyAlignment="1">
      <alignment horizontal="left" wrapText="1"/>
    </xf>
    <xf numFmtId="0" fontId="13" fillId="0" borderId="84" xfId="0" applyFont="1" applyBorder="1" applyAlignment="1">
      <alignment wrapText="1"/>
    </xf>
    <xf numFmtId="193" fontId="0" fillId="0" borderId="0" xfId="0" applyNumberFormat="1"/>
    <xf numFmtId="193" fontId="12" fillId="0" borderId="0" xfId="0" applyNumberFormat="1" applyFont="1"/>
    <xf numFmtId="3" fontId="12" fillId="0" borderId="0" xfId="0" applyNumberFormat="1" applyFont="1"/>
    <xf numFmtId="193" fontId="4" fillId="0" borderId="0" xfId="0" applyNumberFormat="1" applyFont="1"/>
    <xf numFmtId="193" fontId="12" fillId="0" borderId="0" xfId="0" applyNumberFormat="1" applyFont="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23" fillId="36" borderId="22" xfId="7" applyNumberFormat="1" applyFont="1" applyFill="1" applyBorder="1" applyAlignment="1">
      <alignment vertical="center" wrapText="1"/>
    </xf>
    <xf numFmtId="164" fontId="23" fillId="0" borderId="22" xfId="7" applyNumberFormat="1" applyFont="1" applyBorder="1" applyAlignment="1">
      <alignment vertical="center" wrapText="1"/>
    </xf>
    <xf numFmtId="164" fontId="23" fillId="0" borderId="22" xfId="7" applyNumberFormat="1" applyFont="1" applyFill="1" applyBorder="1" applyAlignment="1">
      <alignment vertical="center" wrapText="1"/>
    </xf>
    <xf numFmtId="164" fontId="23" fillId="36" borderId="40" xfId="7" applyNumberFormat="1" applyFont="1" applyFill="1" applyBorder="1" applyAlignment="1">
      <alignment vertical="center" wrapText="1"/>
    </xf>
    <xf numFmtId="164" fontId="12" fillId="0" borderId="0" xfId="0" applyNumberFormat="1" applyFont="1"/>
    <xf numFmtId="164" fontId="23" fillId="36" borderId="98" xfId="7" applyNumberFormat="1" applyFont="1" applyFill="1" applyBorder="1" applyAlignment="1">
      <alignment vertical="center" wrapText="1"/>
    </xf>
    <xf numFmtId="164" fontId="23" fillId="36" borderId="83" xfId="7" applyNumberFormat="1" applyFont="1" applyFill="1" applyBorder="1" applyAlignment="1">
      <alignment vertical="center" wrapText="1"/>
    </xf>
    <xf numFmtId="164" fontId="23" fillId="0" borderId="83" xfId="7" applyNumberFormat="1" applyFont="1" applyBorder="1" applyAlignment="1">
      <alignment vertical="center" wrapText="1"/>
    </xf>
    <xf numFmtId="164" fontId="23" fillId="0" borderId="83" xfId="7" applyNumberFormat="1" applyFont="1" applyFill="1" applyBorder="1" applyAlignment="1">
      <alignment vertical="center" wrapText="1"/>
    </xf>
    <xf numFmtId="164" fontId="23" fillId="36" borderId="25" xfId="7" applyNumberFormat="1" applyFont="1" applyFill="1" applyBorder="1" applyAlignment="1">
      <alignment vertical="center" wrapText="1"/>
    </xf>
    <xf numFmtId="164" fontId="23" fillId="36" borderId="24" xfId="7" applyNumberFormat="1" applyFont="1" applyFill="1" applyBorder="1" applyAlignment="1">
      <alignment vertical="center" wrapText="1"/>
    </xf>
    <xf numFmtId="10" fontId="4" fillId="0" borderId="83" xfId="20961" applyNumberFormat="1" applyFont="1" applyFill="1" applyBorder="1" applyAlignment="1" applyProtection="1">
      <alignment vertical="center" wrapText="1"/>
      <protection locked="0"/>
    </xf>
    <xf numFmtId="10" fontId="4" fillId="0" borderId="98" xfId="20961" applyNumberFormat="1" applyFont="1" applyFill="1" applyBorder="1" applyAlignment="1" applyProtection="1">
      <alignment vertical="center" wrapText="1"/>
      <protection locked="0"/>
    </xf>
    <xf numFmtId="0" fontId="9" fillId="0" borderId="83" xfId="0" applyFont="1" applyBorder="1" applyAlignment="1">
      <alignment wrapText="1"/>
    </xf>
    <xf numFmtId="0" fontId="13" fillId="0" borderId="83" xfId="0" applyFont="1" applyBorder="1" applyAlignment="1">
      <alignment horizontal="left" wrapText="1"/>
    </xf>
    <xf numFmtId="0" fontId="13" fillId="0" borderId="83" xfId="0" applyFont="1" applyBorder="1" applyAlignment="1">
      <alignment wrapText="1"/>
    </xf>
    <xf numFmtId="193" fontId="9" fillId="0" borderId="78" xfId="0" applyNumberFormat="1" applyFont="1" applyFill="1" applyBorder="1" applyAlignment="1" applyProtection="1">
      <alignment vertical="center"/>
      <protection locked="0"/>
    </xf>
    <xf numFmtId="193" fontId="17" fillId="0" borderId="78" xfId="0" applyNumberFormat="1" applyFont="1" applyFill="1" applyBorder="1" applyAlignment="1" applyProtection="1">
      <alignment vertical="center"/>
      <protection locked="0"/>
    </xf>
    <xf numFmtId="193" fontId="17" fillId="0" borderId="92" xfId="0" applyNumberFormat="1" applyFont="1" applyFill="1" applyBorder="1" applyAlignment="1" applyProtection="1">
      <alignment vertical="center"/>
      <protection locked="0"/>
    </xf>
    <xf numFmtId="165" fontId="9" fillId="0" borderId="24" xfId="20961" applyNumberFormat="1" applyFont="1" applyFill="1" applyBorder="1" applyAlignment="1" applyProtection="1">
      <alignment vertical="center"/>
      <protection locked="0"/>
    </xf>
    <xf numFmtId="165" fontId="17" fillId="0" borderId="24" xfId="20961" applyNumberFormat="1" applyFont="1" applyFill="1" applyBorder="1" applyAlignment="1" applyProtection="1">
      <alignment vertical="center"/>
      <protection locked="0"/>
    </xf>
    <xf numFmtId="165" fontId="17" fillId="0" borderId="25" xfId="20961" applyNumberFormat="1" applyFont="1" applyFill="1" applyBorder="1" applyAlignment="1" applyProtection="1">
      <alignment vertical="center"/>
      <protection locked="0"/>
    </xf>
    <xf numFmtId="193" fontId="9" fillId="0" borderId="83" xfId="0" applyNumberFormat="1" applyFont="1" applyFill="1" applyBorder="1" applyAlignment="1" applyProtection="1">
      <alignment vertical="center"/>
      <protection locked="0"/>
    </xf>
    <xf numFmtId="165" fontId="9" fillId="0" borderId="83" xfId="20961" applyNumberFormat="1" applyFont="1" applyFill="1" applyBorder="1" applyAlignment="1" applyProtection="1">
      <alignment vertical="center"/>
      <protection locked="0"/>
    </xf>
    <xf numFmtId="4" fontId="108" fillId="0" borderId="0" xfId="0" applyNumberFormat="1" applyFont="1" applyFill="1" applyAlignment="1">
      <alignment horizontal="left" vertical="center"/>
    </xf>
    <xf numFmtId="4" fontId="4" fillId="0" borderId="0" xfId="0" applyNumberFormat="1" applyFont="1" applyFill="1" applyAlignment="1">
      <alignment horizontal="left" vertical="center"/>
    </xf>
    <xf numFmtId="4" fontId="4" fillId="0" borderId="0" xfId="0" applyNumberFormat="1" applyFont="1" applyFill="1" applyAlignment="1">
      <alignment horizontal="center" vertical="center"/>
    </xf>
    <xf numFmtId="4" fontId="4" fillId="0" borderId="0" xfId="0" applyNumberFormat="1" applyFont="1"/>
    <xf numFmtId="3" fontId="4" fillId="0" borderId="98" xfId="0" applyNumberFormat="1" applyFont="1" applyFill="1" applyBorder="1" applyAlignment="1">
      <alignment horizontal="right" vertical="center" wrapText="1"/>
    </xf>
    <xf numFmtId="3" fontId="6" fillId="36" borderId="98" xfId="0" applyNumberFormat="1" applyFont="1" applyFill="1" applyBorder="1" applyAlignment="1">
      <alignment horizontal="right" vertical="center" wrapText="1"/>
    </xf>
    <xf numFmtId="3" fontId="108" fillId="0" borderId="98" xfId="0" applyNumberFormat="1" applyFont="1" applyFill="1" applyBorder="1" applyAlignment="1">
      <alignment horizontal="right" vertical="center" wrapText="1"/>
    </xf>
    <xf numFmtId="3" fontId="6" fillId="36" borderId="98" xfId="0" applyNumberFormat="1" applyFont="1" applyFill="1" applyBorder="1" applyAlignment="1">
      <alignment horizontal="center" vertical="center" wrapText="1"/>
    </xf>
    <xf numFmtId="3" fontId="7" fillId="0" borderId="25" xfId="1" applyNumberFormat="1" applyFont="1" applyFill="1" applyBorder="1" applyAlignment="1" applyProtection="1">
      <alignment horizontal="right" vertical="center"/>
    </xf>
    <xf numFmtId="43" fontId="108" fillId="0" borderId="0" xfId="7" applyFont="1" applyFill="1" applyAlignment="1">
      <alignment horizontal="left" vertical="center"/>
    </xf>
    <xf numFmtId="43" fontId="4" fillId="0" borderId="0" xfId="7" applyFont="1" applyFill="1" applyAlignment="1">
      <alignment horizontal="left" vertical="center"/>
    </xf>
    <xf numFmtId="43" fontId="4" fillId="0" borderId="0" xfId="7" applyFont="1"/>
    <xf numFmtId="164" fontId="4" fillId="0" borderId="0" xfId="7" applyNumberFormat="1" applyFont="1" applyFill="1" applyAlignment="1">
      <alignment horizontal="left" vertical="center"/>
    </xf>
    <xf numFmtId="0" fontId="25" fillId="0" borderId="100" xfId="0" applyFont="1" applyBorder="1" applyAlignment="1">
      <alignment horizontal="center"/>
    </xf>
    <xf numFmtId="167" fontId="18" fillId="0" borderId="64" xfId="0" applyNumberFormat="1" applyFont="1" applyFill="1" applyBorder="1" applyAlignment="1">
      <alignment horizontal="center"/>
    </xf>
    <xf numFmtId="167" fontId="12" fillId="0" borderId="0" xfId="0" applyNumberFormat="1" applyFont="1" applyAlignment="1"/>
    <xf numFmtId="3" fontId="4" fillId="0" borderId="56" xfId="0" applyNumberFormat="1" applyFont="1" applyFill="1" applyBorder="1" applyAlignment="1">
      <alignment vertical="center"/>
    </xf>
    <xf numFmtId="3" fontId="4" fillId="0" borderId="68" xfId="0" applyNumberFormat="1" applyFont="1" applyFill="1" applyBorder="1" applyAlignment="1">
      <alignment vertical="center"/>
    </xf>
    <xf numFmtId="164" fontId="4" fillId="0" borderId="84" xfId="7" applyNumberFormat="1" applyFont="1" applyFill="1" applyBorder="1" applyAlignment="1">
      <alignment vertical="center"/>
    </xf>
    <xf numFmtId="164" fontId="4" fillId="0" borderId="98" xfId="7" applyNumberFormat="1" applyFont="1" applyFill="1" applyBorder="1" applyAlignment="1">
      <alignment vertical="center"/>
    </xf>
    <xf numFmtId="164" fontId="4" fillId="3" borderId="81" xfId="7" applyNumberFormat="1" applyFont="1" applyFill="1" applyBorder="1" applyAlignment="1">
      <alignment vertical="center"/>
    </xf>
    <xf numFmtId="164" fontId="4" fillId="3" borderId="22" xfId="7" applyNumberFormat="1" applyFont="1" applyFill="1" applyBorder="1" applyAlignment="1">
      <alignment vertical="center"/>
    </xf>
    <xf numFmtId="164" fontId="4" fillId="0"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5" xfId="7" applyNumberFormat="1" applyFont="1" applyFill="1" applyBorder="1" applyAlignment="1">
      <alignment vertical="center"/>
    </xf>
    <xf numFmtId="165" fontId="4" fillId="0" borderId="77" xfId="20961" applyNumberFormat="1" applyFont="1" applyFill="1" applyBorder="1" applyAlignment="1">
      <alignment vertical="center"/>
    </xf>
    <xf numFmtId="165" fontId="4" fillId="0" borderId="94" xfId="20961"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19" xfId="7" applyNumberFormat="1" applyFont="1" applyFill="1" applyBorder="1" applyAlignment="1">
      <alignment vertical="center"/>
    </xf>
    <xf numFmtId="164" fontId="4" fillId="0" borderId="79" xfId="7" applyNumberFormat="1" applyFont="1" applyFill="1" applyBorder="1" applyAlignment="1">
      <alignment vertical="center"/>
    </xf>
    <xf numFmtId="164" fontId="4" fillId="0" borderId="92" xfId="7" applyNumberFormat="1" applyFont="1" applyFill="1" applyBorder="1" applyAlignment="1">
      <alignment vertical="center"/>
    </xf>
    <xf numFmtId="165" fontId="112" fillId="77" borderId="83" xfId="20961" applyNumberFormat="1" applyFont="1" applyFill="1" applyBorder="1" applyAlignment="1" applyProtection="1">
      <alignment horizontal="right" vertical="center"/>
    </xf>
    <xf numFmtId="10" fontId="4" fillId="0" borderId="22" xfId="20961" applyNumberFormat="1" applyFont="1" applyBorder="1" applyAlignment="1"/>
    <xf numFmtId="10" fontId="4" fillId="0" borderId="40" xfId="20961" applyNumberFormat="1" applyFont="1" applyBorder="1" applyAlignment="1"/>
    <xf numFmtId="0" fontId="4" fillId="3" borderId="81" xfId="0" applyFont="1" applyFill="1" applyBorder="1" applyAlignment="1">
      <alignment vertical="center" wrapText="1"/>
    </xf>
    <xf numFmtId="0" fontId="4" fillId="0" borderId="7" xfId="0" applyFont="1" applyFill="1" applyBorder="1" applyAlignment="1">
      <alignment vertical="center" wrapText="1"/>
    </xf>
    <xf numFmtId="0" fontId="6" fillId="0" borderId="83" xfId="0" applyFont="1" applyFill="1" applyBorder="1" applyAlignment="1">
      <alignment vertical="center" wrapText="1"/>
    </xf>
    <xf numFmtId="0" fontId="6" fillId="0" borderId="24" xfId="0" applyFont="1" applyFill="1" applyBorder="1" applyAlignment="1">
      <alignment vertical="center" wrapText="1"/>
    </xf>
    <xf numFmtId="0" fontId="4" fillId="3" borderId="0" xfId="0" applyFont="1" applyFill="1" applyBorder="1" applyAlignment="1">
      <alignment vertical="center" wrapText="1"/>
    </xf>
    <xf numFmtId="0" fontId="4" fillId="0" borderId="18" xfId="0" applyFont="1" applyFill="1" applyBorder="1" applyAlignment="1">
      <alignment vertical="center" wrapText="1"/>
    </xf>
    <xf numFmtId="0" fontId="4" fillId="0" borderId="78" xfId="0" applyFont="1" applyFill="1" applyBorder="1" applyAlignment="1">
      <alignment vertical="center" wrapText="1"/>
    </xf>
    <xf numFmtId="0" fontId="4" fillId="0" borderId="80" xfId="0" applyFont="1" applyFill="1" applyBorder="1" applyAlignment="1">
      <alignment vertical="center" wrapText="1"/>
    </xf>
    <xf numFmtId="0" fontId="15" fillId="3" borderId="24" xfId="16" applyFont="1" applyFill="1" applyBorder="1" applyAlignment="1" applyProtection="1">
      <alignment wrapText="1"/>
      <protection locked="0"/>
    </xf>
    <xf numFmtId="0" fontId="106" fillId="0" borderId="70" xfId="0" applyFont="1" applyBorder="1" applyAlignment="1">
      <alignment horizontal="left" vertical="center" wrapText="1"/>
    </xf>
    <xf numFmtId="0" fontId="106" fillId="0" borderId="69" xfId="0" applyFont="1" applyBorder="1" applyAlignment="1">
      <alignment horizontal="left" vertical="center" wrapText="1"/>
    </xf>
    <xf numFmtId="0" fontId="9" fillId="0" borderId="28" xfId="0" applyFont="1" applyFill="1" applyBorder="1" applyAlignment="1" applyProtection="1">
      <alignment horizontal="center"/>
    </xf>
    <xf numFmtId="0" fontId="9" fillId="0" borderId="29"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3" fillId="0" borderId="3" xfId="0" applyFont="1" applyBorder="1" applyAlignment="1">
      <alignment wrapText="1"/>
    </xf>
    <xf numFmtId="0" fontId="4" fillId="0" borderId="21" xfId="0" applyFont="1" applyBorder="1" applyAlignment="1"/>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2" xfId="0" applyFont="1" applyFill="1" applyBorder="1" applyAlignment="1">
      <alignment horizontal="center"/>
    </xf>
    <xf numFmtId="0" fontId="6" fillId="36" borderId="102"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99"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103" fillId="3" borderId="71" xfId="13" applyFont="1" applyFill="1" applyBorder="1" applyAlignment="1" applyProtection="1">
      <alignment horizontal="center" vertical="center" wrapText="1"/>
      <protection locked="0"/>
    </xf>
    <xf numFmtId="0" fontId="103"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view="pageBreakPreview" zoomScale="60" zoomScaleNormal="100" workbookViewId="0">
      <pane xSplit="1" ySplit="7" topLeftCell="B8" activePane="bottomRight" state="frozen"/>
      <selection pane="topRight" activeCell="B1" sqref="B1"/>
      <selection pane="bottomLeft" activeCell="A8" sqref="A8"/>
      <selection pane="bottomRight" activeCell="B2" sqref="B2"/>
    </sheetView>
  </sheetViews>
  <sheetFormatPr defaultRowHeight="15"/>
  <cols>
    <col min="1" max="1" width="10.28515625" style="2" customWidth="1"/>
    <col min="2" max="2" width="131.140625" customWidth="1"/>
    <col min="3" max="3" width="39.42578125" customWidth="1"/>
    <col min="7" max="7" width="25" customWidth="1"/>
  </cols>
  <sheetData>
    <row r="1" spans="1:3" ht="15.75">
      <c r="A1" s="10"/>
      <c r="B1" s="181" t="s">
        <v>251</v>
      </c>
      <c r="C1" s="92"/>
    </row>
    <row r="2" spans="1:3" s="178" customFormat="1" ht="15.75">
      <c r="A2" s="224">
        <v>1</v>
      </c>
      <c r="B2" s="179" t="s">
        <v>252</v>
      </c>
      <c r="C2" s="176" t="s">
        <v>498</v>
      </c>
    </row>
    <row r="3" spans="1:3" s="178" customFormat="1" ht="15.75">
      <c r="A3" s="224">
        <v>2</v>
      </c>
      <c r="B3" s="180" t="s">
        <v>253</v>
      </c>
      <c r="C3" s="176" t="s">
        <v>499</v>
      </c>
    </row>
    <row r="4" spans="1:3" s="178" customFormat="1" ht="15.75">
      <c r="A4" s="224">
        <v>3</v>
      </c>
      <c r="B4" s="180" t="s">
        <v>254</v>
      </c>
      <c r="C4" s="176" t="s">
        <v>500</v>
      </c>
    </row>
    <row r="5" spans="1:3" s="178" customFormat="1" ht="15.75">
      <c r="A5" s="225">
        <v>4</v>
      </c>
      <c r="B5" s="183" t="s">
        <v>255</v>
      </c>
      <c r="C5" s="176" t="s">
        <v>501</v>
      </c>
    </row>
    <row r="6" spans="1:3" s="182" customFormat="1" ht="65.25" customHeight="1">
      <c r="A6" s="538" t="s">
        <v>370</v>
      </c>
      <c r="B6" s="539"/>
      <c r="C6" s="539"/>
    </row>
    <row r="7" spans="1:3">
      <c r="A7" s="372" t="s">
        <v>324</v>
      </c>
      <c r="B7" s="373" t="s">
        <v>256</v>
      </c>
    </row>
    <row r="8" spans="1:3">
      <c r="A8" s="374">
        <v>1</v>
      </c>
      <c r="B8" s="370" t="s">
        <v>223</v>
      </c>
    </row>
    <row r="9" spans="1:3">
      <c r="A9" s="374">
        <v>2</v>
      </c>
      <c r="B9" s="370" t="s">
        <v>257</v>
      </c>
    </row>
    <row r="10" spans="1:3">
      <c r="A10" s="374">
        <v>3</v>
      </c>
      <c r="B10" s="370" t="s">
        <v>258</v>
      </c>
    </row>
    <row r="11" spans="1:3">
      <c r="A11" s="374">
        <v>4</v>
      </c>
      <c r="B11" s="370" t="s">
        <v>259</v>
      </c>
      <c r="C11" s="177"/>
    </row>
    <row r="12" spans="1:3">
      <c r="A12" s="374">
        <v>5</v>
      </c>
      <c r="B12" s="370" t="s">
        <v>187</v>
      </c>
    </row>
    <row r="13" spans="1:3">
      <c r="A13" s="374">
        <v>6</v>
      </c>
      <c r="B13" s="375" t="s">
        <v>149</v>
      </c>
    </row>
    <row r="14" spans="1:3">
      <c r="A14" s="374">
        <v>7</v>
      </c>
      <c r="B14" s="370" t="s">
        <v>260</v>
      </c>
    </row>
    <row r="15" spans="1:3">
      <c r="A15" s="374">
        <v>8</v>
      </c>
      <c r="B15" s="370" t="s">
        <v>263</v>
      </c>
    </row>
    <row r="16" spans="1:3">
      <c r="A16" s="374">
        <v>9</v>
      </c>
      <c r="B16" s="370" t="s">
        <v>88</v>
      </c>
    </row>
    <row r="17" spans="1:2">
      <c r="A17" s="376" t="s">
        <v>417</v>
      </c>
      <c r="B17" s="370" t="s">
        <v>397</v>
      </c>
    </row>
    <row r="18" spans="1:2">
      <c r="A18" s="374">
        <v>10</v>
      </c>
      <c r="B18" s="370" t="s">
        <v>266</v>
      </c>
    </row>
    <row r="19" spans="1:2">
      <c r="A19" s="374">
        <v>11</v>
      </c>
      <c r="B19" s="375" t="s">
        <v>247</v>
      </c>
    </row>
    <row r="20" spans="1:2">
      <c r="A20" s="374">
        <v>12</v>
      </c>
      <c r="B20" s="375" t="s">
        <v>244</v>
      </c>
    </row>
    <row r="21" spans="1:2">
      <c r="A21" s="374">
        <v>13</v>
      </c>
      <c r="B21" s="377" t="s">
        <v>360</v>
      </c>
    </row>
    <row r="22" spans="1:2">
      <c r="A22" s="374">
        <v>14</v>
      </c>
      <c r="B22" s="378" t="s">
        <v>391</v>
      </c>
    </row>
    <row r="23" spans="1:2">
      <c r="A23" s="379">
        <v>15</v>
      </c>
      <c r="B23" s="375" t="s">
        <v>77</v>
      </c>
    </row>
    <row r="24" spans="1:2">
      <c r="A24" s="379">
        <v>15.1</v>
      </c>
      <c r="B24" s="370" t="s">
        <v>426</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4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I34" sqref="I34"/>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"ბაზისბანკი"</v>
      </c>
      <c r="D1" s="2"/>
      <c r="E1" s="2"/>
      <c r="F1" s="2"/>
    </row>
    <row r="2" spans="1:6" s="22" customFormat="1" ht="15.75" customHeight="1">
      <c r="A2" s="22" t="s">
        <v>189</v>
      </c>
      <c r="B2" s="447">
        <f>'1. key ratios'!B2</f>
        <v>44286</v>
      </c>
    </row>
    <row r="3" spans="1:6" s="22" customFormat="1" ht="15.75" customHeight="1"/>
    <row r="4" spans="1:6" ht="15.75" thickBot="1">
      <c r="A4" s="5" t="s">
        <v>333</v>
      </c>
      <c r="B4" s="61" t="s">
        <v>88</v>
      </c>
    </row>
    <row r="5" spans="1:6">
      <c r="A5" s="133" t="s">
        <v>26</v>
      </c>
      <c r="B5" s="134"/>
      <c r="C5" s="135" t="s">
        <v>27</v>
      </c>
    </row>
    <row r="6" spans="1:6">
      <c r="A6" s="136">
        <v>1</v>
      </c>
      <c r="B6" s="81" t="s">
        <v>28</v>
      </c>
      <c r="C6" s="262">
        <f>SUM(C7:C11)</f>
        <v>254906398.50999999</v>
      </c>
      <c r="F6" s="462"/>
    </row>
    <row r="7" spans="1:6">
      <c r="A7" s="136">
        <v>2</v>
      </c>
      <c r="B7" s="78" t="s">
        <v>29</v>
      </c>
      <c r="C7" s="263">
        <v>16181147</v>
      </c>
      <c r="F7" s="462"/>
    </row>
    <row r="8" spans="1:6">
      <c r="A8" s="136">
        <v>3</v>
      </c>
      <c r="B8" s="72" t="s">
        <v>30</v>
      </c>
      <c r="C8" s="263">
        <v>76412652.799999997</v>
      </c>
      <c r="F8" s="462"/>
    </row>
    <row r="9" spans="1:6">
      <c r="A9" s="136">
        <v>4</v>
      </c>
      <c r="B9" s="72" t="s">
        <v>31</v>
      </c>
      <c r="C9" s="263">
        <v>0</v>
      </c>
      <c r="F9" s="462"/>
    </row>
    <row r="10" spans="1:6">
      <c r="A10" s="136">
        <v>5</v>
      </c>
      <c r="B10" s="72" t="s">
        <v>32</v>
      </c>
      <c r="C10" s="263">
        <v>147972979.21000001</v>
      </c>
      <c r="F10" s="462"/>
    </row>
    <row r="11" spans="1:6">
      <c r="A11" s="136">
        <v>6</v>
      </c>
      <c r="B11" s="79" t="s">
        <v>33</v>
      </c>
      <c r="C11" s="263">
        <v>14339619.5</v>
      </c>
      <c r="F11" s="462"/>
    </row>
    <row r="12" spans="1:6" s="4" customFormat="1">
      <c r="A12" s="136">
        <v>7</v>
      </c>
      <c r="B12" s="81" t="s">
        <v>34</v>
      </c>
      <c r="C12" s="264">
        <f>SUM(C13:C27)</f>
        <v>14187025.98</v>
      </c>
      <c r="F12" s="462"/>
    </row>
    <row r="13" spans="1:6" s="4" customFormat="1">
      <c r="A13" s="136">
        <v>8</v>
      </c>
      <c r="B13" s="80" t="s">
        <v>35</v>
      </c>
      <c r="C13" s="265">
        <v>9513350.1799999997</v>
      </c>
      <c r="F13" s="462"/>
    </row>
    <row r="14" spans="1:6" s="4" customFormat="1" ht="25.5">
      <c r="A14" s="136">
        <v>9</v>
      </c>
      <c r="B14" s="73" t="s">
        <v>36</v>
      </c>
      <c r="C14" s="265">
        <v>0</v>
      </c>
      <c r="F14" s="462"/>
    </row>
    <row r="15" spans="1:6" s="4" customFormat="1">
      <c r="A15" s="136">
        <v>10</v>
      </c>
      <c r="B15" s="74" t="s">
        <v>37</v>
      </c>
      <c r="C15" s="265">
        <v>4522689.8</v>
      </c>
      <c r="F15" s="462"/>
    </row>
    <row r="16" spans="1:6" s="4" customFormat="1">
      <c r="A16" s="136">
        <v>11</v>
      </c>
      <c r="B16" s="75" t="s">
        <v>38</v>
      </c>
      <c r="C16" s="265">
        <v>0</v>
      </c>
      <c r="F16" s="462"/>
    </row>
    <row r="17" spans="1:6" s="4" customFormat="1">
      <c r="A17" s="136">
        <v>12</v>
      </c>
      <c r="B17" s="74" t="s">
        <v>39</v>
      </c>
      <c r="C17" s="265">
        <v>0</v>
      </c>
      <c r="F17" s="462"/>
    </row>
    <row r="18" spans="1:6" s="4" customFormat="1">
      <c r="A18" s="136">
        <v>13</v>
      </c>
      <c r="B18" s="74" t="s">
        <v>40</v>
      </c>
      <c r="C18" s="265">
        <v>0</v>
      </c>
      <c r="F18" s="462"/>
    </row>
    <row r="19" spans="1:6" s="4" customFormat="1">
      <c r="A19" s="136">
        <v>14</v>
      </c>
      <c r="B19" s="74" t="s">
        <v>41</v>
      </c>
      <c r="C19" s="265">
        <v>0</v>
      </c>
      <c r="F19" s="462"/>
    </row>
    <row r="20" spans="1:6" s="4" customFormat="1" ht="25.5">
      <c r="A20" s="136">
        <v>15</v>
      </c>
      <c r="B20" s="74" t="s">
        <v>42</v>
      </c>
      <c r="C20" s="265">
        <v>150986</v>
      </c>
      <c r="F20" s="462"/>
    </row>
    <row r="21" spans="1:6" s="4" customFormat="1" ht="25.5">
      <c r="A21" s="136">
        <v>16</v>
      </c>
      <c r="B21" s="73" t="s">
        <v>43</v>
      </c>
      <c r="C21" s="265">
        <v>0</v>
      </c>
      <c r="F21" s="462"/>
    </row>
    <row r="22" spans="1:6" s="4" customFormat="1">
      <c r="A22" s="136">
        <v>17</v>
      </c>
      <c r="B22" s="137" t="s">
        <v>44</v>
      </c>
      <c r="C22" s="265">
        <v>0</v>
      </c>
      <c r="F22" s="462"/>
    </row>
    <row r="23" spans="1:6" s="4" customFormat="1" ht="25.5">
      <c r="A23" s="136">
        <v>18</v>
      </c>
      <c r="B23" s="73" t="s">
        <v>45</v>
      </c>
      <c r="C23" s="265">
        <v>0</v>
      </c>
      <c r="F23" s="462"/>
    </row>
    <row r="24" spans="1:6" s="4" customFormat="1" ht="25.5">
      <c r="A24" s="136">
        <v>19</v>
      </c>
      <c r="B24" s="73" t="s">
        <v>46</v>
      </c>
      <c r="C24" s="265">
        <v>0</v>
      </c>
      <c r="F24" s="462"/>
    </row>
    <row r="25" spans="1:6" s="4" customFormat="1" ht="25.5">
      <c r="A25" s="136">
        <v>20</v>
      </c>
      <c r="B25" s="76" t="s">
        <v>47</v>
      </c>
      <c r="C25" s="265">
        <v>0</v>
      </c>
      <c r="F25" s="462"/>
    </row>
    <row r="26" spans="1:6" s="4" customFormat="1">
      <c r="A26" s="136">
        <v>21</v>
      </c>
      <c r="B26" s="76" t="s">
        <v>48</v>
      </c>
      <c r="C26" s="265">
        <v>0</v>
      </c>
      <c r="F26" s="462"/>
    </row>
    <row r="27" spans="1:6" s="4" customFormat="1" ht="25.5">
      <c r="A27" s="136">
        <v>22</v>
      </c>
      <c r="B27" s="76" t="s">
        <v>49</v>
      </c>
      <c r="C27" s="265">
        <v>0</v>
      </c>
      <c r="F27" s="462"/>
    </row>
    <row r="28" spans="1:6" s="4" customFormat="1">
      <c r="A28" s="136">
        <v>23</v>
      </c>
      <c r="B28" s="82" t="s">
        <v>23</v>
      </c>
      <c r="C28" s="264">
        <f>C6-C12</f>
        <v>240719372.53</v>
      </c>
      <c r="F28" s="462"/>
    </row>
    <row r="29" spans="1:6" s="4" customFormat="1">
      <c r="A29" s="138"/>
      <c r="B29" s="77"/>
      <c r="C29" s="265"/>
      <c r="F29" s="462"/>
    </row>
    <row r="30" spans="1:6" s="4" customFormat="1">
      <c r="A30" s="138">
        <v>24</v>
      </c>
      <c r="B30" s="82" t="s">
        <v>50</v>
      </c>
      <c r="C30" s="264">
        <f>C31+C34</f>
        <v>0</v>
      </c>
      <c r="F30" s="462"/>
    </row>
    <row r="31" spans="1:6" s="4" customFormat="1">
      <c r="A31" s="138">
        <v>25</v>
      </c>
      <c r="B31" s="72" t="s">
        <v>51</v>
      </c>
      <c r="C31" s="266">
        <f>C32+C33</f>
        <v>0</v>
      </c>
      <c r="F31" s="462"/>
    </row>
    <row r="32" spans="1:6" s="4" customFormat="1">
      <c r="A32" s="138">
        <v>26</v>
      </c>
      <c r="B32" s="174" t="s">
        <v>52</v>
      </c>
      <c r="C32" s="265"/>
      <c r="F32" s="462"/>
    </row>
    <row r="33" spans="1:6" s="4" customFormat="1">
      <c r="A33" s="138">
        <v>27</v>
      </c>
      <c r="B33" s="174" t="s">
        <v>53</v>
      </c>
      <c r="C33" s="265"/>
      <c r="F33" s="462"/>
    </row>
    <row r="34" spans="1:6" s="4" customFormat="1">
      <c r="A34" s="138">
        <v>28</v>
      </c>
      <c r="B34" s="72" t="s">
        <v>54</v>
      </c>
      <c r="C34" s="265"/>
      <c r="F34" s="462"/>
    </row>
    <row r="35" spans="1:6" s="4" customFormat="1">
      <c r="A35" s="138">
        <v>29</v>
      </c>
      <c r="B35" s="82" t="s">
        <v>55</v>
      </c>
      <c r="C35" s="264">
        <f>SUM(C36:C40)</f>
        <v>0</v>
      </c>
      <c r="F35" s="462"/>
    </row>
    <row r="36" spans="1:6" s="4" customFormat="1">
      <c r="A36" s="138">
        <v>30</v>
      </c>
      <c r="B36" s="73" t="s">
        <v>56</v>
      </c>
      <c r="C36" s="265"/>
      <c r="F36" s="462"/>
    </row>
    <row r="37" spans="1:6" s="4" customFormat="1">
      <c r="A37" s="138">
        <v>31</v>
      </c>
      <c r="B37" s="74" t="s">
        <v>57</v>
      </c>
      <c r="C37" s="265"/>
      <c r="F37" s="462"/>
    </row>
    <row r="38" spans="1:6" s="4" customFormat="1" ht="25.5">
      <c r="A38" s="138">
        <v>32</v>
      </c>
      <c r="B38" s="73" t="s">
        <v>58</v>
      </c>
      <c r="C38" s="265"/>
      <c r="F38" s="462"/>
    </row>
    <row r="39" spans="1:6" s="4" customFormat="1" ht="25.5">
      <c r="A39" s="138">
        <v>33</v>
      </c>
      <c r="B39" s="73" t="s">
        <v>46</v>
      </c>
      <c r="C39" s="265"/>
      <c r="F39" s="462"/>
    </row>
    <row r="40" spans="1:6" s="4" customFormat="1" ht="25.5">
      <c r="A40" s="138">
        <v>34</v>
      </c>
      <c r="B40" s="76" t="s">
        <v>59</v>
      </c>
      <c r="C40" s="265"/>
      <c r="F40" s="462"/>
    </row>
    <row r="41" spans="1:6" s="4" customFormat="1">
      <c r="A41" s="138">
        <v>35</v>
      </c>
      <c r="B41" s="82" t="s">
        <v>24</v>
      </c>
      <c r="C41" s="264">
        <f>C30-C35</f>
        <v>0</v>
      </c>
      <c r="F41" s="462"/>
    </row>
    <row r="42" spans="1:6" s="4" customFormat="1">
      <c r="A42" s="138"/>
      <c r="B42" s="77"/>
      <c r="C42" s="265"/>
      <c r="F42" s="462"/>
    </row>
    <row r="43" spans="1:6" s="4" customFormat="1">
      <c r="A43" s="138">
        <v>36</v>
      </c>
      <c r="B43" s="83" t="s">
        <v>60</v>
      </c>
      <c r="C43" s="264">
        <f>SUM(C44:C46)</f>
        <v>34409019.531727895</v>
      </c>
      <c r="F43" s="462"/>
    </row>
    <row r="44" spans="1:6" s="4" customFormat="1">
      <c r="A44" s="138">
        <v>37</v>
      </c>
      <c r="B44" s="72" t="s">
        <v>61</v>
      </c>
      <c r="C44" s="265">
        <v>16717820</v>
      </c>
      <c r="F44" s="462"/>
    </row>
    <row r="45" spans="1:6" s="4" customFormat="1">
      <c r="A45" s="138">
        <v>38</v>
      </c>
      <c r="B45" s="72" t="s">
        <v>62</v>
      </c>
      <c r="C45" s="265">
        <v>0</v>
      </c>
      <c r="F45" s="462"/>
    </row>
    <row r="46" spans="1:6" s="4" customFormat="1">
      <c r="A46" s="138">
        <v>39</v>
      </c>
      <c r="B46" s="72" t="s">
        <v>63</v>
      </c>
      <c r="C46" s="265">
        <v>17691199.531727899</v>
      </c>
      <c r="F46" s="462"/>
    </row>
    <row r="47" spans="1:6" s="4" customFormat="1">
      <c r="A47" s="138">
        <v>40</v>
      </c>
      <c r="B47" s="83" t="s">
        <v>64</v>
      </c>
      <c r="C47" s="264">
        <f>SUM(C48:C51)</f>
        <v>0</v>
      </c>
      <c r="F47" s="462"/>
    </row>
    <row r="48" spans="1:6" s="4" customFormat="1">
      <c r="A48" s="138">
        <v>41</v>
      </c>
      <c r="B48" s="73" t="s">
        <v>65</v>
      </c>
      <c r="C48" s="265"/>
      <c r="F48" s="462"/>
    </row>
    <row r="49" spans="1:6" s="4" customFormat="1">
      <c r="A49" s="138">
        <v>42</v>
      </c>
      <c r="B49" s="74" t="s">
        <v>66</v>
      </c>
      <c r="C49" s="265"/>
      <c r="F49" s="462"/>
    </row>
    <row r="50" spans="1:6" s="4" customFormat="1" ht="25.5">
      <c r="A50" s="138">
        <v>43</v>
      </c>
      <c r="B50" s="73" t="s">
        <v>67</v>
      </c>
      <c r="C50" s="265"/>
      <c r="F50" s="462"/>
    </row>
    <row r="51" spans="1:6" s="4" customFormat="1" ht="25.5">
      <c r="A51" s="138">
        <v>44</v>
      </c>
      <c r="B51" s="73" t="s">
        <v>46</v>
      </c>
      <c r="C51" s="265"/>
      <c r="F51" s="462"/>
    </row>
    <row r="52" spans="1:6" s="4" customFormat="1" ht="15.75" thickBot="1">
      <c r="A52" s="139">
        <v>45</v>
      </c>
      <c r="B52" s="140" t="s">
        <v>25</v>
      </c>
      <c r="C52" s="267">
        <f>C43-C47</f>
        <v>34409019.531727895</v>
      </c>
      <c r="F52" s="462"/>
    </row>
    <row r="55" spans="1:6">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3"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23"/>
  <sheetViews>
    <sheetView view="pageBreakPreview" zoomScale="60" zoomScaleNormal="100" workbookViewId="0">
      <selection activeCell="J30" sqref="J30"/>
    </sheetView>
  </sheetViews>
  <sheetFormatPr defaultColWidth="9.140625" defaultRowHeight="12.75"/>
  <cols>
    <col min="1" max="1" width="9.5703125" style="323" customWidth="1"/>
    <col min="2" max="2" width="51" style="323" customWidth="1"/>
    <col min="3" max="3" width="14.85546875" style="323" customWidth="1"/>
    <col min="4" max="4" width="17" style="323" customWidth="1"/>
    <col min="5" max="16384" width="9.140625" style="323"/>
  </cols>
  <sheetData>
    <row r="1" spans="1:10" ht="15">
      <c r="A1" s="18" t="s">
        <v>188</v>
      </c>
      <c r="B1" s="17" t="str">
        <f>Info!C2</f>
        <v>სს "ბაზისბანკი"</v>
      </c>
    </row>
    <row r="2" spans="1:10" s="22" customFormat="1" ht="15.75" customHeight="1">
      <c r="A2" s="22" t="s">
        <v>189</v>
      </c>
      <c r="B2" s="447">
        <f>'1. key ratios'!B2</f>
        <v>44286</v>
      </c>
    </row>
    <row r="3" spans="1:10" s="22" customFormat="1" ht="15.75" customHeight="1"/>
    <row r="4" spans="1:10" ht="13.5" thickBot="1">
      <c r="A4" s="324" t="s">
        <v>396</v>
      </c>
      <c r="B4" s="358" t="s">
        <v>397</v>
      </c>
    </row>
    <row r="5" spans="1:10" s="359" customFormat="1">
      <c r="A5" s="557" t="s">
        <v>398</v>
      </c>
      <c r="B5" s="558"/>
      <c r="C5" s="348" t="s">
        <v>399</v>
      </c>
      <c r="D5" s="349" t="s">
        <v>400</v>
      </c>
    </row>
    <row r="6" spans="1:10" s="360" customFormat="1">
      <c r="A6" s="350">
        <v>1</v>
      </c>
      <c r="B6" s="351" t="s">
        <v>401</v>
      </c>
      <c r="C6" s="351"/>
      <c r="D6" s="352"/>
    </row>
    <row r="7" spans="1:10" s="360" customFormat="1" ht="25.5">
      <c r="A7" s="353" t="s">
        <v>402</v>
      </c>
      <c r="B7" s="354" t="s">
        <v>403</v>
      </c>
      <c r="C7" s="406">
        <v>4.4999999999999998E-2</v>
      </c>
      <c r="D7" s="499">
        <f>C7*'5. RWA'!$C$13</f>
        <v>69740334.972474098</v>
      </c>
      <c r="I7" s="505"/>
    </row>
    <row r="8" spans="1:10" s="360" customFormat="1">
      <c r="A8" s="353" t="s">
        <v>404</v>
      </c>
      <c r="B8" s="354" t="s">
        <v>405</v>
      </c>
      <c r="C8" s="407">
        <v>0.06</v>
      </c>
      <c r="D8" s="499">
        <f>C8*'5. RWA'!$C$13</f>
        <v>92987113.296632141</v>
      </c>
      <c r="I8" s="505"/>
    </row>
    <row r="9" spans="1:10" s="360" customFormat="1">
      <c r="A9" s="353" t="s">
        <v>406</v>
      </c>
      <c r="B9" s="354" t="s">
        <v>407</v>
      </c>
      <c r="C9" s="407">
        <v>0.08</v>
      </c>
      <c r="D9" s="499">
        <f>C9*'5. RWA'!$C$13</f>
        <v>123982817.72884285</v>
      </c>
      <c r="I9" s="505"/>
    </row>
    <row r="10" spans="1:10" s="360" customFormat="1">
      <c r="A10" s="350" t="s">
        <v>408</v>
      </c>
      <c r="B10" s="351" t="s">
        <v>409</v>
      </c>
      <c r="C10" s="408"/>
      <c r="D10" s="500"/>
    </row>
    <row r="11" spans="1:10" s="361" customFormat="1">
      <c r="A11" s="355" t="s">
        <v>410</v>
      </c>
      <c r="B11" s="356" t="s">
        <v>472</v>
      </c>
      <c r="C11" s="409">
        <v>0</v>
      </c>
      <c r="D11" s="501">
        <f>C11*'5. RWA'!$C$13</f>
        <v>0</v>
      </c>
    </row>
    <row r="12" spans="1:10" s="361" customFormat="1">
      <c r="A12" s="355" t="s">
        <v>411</v>
      </c>
      <c r="B12" s="356" t="s">
        <v>412</v>
      </c>
      <c r="C12" s="409">
        <v>0</v>
      </c>
      <c r="D12" s="501">
        <f>C12*'5. RWA'!$C$13</f>
        <v>0</v>
      </c>
      <c r="I12" s="495"/>
      <c r="J12" s="495"/>
    </row>
    <row r="13" spans="1:10" s="361" customFormat="1">
      <c r="A13" s="355" t="s">
        <v>413</v>
      </c>
      <c r="B13" s="356" t="s">
        <v>414</v>
      </c>
      <c r="C13" s="409"/>
      <c r="D13" s="501">
        <f>C13*'5. RWA'!$C$13</f>
        <v>0</v>
      </c>
      <c r="I13" s="504"/>
      <c r="J13" s="495"/>
    </row>
    <row r="14" spans="1:10" s="360" customFormat="1">
      <c r="A14" s="350" t="s">
        <v>415</v>
      </c>
      <c r="B14" s="351" t="s">
        <v>470</v>
      </c>
      <c r="C14" s="410"/>
      <c r="D14" s="500"/>
      <c r="I14" s="505"/>
      <c r="J14" s="496"/>
    </row>
    <row r="15" spans="1:10" s="360" customFormat="1">
      <c r="A15" s="371" t="s">
        <v>418</v>
      </c>
      <c r="B15" s="356" t="s">
        <v>471</v>
      </c>
      <c r="C15" s="409">
        <v>1.4486755954444555E-2</v>
      </c>
      <c r="D15" s="501">
        <f>C15*'5. RWA'!$C$13</f>
        <v>22451360.2872766</v>
      </c>
      <c r="I15" s="505"/>
      <c r="J15" s="496"/>
    </row>
    <row r="16" spans="1:10" s="360" customFormat="1">
      <c r="A16" s="371" t="s">
        <v>419</v>
      </c>
      <c r="B16" s="356" t="s">
        <v>421</v>
      </c>
      <c r="C16" s="409">
        <v>1.933904268247106E-2</v>
      </c>
      <c r="D16" s="501">
        <f>C16*'5. RWA'!$C$13</f>
        <v>29971362.54938902</v>
      </c>
      <c r="I16" s="505"/>
      <c r="J16" s="496"/>
    </row>
    <row r="17" spans="1:10" s="360" customFormat="1">
      <c r="A17" s="371" t="s">
        <v>420</v>
      </c>
      <c r="B17" s="356" t="s">
        <v>468</v>
      </c>
      <c r="C17" s="409">
        <v>4.221348661311905E-2</v>
      </c>
      <c r="D17" s="501">
        <f>C17*'5. RWA'!$C$13</f>
        <v>65421837.705666088</v>
      </c>
      <c r="I17" s="505"/>
      <c r="J17" s="496"/>
    </row>
    <row r="18" spans="1:10" s="359" customFormat="1">
      <c r="A18" s="559" t="s">
        <v>469</v>
      </c>
      <c r="B18" s="560"/>
      <c r="C18" s="411" t="s">
        <v>399</v>
      </c>
      <c r="D18" s="502" t="s">
        <v>400</v>
      </c>
      <c r="I18" s="505"/>
      <c r="J18" s="497"/>
    </row>
    <row r="19" spans="1:10" s="360" customFormat="1">
      <c r="A19" s="357">
        <v>4</v>
      </c>
      <c r="B19" s="356" t="s">
        <v>23</v>
      </c>
      <c r="C19" s="409">
        <f>C7+C11+C12+C13+C15</f>
        <v>5.9486755954444553E-2</v>
      </c>
      <c r="D19" s="499">
        <f>C19*'5. RWA'!$C$13</f>
        <v>92191695.259750709</v>
      </c>
      <c r="I19" s="505"/>
      <c r="J19" s="507"/>
    </row>
    <row r="20" spans="1:10" s="360" customFormat="1">
      <c r="A20" s="357">
        <v>5</v>
      </c>
      <c r="B20" s="356" t="s">
        <v>89</v>
      </c>
      <c r="C20" s="409">
        <f>C8+C11+C12+C13+C16</f>
        <v>7.933904268247105E-2</v>
      </c>
      <c r="D20" s="499">
        <f>C20*'5. RWA'!$C$13</f>
        <v>122958475.84602115</v>
      </c>
      <c r="I20" s="505"/>
      <c r="J20" s="507"/>
    </row>
    <row r="21" spans="1:10" s="360" customFormat="1" ht="13.5" thickBot="1">
      <c r="A21" s="362" t="s">
        <v>416</v>
      </c>
      <c r="B21" s="363" t="s">
        <v>88</v>
      </c>
      <c r="C21" s="412">
        <f>C9+C11+C12+C13+C17</f>
        <v>0.12221348661311905</v>
      </c>
      <c r="D21" s="503">
        <f>C21*'5. RWA'!$C$13</f>
        <v>189404655.43450895</v>
      </c>
      <c r="I21" s="505"/>
      <c r="J21" s="507"/>
    </row>
    <row r="22" spans="1:10">
      <c r="F22" s="324"/>
      <c r="I22" s="506"/>
      <c r="J22" s="498"/>
    </row>
    <row r="23" spans="1:10" ht="63.75">
      <c r="B23" s="24" t="s">
        <v>473</v>
      </c>
      <c r="I23" s="506"/>
      <c r="J23" s="498"/>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5"/>
  <sheetViews>
    <sheetView view="pageBreakPreview" zoomScale="60" zoomScaleNormal="100" workbookViewId="0">
      <pane xSplit="1" ySplit="5" topLeftCell="B27" activePane="bottomRight" state="frozen"/>
      <selection pane="topRight" activeCell="B1" sqref="B1"/>
      <selection pane="bottomLeft" activeCell="A5" sqref="A5"/>
      <selection pane="bottomRight" activeCell="B24" sqref="B24"/>
    </sheetView>
  </sheetViews>
  <sheetFormatPr defaultRowHeight="15.75"/>
  <cols>
    <col min="1" max="1" width="10.7109375" style="68" customWidth="1"/>
    <col min="2" max="2" width="73.5703125" style="68" customWidth="1"/>
    <col min="3" max="3" width="32" style="68" customWidth="1"/>
    <col min="4" max="4" width="29.5703125" style="68" customWidth="1"/>
    <col min="5" max="5" width="9.42578125" customWidth="1"/>
  </cols>
  <sheetData>
    <row r="1" spans="1:7">
      <c r="A1" s="18" t="s">
        <v>188</v>
      </c>
      <c r="B1" s="20" t="str">
        <f>Info!C2</f>
        <v>სს "ბაზისბანკი"</v>
      </c>
      <c r="E1" s="2"/>
      <c r="F1" s="2"/>
    </row>
    <row r="2" spans="1:7" s="22" customFormat="1" ht="15.75" customHeight="1">
      <c r="A2" s="22" t="s">
        <v>189</v>
      </c>
      <c r="B2" s="447">
        <f>'1. key ratios'!B2</f>
        <v>44286</v>
      </c>
    </row>
    <row r="3" spans="1:7" s="22" customFormat="1" ht="15.75" customHeight="1">
      <c r="A3" s="27"/>
    </row>
    <row r="4" spans="1:7" s="22" customFormat="1" ht="15.75" customHeight="1" thickBot="1">
      <c r="A4" s="22" t="s">
        <v>334</v>
      </c>
      <c r="B4" s="198" t="s">
        <v>266</v>
      </c>
      <c r="D4" s="200" t="s">
        <v>93</v>
      </c>
    </row>
    <row r="5" spans="1:7" ht="63.75">
      <c r="A5" s="150" t="s">
        <v>26</v>
      </c>
      <c r="B5" s="151" t="s">
        <v>231</v>
      </c>
      <c r="C5" s="152" t="s">
        <v>235</v>
      </c>
      <c r="D5" s="199" t="s">
        <v>267</v>
      </c>
    </row>
    <row r="6" spans="1:7">
      <c r="A6" s="141">
        <v>1</v>
      </c>
      <c r="B6" s="84" t="s">
        <v>154</v>
      </c>
      <c r="C6" s="268">
        <v>43810623.623300001</v>
      </c>
      <c r="D6" s="142"/>
      <c r="E6" s="8"/>
      <c r="G6" s="462"/>
    </row>
    <row r="7" spans="1:7">
      <c r="A7" s="141">
        <v>2</v>
      </c>
      <c r="B7" s="85" t="s">
        <v>155</v>
      </c>
      <c r="C7" s="268">
        <v>221115720.81780002</v>
      </c>
      <c r="D7" s="143"/>
      <c r="E7" s="8"/>
      <c r="G7" s="462"/>
    </row>
    <row r="8" spans="1:7">
      <c r="A8" s="141">
        <v>3</v>
      </c>
      <c r="B8" s="85" t="s">
        <v>156</v>
      </c>
      <c r="C8" s="268">
        <v>84720632.667899996</v>
      </c>
      <c r="D8" s="143"/>
      <c r="E8" s="8"/>
      <c r="G8" s="462"/>
    </row>
    <row r="9" spans="1:7">
      <c r="A9" s="141">
        <v>4</v>
      </c>
      <c r="B9" s="85" t="s">
        <v>185</v>
      </c>
      <c r="C9" s="268">
        <v>24515169.890000001</v>
      </c>
      <c r="D9" s="143"/>
      <c r="E9" s="8"/>
      <c r="G9" s="462"/>
    </row>
    <row r="10" spans="1:7">
      <c r="A10" s="141">
        <v>5</v>
      </c>
      <c r="B10" s="85" t="s">
        <v>157</v>
      </c>
      <c r="C10" s="269">
        <v>203776913.2286</v>
      </c>
      <c r="D10" s="143"/>
      <c r="E10" s="8"/>
      <c r="G10" s="462"/>
    </row>
    <row r="11" spans="1:7">
      <c r="A11" s="141">
        <v>6.1</v>
      </c>
      <c r="B11" s="85" t="s">
        <v>158</v>
      </c>
      <c r="C11" s="269">
        <v>1095158455.3975999</v>
      </c>
      <c r="D11" s="144"/>
      <c r="E11" s="9"/>
      <c r="G11" s="462"/>
    </row>
    <row r="12" spans="1:7">
      <c r="A12" s="141">
        <v>6.2</v>
      </c>
      <c r="B12" s="86" t="s">
        <v>159</v>
      </c>
      <c r="C12" s="269">
        <v>-61536716.628745005</v>
      </c>
      <c r="D12" s="144"/>
      <c r="E12" s="9"/>
      <c r="G12" s="462"/>
    </row>
    <row r="13" spans="1:7">
      <c r="A13" s="141" t="s">
        <v>368</v>
      </c>
      <c r="B13" s="87" t="s">
        <v>369</v>
      </c>
      <c r="C13" s="269">
        <v>16803840.022500001</v>
      </c>
      <c r="D13" s="144" t="s">
        <v>526</v>
      </c>
      <c r="E13" s="9"/>
      <c r="G13" s="462"/>
    </row>
    <row r="14" spans="1:7">
      <c r="A14" s="141" t="s">
        <v>492</v>
      </c>
      <c r="B14" s="87" t="s">
        <v>481</v>
      </c>
      <c r="C14" s="269">
        <v>7439434.9839450102</v>
      </c>
      <c r="D14" s="144"/>
      <c r="E14" s="9"/>
      <c r="G14" s="462"/>
    </row>
    <row r="15" spans="1:7">
      <c r="A15" s="141">
        <v>6</v>
      </c>
      <c r="B15" s="85" t="s">
        <v>160</v>
      </c>
      <c r="C15" s="273">
        <v>1033621738.768855</v>
      </c>
      <c r="D15" s="144"/>
      <c r="E15" s="8"/>
      <c r="G15" s="462"/>
    </row>
    <row r="16" spans="1:7">
      <c r="A16" s="141">
        <v>7</v>
      </c>
      <c r="B16" s="85" t="s">
        <v>161</v>
      </c>
      <c r="C16" s="268">
        <v>13773276.477499999</v>
      </c>
      <c r="D16" s="143"/>
      <c r="E16" s="8"/>
      <c r="G16" s="462"/>
    </row>
    <row r="17" spans="1:7">
      <c r="A17" s="141">
        <v>8</v>
      </c>
      <c r="B17" s="85" t="s">
        <v>162</v>
      </c>
      <c r="C17" s="268">
        <v>16927792.633000001</v>
      </c>
      <c r="D17" s="143"/>
      <c r="E17" s="8"/>
      <c r="G17" s="462"/>
    </row>
    <row r="18" spans="1:7">
      <c r="A18" s="141">
        <v>9</v>
      </c>
      <c r="B18" s="85" t="s">
        <v>163</v>
      </c>
      <c r="C18" s="268">
        <v>17062704.219999999</v>
      </c>
      <c r="D18" s="143"/>
      <c r="E18" s="8"/>
      <c r="G18" s="462"/>
    </row>
    <row r="19" spans="1:7">
      <c r="A19" s="141">
        <v>10</v>
      </c>
      <c r="B19" s="85" t="s">
        <v>164</v>
      </c>
      <c r="C19" s="268">
        <v>33966987.229999997</v>
      </c>
      <c r="D19" s="143"/>
      <c r="E19" s="8"/>
      <c r="G19" s="462"/>
    </row>
    <row r="20" spans="1:7">
      <c r="A20" s="141">
        <v>10.1</v>
      </c>
      <c r="B20" s="87" t="s">
        <v>234</v>
      </c>
      <c r="C20" s="268">
        <v>4522689.8</v>
      </c>
      <c r="D20" s="509" t="s">
        <v>341</v>
      </c>
      <c r="E20" s="8"/>
      <c r="G20" s="462"/>
    </row>
    <row r="21" spans="1:7">
      <c r="A21" s="141">
        <v>11</v>
      </c>
      <c r="B21" s="85" t="s">
        <v>165</v>
      </c>
      <c r="C21" s="268">
        <v>11569075.6471</v>
      </c>
      <c r="D21" s="509"/>
      <c r="E21" s="8"/>
      <c r="G21" s="462"/>
    </row>
    <row r="22" spans="1:7">
      <c r="A22" s="508">
        <v>11.1</v>
      </c>
      <c r="B22" s="87" t="s">
        <v>527</v>
      </c>
      <c r="C22" s="268">
        <v>150986</v>
      </c>
      <c r="D22" s="509" t="s">
        <v>528</v>
      </c>
      <c r="E22" s="8"/>
      <c r="G22" s="462"/>
    </row>
    <row r="23" spans="1:7">
      <c r="A23" s="141">
        <v>12</v>
      </c>
      <c r="B23" s="90" t="s">
        <v>166</v>
      </c>
      <c r="C23" s="270">
        <f>SUM(C6:C10,C15:C18,C19,C21)</f>
        <v>1704860635.2040548</v>
      </c>
      <c r="D23" s="145"/>
      <c r="E23" s="7"/>
      <c r="G23" s="462"/>
    </row>
    <row r="24" spans="1:7">
      <c r="A24" s="141">
        <v>13</v>
      </c>
      <c r="B24" s="85" t="s">
        <v>167</v>
      </c>
      <c r="C24" s="271">
        <v>3001144.46</v>
      </c>
      <c r="D24" s="146"/>
      <c r="E24" s="8"/>
      <c r="G24" s="462"/>
    </row>
    <row r="25" spans="1:7">
      <c r="A25" s="141">
        <v>14</v>
      </c>
      <c r="B25" s="85" t="s">
        <v>168</v>
      </c>
      <c r="C25" s="268">
        <v>234112990.18629998</v>
      </c>
      <c r="D25" s="143"/>
      <c r="E25" s="8"/>
      <c r="G25" s="462"/>
    </row>
    <row r="26" spans="1:7">
      <c r="A26" s="141">
        <v>15</v>
      </c>
      <c r="B26" s="85" t="s">
        <v>169</v>
      </c>
      <c r="C26" s="268">
        <v>241436463.85329998</v>
      </c>
      <c r="D26" s="143"/>
      <c r="E26" s="8"/>
      <c r="G26" s="462"/>
    </row>
    <row r="27" spans="1:7">
      <c r="A27" s="141">
        <v>16</v>
      </c>
      <c r="B27" s="85" t="s">
        <v>170</v>
      </c>
      <c r="C27" s="268">
        <v>434050564.04750001</v>
      </c>
      <c r="D27" s="143"/>
      <c r="E27" s="8"/>
      <c r="G27" s="462"/>
    </row>
    <row r="28" spans="1:7">
      <c r="A28" s="141">
        <v>17</v>
      </c>
      <c r="B28" s="85" t="s">
        <v>171</v>
      </c>
      <c r="C28" s="268">
        <v>0</v>
      </c>
      <c r="D28" s="143"/>
      <c r="E28" s="8"/>
      <c r="G28" s="462"/>
    </row>
    <row r="29" spans="1:7">
      <c r="A29" s="141">
        <v>18</v>
      </c>
      <c r="B29" s="85" t="s">
        <v>172</v>
      </c>
      <c r="C29" s="268">
        <v>493503801.61699992</v>
      </c>
      <c r="D29" s="143"/>
      <c r="E29" s="8"/>
      <c r="G29" s="462"/>
    </row>
    <row r="30" spans="1:7">
      <c r="A30" s="141">
        <v>19</v>
      </c>
      <c r="B30" s="85" t="s">
        <v>173</v>
      </c>
      <c r="C30" s="268">
        <v>10224011.4418</v>
      </c>
      <c r="D30" s="143"/>
      <c r="E30" s="8"/>
      <c r="G30" s="462"/>
    </row>
    <row r="31" spans="1:7">
      <c r="A31" s="141">
        <v>20</v>
      </c>
      <c r="B31" s="85" t="s">
        <v>95</v>
      </c>
      <c r="C31" s="268">
        <v>16907440.262199998</v>
      </c>
      <c r="D31" s="143"/>
      <c r="E31" s="8"/>
      <c r="G31" s="462"/>
    </row>
    <row r="32" spans="1:7">
      <c r="A32" s="141">
        <v>20.100000000000001</v>
      </c>
      <c r="B32" s="89" t="s">
        <v>367</v>
      </c>
      <c r="C32" s="268">
        <v>854239.99939999997</v>
      </c>
      <c r="D32" s="143" t="s">
        <v>526</v>
      </c>
      <c r="E32" s="8"/>
      <c r="G32" s="462"/>
    </row>
    <row r="33" spans="1:7">
      <c r="A33" s="141">
        <v>21</v>
      </c>
      <c r="B33" s="88" t="s">
        <v>174</v>
      </c>
      <c r="C33" s="268">
        <v>16717820</v>
      </c>
      <c r="D33" s="143"/>
      <c r="E33" s="8"/>
      <c r="G33" s="462"/>
    </row>
    <row r="34" spans="1:7" ht="30">
      <c r="A34" s="141">
        <v>21.1</v>
      </c>
      <c r="B34" s="89" t="s">
        <v>233</v>
      </c>
      <c r="C34" s="268">
        <v>16717820</v>
      </c>
      <c r="D34" s="143" t="s">
        <v>529</v>
      </c>
      <c r="E34" s="8"/>
      <c r="G34" s="462"/>
    </row>
    <row r="35" spans="1:7">
      <c r="A35" s="141">
        <v>22</v>
      </c>
      <c r="B35" s="90" t="s">
        <v>175</v>
      </c>
      <c r="C35" s="270">
        <f>SUM(C24:C31,C33)</f>
        <v>1449954235.8681002</v>
      </c>
      <c r="D35" s="145"/>
      <c r="E35" s="7"/>
      <c r="G35" s="462"/>
    </row>
    <row r="36" spans="1:7">
      <c r="A36" s="141">
        <v>23</v>
      </c>
      <c r="B36" s="88" t="s">
        <v>176</v>
      </c>
      <c r="C36" s="268">
        <v>16181147</v>
      </c>
      <c r="D36" s="143" t="s">
        <v>530</v>
      </c>
      <c r="E36" s="8"/>
      <c r="G36" s="462"/>
    </row>
    <row r="37" spans="1:7">
      <c r="A37" s="141">
        <v>24</v>
      </c>
      <c r="B37" s="88" t="s">
        <v>177</v>
      </c>
      <c r="C37" s="268">
        <v>0</v>
      </c>
      <c r="D37" s="143"/>
      <c r="E37" s="8"/>
      <c r="G37" s="462"/>
    </row>
    <row r="38" spans="1:7">
      <c r="A38" s="141">
        <v>25</v>
      </c>
      <c r="B38" s="88" t="s">
        <v>232</v>
      </c>
      <c r="C38" s="268">
        <v>0</v>
      </c>
      <c r="D38" s="143"/>
      <c r="E38" s="8"/>
      <c r="G38" s="462"/>
    </row>
    <row r="39" spans="1:7">
      <c r="A39" s="141">
        <v>26</v>
      </c>
      <c r="B39" s="88" t="s">
        <v>179</v>
      </c>
      <c r="C39" s="268">
        <v>76412652.799999997</v>
      </c>
      <c r="D39" s="143" t="s">
        <v>531</v>
      </c>
      <c r="E39" s="8"/>
      <c r="G39" s="462"/>
    </row>
    <row r="40" spans="1:7">
      <c r="A40" s="141">
        <v>27</v>
      </c>
      <c r="B40" s="88" t="s">
        <v>180</v>
      </c>
      <c r="C40" s="268">
        <v>138459629.03</v>
      </c>
      <c r="D40" s="143" t="s">
        <v>532</v>
      </c>
      <c r="E40" s="8"/>
      <c r="G40" s="462"/>
    </row>
    <row r="41" spans="1:7">
      <c r="A41" s="141">
        <v>28</v>
      </c>
      <c r="B41" s="88" t="s">
        <v>181</v>
      </c>
      <c r="C41" s="268">
        <v>14339620.107100001</v>
      </c>
      <c r="D41" s="143" t="s">
        <v>533</v>
      </c>
      <c r="E41" s="8"/>
      <c r="G41" s="462"/>
    </row>
    <row r="42" spans="1:7">
      <c r="A42" s="141">
        <v>29</v>
      </c>
      <c r="B42" s="88" t="s">
        <v>35</v>
      </c>
      <c r="C42" s="268">
        <v>9513350.1799999997</v>
      </c>
      <c r="D42" s="143" t="s">
        <v>534</v>
      </c>
      <c r="E42" s="8"/>
      <c r="G42" s="462"/>
    </row>
    <row r="43" spans="1:7" ht="16.5" thickBot="1">
      <c r="A43" s="147">
        <v>30</v>
      </c>
      <c r="B43" s="148" t="s">
        <v>182</v>
      </c>
      <c r="C43" s="272">
        <f>SUM(C36:C42)</f>
        <v>254906399.1171</v>
      </c>
      <c r="D43" s="149"/>
      <c r="E43" s="7"/>
      <c r="G43" s="462"/>
    </row>
    <row r="45" spans="1:7">
      <c r="C45" s="289"/>
    </row>
  </sheetData>
  <pageMargins left="0.7" right="0.7" top="0.75" bottom="0.75" header="0.3" footer="0.3"/>
  <pageSetup paperSize="9" scale="56"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5"/>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H26" sqref="H26"/>
    </sheetView>
  </sheetViews>
  <sheetFormatPr defaultColWidth="9.140625" defaultRowHeight="12.75"/>
  <cols>
    <col min="1" max="1" width="10.5703125" style="2" bestFit="1" customWidth="1"/>
    <col min="2" max="2" width="84.28515625" style="2" customWidth="1"/>
    <col min="3" max="3" width="11.28515625" style="2" bestFit="1" customWidth="1"/>
    <col min="4" max="4" width="13.28515625" style="2" bestFit="1" customWidth="1"/>
    <col min="5" max="5" width="10.28515625" style="2" bestFit="1" customWidth="1"/>
    <col min="6" max="6" width="13.28515625" style="2" bestFit="1" customWidth="1"/>
    <col min="7" max="7" width="11.28515625" style="2" customWidth="1"/>
    <col min="8" max="8" width="13.28515625" style="2" bestFit="1" customWidth="1"/>
    <col min="9" max="9" width="9.42578125" style="2" bestFit="1" customWidth="1"/>
    <col min="10" max="10" width="13.28515625" style="2" bestFit="1" customWidth="1"/>
    <col min="11" max="11" width="12.28515625" style="2" customWidth="1"/>
    <col min="12" max="12" width="13.28515625" style="2" bestFit="1" customWidth="1"/>
    <col min="13" max="13" width="12.7109375" style="2" customWidth="1"/>
    <col min="14" max="14" width="13.28515625" style="2" bestFit="1" customWidth="1"/>
    <col min="15" max="15" width="14.140625" style="2" customWidth="1"/>
    <col min="16" max="16" width="13.28515625" style="2" bestFit="1" customWidth="1"/>
    <col min="17" max="17" width="11.5703125" style="2" customWidth="1"/>
    <col min="18" max="18" width="13.28515625" style="2" bestFit="1" customWidth="1"/>
    <col min="19" max="19" width="31.5703125" style="2" bestFit="1" customWidth="1"/>
    <col min="20" max="16384" width="9.140625" style="13"/>
  </cols>
  <sheetData>
    <row r="1" spans="1:22">
      <c r="A1" s="2" t="s">
        <v>188</v>
      </c>
      <c r="B1" s="323" t="str">
        <f>Info!C2</f>
        <v>სს "ბაზისბანკი"</v>
      </c>
    </row>
    <row r="2" spans="1:22">
      <c r="A2" s="2" t="s">
        <v>189</v>
      </c>
      <c r="B2" s="447">
        <f>'1. key ratios'!B2</f>
        <v>44286</v>
      </c>
    </row>
    <row r="4" spans="1:22" ht="39" thickBot="1">
      <c r="A4" s="67" t="s">
        <v>335</v>
      </c>
      <c r="B4" s="298" t="s">
        <v>357</v>
      </c>
    </row>
    <row r="5" spans="1:22">
      <c r="A5" s="130"/>
      <c r="B5" s="132"/>
      <c r="C5" s="116" t="s">
        <v>0</v>
      </c>
      <c r="D5" s="116" t="s">
        <v>1</v>
      </c>
      <c r="E5" s="116" t="s">
        <v>2</v>
      </c>
      <c r="F5" s="116" t="s">
        <v>3</v>
      </c>
      <c r="G5" s="116" t="s">
        <v>4</v>
      </c>
      <c r="H5" s="116" t="s">
        <v>5</v>
      </c>
      <c r="I5" s="116" t="s">
        <v>236</v>
      </c>
      <c r="J5" s="116" t="s">
        <v>237</v>
      </c>
      <c r="K5" s="116" t="s">
        <v>238</v>
      </c>
      <c r="L5" s="116" t="s">
        <v>239</v>
      </c>
      <c r="M5" s="116" t="s">
        <v>240</v>
      </c>
      <c r="N5" s="116" t="s">
        <v>241</v>
      </c>
      <c r="O5" s="116" t="s">
        <v>344</v>
      </c>
      <c r="P5" s="116" t="s">
        <v>345</v>
      </c>
      <c r="Q5" s="116" t="s">
        <v>346</v>
      </c>
      <c r="R5" s="290" t="s">
        <v>347</v>
      </c>
      <c r="S5" s="117" t="s">
        <v>348</v>
      </c>
    </row>
    <row r="6" spans="1:22" ht="46.5" customHeight="1">
      <c r="A6" s="154"/>
      <c r="B6" s="565" t="s">
        <v>349</v>
      </c>
      <c r="C6" s="563">
        <v>0</v>
      </c>
      <c r="D6" s="564"/>
      <c r="E6" s="563">
        <v>0.2</v>
      </c>
      <c r="F6" s="564"/>
      <c r="G6" s="563">
        <v>0.35</v>
      </c>
      <c r="H6" s="564"/>
      <c r="I6" s="563">
        <v>0.5</v>
      </c>
      <c r="J6" s="564"/>
      <c r="K6" s="563">
        <v>0.75</v>
      </c>
      <c r="L6" s="564"/>
      <c r="M6" s="563">
        <v>1</v>
      </c>
      <c r="N6" s="564"/>
      <c r="O6" s="563">
        <v>1.5</v>
      </c>
      <c r="P6" s="564"/>
      <c r="Q6" s="563">
        <v>2.5</v>
      </c>
      <c r="R6" s="564"/>
      <c r="S6" s="561" t="s">
        <v>248</v>
      </c>
    </row>
    <row r="7" spans="1:22">
      <c r="A7" s="154"/>
      <c r="B7" s="566"/>
      <c r="C7" s="297" t="s">
        <v>342</v>
      </c>
      <c r="D7" s="297" t="s">
        <v>343</v>
      </c>
      <c r="E7" s="297" t="s">
        <v>342</v>
      </c>
      <c r="F7" s="297" t="s">
        <v>343</v>
      </c>
      <c r="G7" s="297" t="s">
        <v>342</v>
      </c>
      <c r="H7" s="297" t="s">
        <v>343</v>
      </c>
      <c r="I7" s="297" t="s">
        <v>342</v>
      </c>
      <c r="J7" s="297" t="s">
        <v>343</v>
      </c>
      <c r="K7" s="297" t="s">
        <v>342</v>
      </c>
      <c r="L7" s="297" t="s">
        <v>343</v>
      </c>
      <c r="M7" s="297" t="s">
        <v>342</v>
      </c>
      <c r="N7" s="297" t="s">
        <v>343</v>
      </c>
      <c r="O7" s="297" t="s">
        <v>342</v>
      </c>
      <c r="P7" s="297" t="s">
        <v>343</v>
      </c>
      <c r="Q7" s="297" t="s">
        <v>342</v>
      </c>
      <c r="R7" s="297" t="s">
        <v>343</v>
      </c>
      <c r="S7" s="562"/>
    </row>
    <row r="8" spans="1:22" s="158" customFormat="1" ht="25.5">
      <c r="A8" s="120">
        <v>1</v>
      </c>
      <c r="B8" s="73" t="s">
        <v>216</v>
      </c>
      <c r="C8" s="274">
        <v>201184463.24000001</v>
      </c>
      <c r="D8" s="274">
        <v>0</v>
      </c>
      <c r="E8" s="274">
        <v>0</v>
      </c>
      <c r="F8" s="291">
        <v>0</v>
      </c>
      <c r="G8" s="274">
        <v>0</v>
      </c>
      <c r="H8" s="274">
        <v>0</v>
      </c>
      <c r="I8" s="274">
        <v>0</v>
      </c>
      <c r="J8" s="274">
        <v>0</v>
      </c>
      <c r="K8" s="274">
        <v>0</v>
      </c>
      <c r="L8" s="274"/>
      <c r="M8" s="274">
        <v>221075463.2114</v>
      </c>
      <c r="N8" s="274"/>
      <c r="O8" s="274">
        <v>0</v>
      </c>
      <c r="P8" s="274"/>
      <c r="Q8" s="274">
        <v>0</v>
      </c>
      <c r="R8" s="291"/>
      <c r="S8" s="303">
        <v>221075463.2114</v>
      </c>
      <c r="V8" s="510"/>
    </row>
    <row r="9" spans="1:22" s="158" customFormat="1" ht="25.5">
      <c r="A9" s="120">
        <v>2</v>
      </c>
      <c r="B9" s="73" t="s">
        <v>217</v>
      </c>
      <c r="C9" s="274">
        <v>0</v>
      </c>
      <c r="D9" s="274">
        <v>0</v>
      </c>
      <c r="E9" s="274">
        <v>0</v>
      </c>
      <c r="F9" s="274">
        <v>0</v>
      </c>
      <c r="G9" s="274">
        <v>0</v>
      </c>
      <c r="H9" s="274">
        <v>0</v>
      </c>
      <c r="I9" s="274">
        <v>0</v>
      </c>
      <c r="J9" s="274">
        <v>0</v>
      </c>
      <c r="K9" s="274">
        <v>0</v>
      </c>
      <c r="L9" s="274"/>
      <c r="M9" s="274">
        <v>0</v>
      </c>
      <c r="N9" s="274"/>
      <c r="O9" s="274">
        <v>0</v>
      </c>
      <c r="P9" s="274"/>
      <c r="Q9" s="274">
        <v>0</v>
      </c>
      <c r="R9" s="291"/>
      <c r="S9" s="303">
        <v>0</v>
      </c>
      <c r="V9" s="510"/>
    </row>
    <row r="10" spans="1:22" s="158" customFormat="1">
      <c r="A10" s="120">
        <v>3</v>
      </c>
      <c r="B10" s="73" t="s">
        <v>218</v>
      </c>
      <c r="C10" s="274">
        <v>0</v>
      </c>
      <c r="D10" s="274">
        <v>0</v>
      </c>
      <c r="E10" s="274">
        <v>0</v>
      </c>
      <c r="F10" s="274">
        <v>0</v>
      </c>
      <c r="G10" s="274">
        <v>0</v>
      </c>
      <c r="H10" s="274">
        <v>0</v>
      </c>
      <c r="I10" s="274">
        <v>0</v>
      </c>
      <c r="J10" s="274">
        <v>0</v>
      </c>
      <c r="K10" s="274">
        <v>0</v>
      </c>
      <c r="L10" s="274">
        <v>0</v>
      </c>
      <c r="M10" s="274">
        <v>484513.7697</v>
      </c>
      <c r="N10" s="274">
        <v>0</v>
      </c>
      <c r="O10" s="274">
        <v>0</v>
      </c>
      <c r="P10" s="274">
        <v>0</v>
      </c>
      <c r="Q10" s="274">
        <v>0</v>
      </c>
      <c r="R10" s="291">
        <v>0</v>
      </c>
      <c r="S10" s="303">
        <v>484513.7697</v>
      </c>
      <c r="V10" s="510"/>
    </row>
    <row r="11" spans="1:22" s="158" customFormat="1">
      <c r="A11" s="120">
        <v>4</v>
      </c>
      <c r="B11" s="73" t="s">
        <v>219</v>
      </c>
      <c r="C11" s="274">
        <v>0</v>
      </c>
      <c r="D11" s="274">
        <v>0</v>
      </c>
      <c r="E11" s="274">
        <v>0</v>
      </c>
      <c r="F11" s="274">
        <v>0</v>
      </c>
      <c r="G11" s="274">
        <v>0</v>
      </c>
      <c r="H11" s="274">
        <v>0</v>
      </c>
      <c r="I11" s="274">
        <v>0</v>
      </c>
      <c r="J11" s="274">
        <v>0</v>
      </c>
      <c r="K11" s="274">
        <v>0</v>
      </c>
      <c r="L11" s="274"/>
      <c r="M11" s="274">
        <v>0</v>
      </c>
      <c r="N11" s="274"/>
      <c r="O11" s="274">
        <v>0</v>
      </c>
      <c r="P11" s="274"/>
      <c r="Q11" s="274">
        <v>0</v>
      </c>
      <c r="R11" s="291"/>
      <c r="S11" s="303">
        <v>0</v>
      </c>
      <c r="V11" s="510"/>
    </row>
    <row r="12" spans="1:22" s="158" customFormat="1">
      <c r="A12" s="120">
        <v>5</v>
      </c>
      <c r="B12" s="73" t="s">
        <v>220</v>
      </c>
      <c r="C12" s="274">
        <v>0</v>
      </c>
      <c r="D12" s="274">
        <v>0</v>
      </c>
      <c r="E12" s="274">
        <v>0</v>
      </c>
      <c r="F12" s="274">
        <v>0</v>
      </c>
      <c r="G12" s="274">
        <v>0</v>
      </c>
      <c r="H12" s="274">
        <v>0</v>
      </c>
      <c r="I12" s="274">
        <v>0</v>
      </c>
      <c r="J12" s="274">
        <v>0</v>
      </c>
      <c r="K12" s="274">
        <v>0</v>
      </c>
      <c r="L12" s="274"/>
      <c r="M12" s="274">
        <v>0</v>
      </c>
      <c r="N12" s="274"/>
      <c r="O12" s="274">
        <v>0</v>
      </c>
      <c r="P12" s="274"/>
      <c r="Q12" s="274">
        <v>0</v>
      </c>
      <c r="R12" s="291"/>
      <c r="S12" s="303">
        <v>0</v>
      </c>
      <c r="V12" s="510"/>
    </row>
    <row r="13" spans="1:22" s="158" customFormat="1">
      <c r="A13" s="120">
        <v>6</v>
      </c>
      <c r="B13" s="73" t="s">
        <v>221</v>
      </c>
      <c r="C13" s="274">
        <v>0</v>
      </c>
      <c r="D13" s="274">
        <v>0</v>
      </c>
      <c r="E13" s="274">
        <v>79952228.775199994</v>
      </c>
      <c r="F13" s="274">
        <v>0</v>
      </c>
      <c r="G13" s="274">
        <v>0</v>
      </c>
      <c r="H13" s="274">
        <v>0</v>
      </c>
      <c r="I13" s="274">
        <v>4371457.8762999997</v>
      </c>
      <c r="J13" s="274">
        <v>0</v>
      </c>
      <c r="K13" s="274">
        <v>0</v>
      </c>
      <c r="L13" s="274"/>
      <c r="M13" s="274">
        <v>380717.30900000001</v>
      </c>
      <c r="N13" s="274"/>
      <c r="O13" s="274">
        <v>0</v>
      </c>
      <c r="P13" s="274"/>
      <c r="Q13" s="274">
        <v>0</v>
      </c>
      <c r="R13" s="291"/>
      <c r="S13" s="303">
        <v>18556892.002190001</v>
      </c>
      <c r="V13" s="510"/>
    </row>
    <row r="14" spans="1:22" s="158" customFormat="1">
      <c r="A14" s="120">
        <v>7</v>
      </c>
      <c r="B14" s="73" t="s">
        <v>73</v>
      </c>
      <c r="C14" s="274">
        <v>0</v>
      </c>
      <c r="D14" s="274">
        <v>0</v>
      </c>
      <c r="E14" s="274">
        <v>0</v>
      </c>
      <c r="F14" s="274">
        <v>0</v>
      </c>
      <c r="G14" s="274">
        <v>0</v>
      </c>
      <c r="H14" s="274">
        <v>8000</v>
      </c>
      <c r="I14" s="274">
        <v>0</v>
      </c>
      <c r="J14" s="274">
        <v>0</v>
      </c>
      <c r="K14" s="274">
        <v>0</v>
      </c>
      <c r="L14" s="274">
        <v>801066.87045000005</v>
      </c>
      <c r="M14" s="274">
        <v>698529894.63836145</v>
      </c>
      <c r="N14" s="274">
        <v>71408206.020889893</v>
      </c>
      <c r="O14" s="274">
        <v>0</v>
      </c>
      <c r="P14" s="274">
        <v>80503.685100000002</v>
      </c>
      <c r="Q14" s="274">
        <v>0</v>
      </c>
      <c r="R14" s="291">
        <v>0</v>
      </c>
      <c r="S14" s="303">
        <v>770662456.33973885</v>
      </c>
      <c r="V14" s="510"/>
    </row>
    <row r="15" spans="1:22" s="158" customFormat="1">
      <c r="A15" s="120">
        <v>8</v>
      </c>
      <c r="B15" s="73" t="s">
        <v>74</v>
      </c>
      <c r="C15" s="274">
        <v>0</v>
      </c>
      <c r="D15" s="274">
        <v>0</v>
      </c>
      <c r="E15" s="274">
        <v>0</v>
      </c>
      <c r="F15" s="274">
        <v>0</v>
      </c>
      <c r="G15" s="274">
        <v>0</v>
      </c>
      <c r="H15" s="274">
        <v>25000</v>
      </c>
      <c r="I15" s="274">
        <v>0</v>
      </c>
      <c r="J15" s="274">
        <v>0</v>
      </c>
      <c r="K15" s="274">
        <v>112886124.5108763</v>
      </c>
      <c r="L15" s="274">
        <v>344080.13640000037</v>
      </c>
      <c r="M15" s="274">
        <v>0</v>
      </c>
      <c r="N15" s="274">
        <v>120331.66</v>
      </c>
      <c r="O15" s="274">
        <v>0</v>
      </c>
      <c r="P15" s="274">
        <v>21737.075000000008</v>
      </c>
      <c r="Q15" s="274">
        <v>0</v>
      </c>
      <c r="R15" s="291">
        <v>0</v>
      </c>
      <c r="S15" s="303">
        <v>85084340.75795722</v>
      </c>
      <c r="V15" s="510"/>
    </row>
    <row r="16" spans="1:22" s="158" customFormat="1" ht="25.5">
      <c r="A16" s="120">
        <v>9</v>
      </c>
      <c r="B16" s="73" t="s">
        <v>75</v>
      </c>
      <c r="C16" s="274">
        <v>0</v>
      </c>
      <c r="D16" s="274">
        <v>0</v>
      </c>
      <c r="E16" s="274">
        <v>0</v>
      </c>
      <c r="F16" s="274">
        <v>0</v>
      </c>
      <c r="G16" s="274">
        <v>31308648.154200502</v>
      </c>
      <c r="H16" s="274">
        <v>0</v>
      </c>
      <c r="I16" s="274">
        <v>1121361.9211426999</v>
      </c>
      <c r="J16" s="274">
        <v>0</v>
      </c>
      <c r="K16" s="274">
        <v>0</v>
      </c>
      <c r="L16" s="274">
        <v>0</v>
      </c>
      <c r="M16" s="274">
        <v>26112.975605600001</v>
      </c>
      <c r="N16" s="274">
        <v>0</v>
      </c>
      <c r="O16" s="274">
        <v>0</v>
      </c>
      <c r="P16" s="274">
        <v>0</v>
      </c>
      <c r="Q16" s="274">
        <v>0</v>
      </c>
      <c r="R16" s="291">
        <v>0</v>
      </c>
      <c r="S16" s="303">
        <v>11544820.790147126</v>
      </c>
      <c r="V16" s="510"/>
    </row>
    <row r="17" spans="1:22" s="158" customFormat="1">
      <c r="A17" s="120">
        <v>10</v>
      </c>
      <c r="B17" s="73" t="s">
        <v>69</v>
      </c>
      <c r="C17" s="274">
        <v>0</v>
      </c>
      <c r="D17" s="274">
        <v>0</v>
      </c>
      <c r="E17" s="274">
        <v>0</v>
      </c>
      <c r="F17" s="274">
        <v>0</v>
      </c>
      <c r="G17" s="274">
        <v>0</v>
      </c>
      <c r="H17" s="274">
        <v>0</v>
      </c>
      <c r="I17" s="274">
        <v>0</v>
      </c>
      <c r="J17" s="274">
        <v>0</v>
      </c>
      <c r="K17" s="274">
        <v>0</v>
      </c>
      <c r="L17" s="274">
        <v>0</v>
      </c>
      <c r="M17" s="274">
        <v>33280011.616961502</v>
      </c>
      <c r="N17" s="274">
        <v>0</v>
      </c>
      <c r="O17" s="274">
        <v>23749769.214400601</v>
      </c>
      <c r="P17" s="274">
        <v>0</v>
      </c>
      <c r="Q17" s="274">
        <v>0</v>
      </c>
      <c r="R17" s="291">
        <v>0</v>
      </c>
      <c r="S17" s="303">
        <v>68904665.438562393</v>
      </c>
      <c r="V17" s="510"/>
    </row>
    <row r="18" spans="1:22" s="158" customFormat="1">
      <c r="A18" s="120">
        <v>11</v>
      </c>
      <c r="B18" s="73" t="s">
        <v>70</v>
      </c>
      <c r="C18" s="274">
        <v>0</v>
      </c>
      <c r="D18" s="274">
        <v>0</v>
      </c>
      <c r="E18" s="274">
        <v>0</v>
      </c>
      <c r="F18" s="274">
        <v>0</v>
      </c>
      <c r="G18" s="274">
        <v>0</v>
      </c>
      <c r="H18" s="274">
        <v>0</v>
      </c>
      <c r="I18" s="274">
        <v>0</v>
      </c>
      <c r="J18" s="274">
        <v>0</v>
      </c>
      <c r="K18" s="274">
        <v>0</v>
      </c>
      <c r="L18" s="274">
        <v>4335.4469999999992</v>
      </c>
      <c r="M18" s="274">
        <v>22313821.465077501</v>
      </c>
      <c r="N18" s="274">
        <v>15347.33</v>
      </c>
      <c r="O18" s="274">
        <v>7199739.3601927999</v>
      </c>
      <c r="P18" s="274">
        <v>122614.35500000003</v>
      </c>
      <c r="Q18" s="274">
        <v>8154347.7019999996</v>
      </c>
      <c r="R18" s="291">
        <v>0</v>
      </c>
      <c r="S18" s="303">
        <v>53701820.208116695</v>
      </c>
      <c r="V18" s="510"/>
    </row>
    <row r="19" spans="1:22" s="158" customFormat="1">
      <c r="A19" s="120">
        <v>12</v>
      </c>
      <c r="B19" s="73" t="s">
        <v>71</v>
      </c>
      <c r="C19" s="274">
        <v>0</v>
      </c>
      <c r="D19" s="274">
        <v>0</v>
      </c>
      <c r="E19" s="274">
        <v>0</v>
      </c>
      <c r="F19" s="274">
        <v>0</v>
      </c>
      <c r="G19" s="274">
        <v>0</v>
      </c>
      <c r="H19" s="274">
        <v>0</v>
      </c>
      <c r="I19" s="274">
        <v>0</v>
      </c>
      <c r="J19" s="274">
        <v>0</v>
      </c>
      <c r="K19" s="274">
        <v>0</v>
      </c>
      <c r="L19" s="274">
        <v>124786.96999999999</v>
      </c>
      <c r="M19" s="274">
        <v>25209521.8816</v>
      </c>
      <c r="N19" s="274">
        <v>9225754.0721199978</v>
      </c>
      <c r="O19" s="274">
        <v>0</v>
      </c>
      <c r="P19" s="274">
        <v>0</v>
      </c>
      <c r="Q19" s="274">
        <v>0</v>
      </c>
      <c r="R19" s="291">
        <v>0</v>
      </c>
      <c r="S19" s="303">
        <v>34528866.181219995</v>
      </c>
      <c r="V19" s="510"/>
    </row>
    <row r="20" spans="1:22" s="158" customFormat="1">
      <c r="A20" s="120">
        <v>13</v>
      </c>
      <c r="B20" s="73" t="s">
        <v>72</v>
      </c>
      <c r="C20" s="274">
        <v>0</v>
      </c>
      <c r="D20" s="274">
        <v>0</v>
      </c>
      <c r="E20" s="274">
        <v>0</v>
      </c>
      <c r="F20" s="274">
        <v>0</v>
      </c>
      <c r="G20" s="274">
        <v>0</v>
      </c>
      <c r="H20" s="274">
        <v>0</v>
      </c>
      <c r="I20" s="274">
        <v>0</v>
      </c>
      <c r="J20" s="274">
        <v>0</v>
      </c>
      <c r="K20" s="274">
        <v>0</v>
      </c>
      <c r="L20" s="274"/>
      <c r="M20" s="274">
        <v>0</v>
      </c>
      <c r="N20" s="274"/>
      <c r="O20" s="274">
        <v>0</v>
      </c>
      <c r="P20" s="274"/>
      <c r="Q20" s="274">
        <v>0</v>
      </c>
      <c r="R20" s="291"/>
      <c r="S20" s="303">
        <v>0</v>
      </c>
      <c r="V20" s="510"/>
    </row>
    <row r="21" spans="1:22" s="158" customFormat="1">
      <c r="A21" s="120">
        <v>14</v>
      </c>
      <c r="B21" s="73" t="s">
        <v>246</v>
      </c>
      <c r="C21" s="274">
        <v>44086873.623300001</v>
      </c>
      <c r="D21" s="274">
        <v>0</v>
      </c>
      <c r="E21" s="274">
        <v>0</v>
      </c>
      <c r="F21" s="274">
        <v>0</v>
      </c>
      <c r="G21" s="274">
        <v>0</v>
      </c>
      <c r="H21" s="274">
        <v>35960.566200000001</v>
      </c>
      <c r="I21" s="274">
        <v>0</v>
      </c>
      <c r="J21" s="274">
        <v>24000</v>
      </c>
      <c r="K21" s="274">
        <v>0</v>
      </c>
      <c r="L21" s="274">
        <v>1057989.1050000004</v>
      </c>
      <c r="M21" s="274">
        <v>183230074.13667202</v>
      </c>
      <c r="N21" s="274">
        <v>3804294.4038999998</v>
      </c>
      <c r="O21" s="274">
        <v>0</v>
      </c>
      <c r="P21" s="274">
        <v>236153.30900000001</v>
      </c>
      <c r="Q21" s="274">
        <v>17000000</v>
      </c>
      <c r="R21" s="291">
        <v>0</v>
      </c>
      <c r="S21" s="303">
        <v>230706676.530992</v>
      </c>
      <c r="V21" s="510"/>
    </row>
    <row r="22" spans="1:22" ht="13.5" thickBot="1">
      <c r="A22" s="102"/>
      <c r="B22" s="537" t="s">
        <v>68</v>
      </c>
      <c r="C22" s="275">
        <f>SUM(C8:C21)</f>
        <v>245271336.86330003</v>
      </c>
      <c r="D22" s="275">
        <f t="shared" ref="D22:S22" si="0">SUM(D8:D21)</f>
        <v>0</v>
      </c>
      <c r="E22" s="275">
        <f t="shared" si="0"/>
        <v>79952228.775199994</v>
      </c>
      <c r="F22" s="275">
        <f t="shared" si="0"/>
        <v>0</v>
      </c>
      <c r="G22" s="275">
        <f t="shared" si="0"/>
        <v>31308648.154200502</v>
      </c>
      <c r="H22" s="275">
        <f t="shared" si="0"/>
        <v>68960.566200000001</v>
      </c>
      <c r="I22" s="275">
        <f t="shared" si="0"/>
        <v>5492819.7974426998</v>
      </c>
      <c r="J22" s="275">
        <f t="shared" si="0"/>
        <v>24000</v>
      </c>
      <c r="K22" s="275">
        <f t="shared" si="0"/>
        <v>112886124.5108763</v>
      </c>
      <c r="L22" s="275">
        <f t="shared" si="0"/>
        <v>2332258.5288500008</v>
      </c>
      <c r="M22" s="275">
        <f t="shared" si="0"/>
        <v>1184530131.0043781</v>
      </c>
      <c r="N22" s="275">
        <f t="shared" si="0"/>
        <v>84573933.486909881</v>
      </c>
      <c r="O22" s="275">
        <f t="shared" si="0"/>
        <v>30949508.574593402</v>
      </c>
      <c r="P22" s="275">
        <f t="shared" si="0"/>
        <v>461008.42410000006</v>
      </c>
      <c r="Q22" s="275">
        <f t="shared" si="0"/>
        <v>25154347.702</v>
      </c>
      <c r="R22" s="275">
        <f t="shared" si="0"/>
        <v>0</v>
      </c>
      <c r="S22" s="304">
        <f t="shared" si="0"/>
        <v>1495250515.2300243</v>
      </c>
      <c r="V22" s="510"/>
    </row>
    <row r="25" spans="1:22">
      <c r="C25" s="465"/>
      <c r="D25" s="465"/>
      <c r="E25" s="465"/>
      <c r="F25" s="465"/>
      <c r="G25" s="465"/>
      <c r="H25" s="465"/>
      <c r="I25" s="465"/>
      <c r="J25" s="465"/>
      <c r="K25" s="465"/>
      <c r="L25" s="465"/>
      <c r="M25" s="465"/>
      <c r="N25" s="465"/>
      <c r="O25" s="465"/>
      <c r="P25" s="465"/>
      <c r="Q25" s="465"/>
      <c r="R25" s="465"/>
      <c r="S25" s="46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4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Y28"/>
  <sheetViews>
    <sheetView view="pageBreakPreview" zoomScale="60" zoomScaleNormal="100" workbookViewId="0">
      <pane xSplit="2" ySplit="6" topLeftCell="E7" activePane="bottomRight" state="frozen"/>
      <selection pane="topRight" activeCell="C1" sqref="C1"/>
      <selection pane="bottomLeft" activeCell="A6" sqref="A6"/>
      <selection pane="bottomRight" activeCell="A2" sqref="A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hidden="1" customWidth="1"/>
    <col min="14" max="14" width="19.28515625" style="2" hidden="1" customWidth="1"/>
    <col min="15" max="15" width="18.42578125" style="2" hidden="1" customWidth="1"/>
    <col min="16" max="16" width="19" style="2" hidden="1" customWidth="1"/>
    <col min="17" max="17" width="20.28515625" style="2" hidden="1" customWidth="1"/>
    <col min="18" max="18" width="18" style="2" hidden="1" customWidth="1"/>
    <col min="19" max="19" width="36" style="2" hidden="1" customWidth="1"/>
    <col min="20" max="20" width="19.42578125" style="2" customWidth="1"/>
    <col min="21" max="21" width="19.140625" style="2" customWidth="1"/>
    <col min="22" max="22" width="20" style="2" customWidth="1"/>
    <col min="23" max="16384" width="9.140625" style="13"/>
  </cols>
  <sheetData>
    <row r="1" spans="1:25">
      <c r="A1" s="2" t="s">
        <v>188</v>
      </c>
      <c r="B1" s="323" t="str">
        <f>Info!C2</f>
        <v>სს "ბაზისბანკი"</v>
      </c>
    </row>
    <row r="2" spans="1:25">
      <c r="A2" s="2" t="s">
        <v>189</v>
      </c>
      <c r="B2" s="447">
        <f>'1. key ratios'!B2</f>
        <v>44286</v>
      </c>
    </row>
    <row r="4" spans="1:25" ht="27.75" thickBot="1">
      <c r="A4" s="2" t="s">
        <v>336</v>
      </c>
      <c r="B4" s="299" t="s">
        <v>358</v>
      </c>
      <c r="V4" s="200" t="s">
        <v>93</v>
      </c>
    </row>
    <row r="5" spans="1:25">
      <c r="A5" s="100"/>
      <c r="B5" s="101"/>
      <c r="C5" s="567" t="s">
        <v>198</v>
      </c>
      <c r="D5" s="568"/>
      <c r="E5" s="568"/>
      <c r="F5" s="568"/>
      <c r="G5" s="568"/>
      <c r="H5" s="568"/>
      <c r="I5" s="568"/>
      <c r="J5" s="568"/>
      <c r="K5" s="568"/>
      <c r="L5" s="569"/>
      <c r="M5" s="567" t="s">
        <v>199</v>
      </c>
      <c r="N5" s="568"/>
      <c r="O5" s="568"/>
      <c r="P5" s="568"/>
      <c r="Q5" s="568"/>
      <c r="R5" s="568"/>
      <c r="S5" s="569"/>
      <c r="T5" s="572" t="s">
        <v>356</v>
      </c>
      <c r="U5" s="572" t="s">
        <v>355</v>
      </c>
      <c r="V5" s="570" t="s">
        <v>200</v>
      </c>
    </row>
    <row r="6" spans="1:25" s="67" customFormat="1" ht="127.5">
      <c r="A6" s="118"/>
      <c r="B6" s="175"/>
      <c r="C6" s="98" t="s">
        <v>201</v>
      </c>
      <c r="D6" s="97" t="s">
        <v>202</v>
      </c>
      <c r="E6" s="94" t="s">
        <v>203</v>
      </c>
      <c r="F6" s="300" t="s">
        <v>350</v>
      </c>
      <c r="G6" s="97" t="s">
        <v>204</v>
      </c>
      <c r="H6" s="97" t="s">
        <v>205</v>
      </c>
      <c r="I6" s="97" t="s">
        <v>206</v>
      </c>
      <c r="J6" s="97" t="s">
        <v>245</v>
      </c>
      <c r="K6" s="97" t="s">
        <v>207</v>
      </c>
      <c r="L6" s="99" t="s">
        <v>208</v>
      </c>
      <c r="M6" s="98" t="s">
        <v>209</v>
      </c>
      <c r="N6" s="97" t="s">
        <v>210</v>
      </c>
      <c r="O6" s="97" t="s">
        <v>211</v>
      </c>
      <c r="P6" s="97" t="s">
        <v>212</v>
      </c>
      <c r="Q6" s="97" t="s">
        <v>213</v>
      </c>
      <c r="R6" s="97" t="s">
        <v>214</v>
      </c>
      <c r="S6" s="99" t="s">
        <v>215</v>
      </c>
      <c r="T6" s="573"/>
      <c r="U6" s="573"/>
      <c r="V6" s="571"/>
    </row>
    <row r="7" spans="1:25" s="158" customFormat="1">
      <c r="A7" s="159">
        <v>1</v>
      </c>
      <c r="B7" s="157" t="s">
        <v>216</v>
      </c>
      <c r="C7" s="276"/>
      <c r="D7" s="274">
        <v>0</v>
      </c>
      <c r="E7" s="274"/>
      <c r="F7" s="274"/>
      <c r="G7" s="274"/>
      <c r="H7" s="274"/>
      <c r="I7" s="274"/>
      <c r="J7" s="274"/>
      <c r="K7" s="274"/>
      <c r="L7" s="277"/>
      <c r="M7" s="276"/>
      <c r="N7" s="274"/>
      <c r="O7" s="274"/>
      <c r="P7" s="274"/>
      <c r="Q7" s="274"/>
      <c r="R7" s="274"/>
      <c r="S7" s="277"/>
      <c r="T7" s="294">
        <v>0</v>
      </c>
      <c r="U7" s="293"/>
      <c r="V7" s="278">
        <f>SUM(C7:S7)</f>
        <v>0</v>
      </c>
      <c r="Y7" s="466"/>
    </row>
    <row r="8" spans="1:25" s="158" customFormat="1">
      <c r="A8" s="159">
        <v>2</v>
      </c>
      <c r="B8" s="157" t="s">
        <v>217</v>
      </c>
      <c r="C8" s="276"/>
      <c r="D8" s="274">
        <v>0</v>
      </c>
      <c r="E8" s="274"/>
      <c r="F8" s="274"/>
      <c r="G8" s="274"/>
      <c r="H8" s="274"/>
      <c r="I8" s="274"/>
      <c r="J8" s="274"/>
      <c r="K8" s="274"/>
      <c r="L8" s="277"/>
      <c r="M8" s="276"/>
      <c r="N8" s="274"/>
      <c r="O8" s="274"/>
      <c r="P8" s="274"/>
      <c r="Q8" s="274"/>
      <c r="R8" s="274"/>
      <c r="S8" s="277"/>
      <c r="T8" s="293">
        <v>0</v>
      </c>
      <c r="U8" s="293"/>
      <c r="V8" s="278">
        <f t="shared" ref="V8:V20" si="0">SUM(C8:S8)</f>
        <v>0</v>
      </c>
      <c r="Y8" s="466"/>
    </row>
    <row r="9" spans="1:25" s="158" customFormat="1">
      <c r="A9" s="159">
        <v>3</v>
      </c>
      <c r="B9" s="157" t="s">
        <v>218</v>
      </c>
      <c r="C9" s="276"/>
      <c r="D9" s="274">
        <v>0</v>
      </c>
      <c r="E9" s="274"/>
      <c r="F9" s="274"/>
      <c r="G9" s="274"/>
      <c r="H9" s="274"/>
      <c r="I9" s="274"/>
      <c r="J9" s="274"/>
      <c r="K9" s="274"/>
      <c r="L9" s="277"/>
      <c r="M9" s="276"/>
      <c r="N9" s="274"/>
      <c r="O9" s="274"/>
      <c r="P9" s="274"/>
      <c r="Q9" s="274"/>
      <c r="R9" s="274"/>
      <c r="S9" s="277"/>
      <c r="T9" s="293">
        <v>0</v>
      </c>
      <c r="U9" s="293"/>
      <c r="V9" s="278">
        <f>SUM(C9:S9)</f>
        <v>0</v>
      </c>
      <c r="Y9" s="466"/>
    </row>
    <row r="10" spans="1:25" s="158" customFormat="1">
      <c r="A10" s="159">
        <v>4</v>
      </c>
      <c r="B10" s="157" t="s">
        <v>219</v>
      </c>
      <c r="C10" s="276"/>
      <c r="D10" s="274">
        <v>0</v>
      </c>
      <c r="E10" s="274"/>
      <c r="F10" s="274"/>
      <c r="G10" s="274"/>
      <c r="H10" s="274"/>
      <c r="I10" s="274"/>
      <c r="J10" s="274"/>
      <c r="K10" s="274"/>
      <c r="L10" s="277"/>
      <c r="M10" s="276"/>
      <c r="N10" s="274"/>
      <c r="O10" s="274"/>
      <c r="P10" s="274"/>
      <c r="Q10" s="274"/>
      <c r="R10" s="274"/>
      <c r="S10" s="277"/>
      <c r="T10" s="293">
        <v>0</v>
      </c>
      <c r="U10" s="293"/>
      <c r="V10" s="278">
        <f t="shared" si="0"/>
        <v>0</v>
      </c>
      <c r="Y10" s="466"/>
    </row>
    <row r="11" spans="1:25" s="158" customFormat="1">
      <c r="A11" s="159">
        <v>5</v>
      </c>
      <c r="B11" s="157" t="s">
        <v>220</v>
      </c>
      <c r="C11" s="276"/>
      <c r="D11" s="274">
        <v>0</v>
      </c>
      <c r="E11" s="274"/>
      <c r="F11" s="274"/>
      <c r="G11" s="274"/>
      <c r="H11" s="274"/>
      <c r="I11" s="274"/>
      <c r="J11" s="274"/>
      <c r="K11" s="274"/>
      <c r="L11" s="277"/>
      <c r="M11" s="276"/>
      <c r="N11" s="274"/>
      <c r="O11" s="274"/>
      <c r="P11" s="274"/>
      <c r="Q11" s="274"/>
      <c r="R11" s="274"/>
      <c r="S11" s="277"/>
      <c r="T11" s="293">
        <v>0</v>
      </c>
      <c r="U11" s="293"/>
      <c r="V11" s="278">
        <f t="shared" si="0"/>
        <v>0</v>
      </c>
      <c r="Y11" s="466"/>
    </row>
    <row r="12" spans="1:25" s="158" customFormat="1">
      <c r="A12" s="159">
        <v>6</v>
      </c>
      <c r="B12" s="157" t="s">
        <v>221</v>
      </c>
      <c r="C12" s="276"/>
      <c r="D12" s="274">
        <v>0</v>
      </c>
      <c r="E12" s="274"/>
      <c r="F12" s="274"/>
      <c r="G12" s="274"/>
      <c r="H12" s="274"/>
      <c r="I12" s="274"/>
      <c r="J12" s="274"/>
      <c r="K12" s="274"/>
      <c r="L12" s="277"/>
      <c r="M12" s="276"/>
      <c r="N12" s="274"/>
      <c r="O12" s="274"/>
      <c r="P12" s="274"/>
      <c r="Q12" s="274"/>
      <c r="R12" s="274"/>
      <c r="S12" s="277"/>
      <c r="T12" s="293">
        <v>0</v>
      </c>
      <c r="U12" s="293"/>
      <c r="V12" s="278">
        <f t="shared" si="0"/>
        <v>0</v>
      </c>
      <c r="Y12" s="466"/>
    </row>
    <row r="13" spans="1:25" s="158" customFormat="1">
      <c r="A13" s="159">
        <v>7</v>
      </c>
      <c r="B13" s="157" t="s">
        <v>73</v>
      </c>
      <c r="C13" s="276"/>
      <c r="D13" s="274">
        <v>62521234.206996977</v>
      </c>
      <c r="E13" s="274"/>
      <c r="F13" s="274"/>
      <c r="G13" s="274"/>
      <c r="H13" s="274"/>
      <c r="I13" s="274"/>
      <c r="J13" s="274"/>
      <c r="K13" s="274"/>
      <c r="L13" s="277"/>
      <c r="M13" s="276"/>
      <c r="N13" s="274"/>
      <c r="O13" s="274"/>
      <c r="P13" s="274"/>
      <c r="Q13" s="274"/>
      <c r="R13" s="274"/>
      <c r="S13" s="277"/>
      <c r="T13" s="293">
        <v>52498811.376349799</v>
      </c>
      <c r="U13" s="293">
        <v>10022422.830647182</v>
      </c>
      <c r="V13" s="278">
        <f t="shared" si="0"/>
        <v>62521234.206996977</v>
      </c>
      <c r="Y13" s="466"/>
    </row>
    <row r="14" spans="1:25" s="158" customFormat="1">
      <c r="A14" s="159">
        <v>8</v>
      </c>
      <c r="B14" s="157" t="s">
        <v>74</v>
      </c>
      <c r="C14" s="276"/>
      <c r="D14" s="274">
        <v>731723.47791989997</v>
      </c>
      <c r="E14" s="274"/>
      <c r="F14" s="274"/>
      <c r="G14" s="274"/>
      <c r="H14" s="274"/>
      <c r="I14" s="274"/>
      <c r="J14" s="274"/>
      <c r="K14" s="274"/>
      <c r="L14" s="277"/>
      <c r="M14" s="276"/>
      <c r="N14" s="274"/>
      <c r="O14" s="274"/>
      <c r="P14" s="274"/>
      <c r="Q14" s="274"/>
      <c r="R14" s="274"/>
      <c r="S14" s="277"/>
      <c r="T14" s="293">
        <v>728723.47791989997</v>
      </c>
      <c r="U14" s="293">
        <v>3000</v>
      </c>
      <c r="V14" s="278">
        <f t="shared" si="0"/>
        <v>731723.47791989997</v>
      </c>
      <c r="Y14" s="466"/>
    </row>
    <row r="15" spans="1:25" s="158" customFormat="1">
      <c r="A15" s="159">
        <v>9</v>
      </c>
      <c r="B15" s="157" t="s">
        <v>75</v>
      </c>
      <c r="C15" s="276"/>
      <c r="D15" s="274">
        <v>0</v>
      </c>
      <c r="E15" s="274"/>
      <c r="F15" s="274"/>
      <c r="G15" s="274"/>
      <c r="H15" s="274"/>
      <c r="I15" s="274"/>
      <c r="J15" s="274"/>
      <c r="K15" s="274"/>
      <c r="L15" s="277"/>
      <c r="M15" s="276"/>
      <c r="N15" s="274"/>
      <c r="O15" s="274"/>
      <c r="P15" s="274"/>
      <c r="Q15" s="274"/>
      <c r="R15" s="274"/>
      <c r="S15" s="277"/>
      <c r="T15" s="293">
        <v>0</v>
      </c>
      <c r="U15" s="293">
        <v>0</v>
      </c>
      <c r="V15" s="278">
        <f t="shared" si="0"/>
        <v>0</v>
      </c>
      <c r="Y15" s="466"/>
    </row>
    <row r="16" spans="1:25" s="158" customFormat="1">
      <c r="A16" s="159">
        <v>10</v>
      </c>
      <c r="B16" s="157" t="s">
        <v>69</v>
      </c>
      <c r="C16" s="276"/>
      <c r="D16" s="274">
        <v>0</v>
      </c>
      <c r="E16" s="274"/>
      <c r="F16" s="274"/>
      <c r="G16" s="274"/>
      <c r="H16" s="274"/>
      <c r="I16" s="274"/>
      <c r="J16" s="274"/>
      <c r="K16" s="274"/>
      <c r="L16" s="277"/>
      <c r="M16" s="276"/>
      <c r="N16" s="274"/>
      <c r="O16" s="274"/>
      <c r="P16" s="274"/>
      <c r="Q16" s="274"/>
      <c r="R16" s="274"/>
      <c r="S16" s="277"/>
      <c r="T16" s="293">
        <v>0</v>
      </c>
      <c r="U16" s="293"/>
      <c r="V16" s="278">
        <f t="shared" si="0"/>
        <v>0</v>
      </c>
      <c r="Y16" s="466"/>
    </row>
    <row r="17" spans="1:25" s="158" customFormat="1">
      <c r="A17" s="159">
        <v>11</v>
      </c>
      <c r="B17" s="157" t="s">
        <v>70</v>
      </c>
      <c r="C17" s="276"/>
      <c r="D17" s="274">
        <v>4400130.4515789002</v>
      </c>
      <c r="E17" s="274"/>
      <c r="F17" s="274"/>
      <c r="G17" s="274"/>
      <c r="H17" s="274"/>
      <c r="I17" s="274"/>
      <c r="J17" s="274"/>
      <c r="K17" s="274"/>
      <c r="L17" s="277"/>
      <c r="M17" s="276"/>
      <c r="N17" s="274"/>
      <c r="O17" s="274"/>
      <c r="P17" s="274"/>
      <c r="Q17" s="274"/>
      <c r="R17" s="274"/>
      <c r="S17" s="277"/>
      <c r="T17" s="293">
        <v>4400130.4515789002</v>
      </c>
      <c r="U17" s="293">
        <v>0</v>
      </c>
      <c r="V17" s="278">
        <f t="shared" si="0"/>
        <v>4400130.4515789002</v>
      </c>
      <c r="Y17" s="466"/>
    </row>
    <row r="18" spans="1:25" s="158" customFormat="1">
      <c r="A18" s="159">
        <v>12</v>
      </c>
      <c r="B18" s="157" t="s">
        <v>71</v>
      </c>
      <c r="C18" s="276"/>
      <c r="D18" s="274">
        <v>2367982.0878355</v>
      </c>
      <c r="E18" s="274"/>
      <c r="F18" s="274"/>
      <c r="G18" s="274"/>
      <c r="H18" s="274"/>
      <c r="I18" s="274"/>
      <c r="J18" s="274"/>
      <c r="K18" s="274"/>
      <c r="L18" s="277"/>
      <c r="M18" s="276"/>
      <c r="N18" s="274"/>
      <c r="O18" s="274"/>
      <c r="P18" s="274"/>
      <c r="Q18" s="274"/>
      <c r="R18" s="274"/>
      <c r="S18" s="277"/>
      <c r="T18" s="293">
        <v>191.94649999999999</v>
      </c>
      <c r="U18" s="293">
        <v>2367790.1413354999</v>
      </c>
      <c r="V18" s="278">
        <f t="shared" si="0"/>
        <v>2367982.0878355</v>
      </c>
      <c r="Y18" s="466"/>
    </row>
    <row r="19" spans="1:25" s="158" customFormat="1">
      <c r="A19" s="159">
        <v>13</v>
      </c>
      <c r="B19" s="157" t="s">
        <v>72</v>
      </c>
      <c r="C19" s="276"/>
      <c r="D19" s="274">
        <v>0</v>
      </c>
      <c r="E19" s="274"/>
      <c r="F19" s="274"/>
      <c r="G19" s="274"/>
      <c r="H19" s="274"/>
      <c r="I19" s="274"/>
      <c r="J19" s="274"/>
      <c r="K19" s="274"/>
      <c r="L19" s="277"/>
      <c r="M19" s="276"/>
      <c r="N19" s="274"/>
      <c r="O19" s="274"/>
      <c r="P19" s="274"/>
      <c r="Q19" s="274"/>
      <c r="R19" s="274"/>
      <c r="S19" s="277"/>
      <c r="T19" s="293">
        <v>0</v>
      </c>
      <c r="U19" s="293"/>
      <c r="V19" s="278">
        <f t="shared" si="0"/>
        <v>0</v>
      </c>
      <c r="Y19" s="466"/>
    </row>
    <row r="20" spans="1:25" s="158" customFormat="1">
      <c r="A20" s="159">
        <v>14</v>
      </c>
      <c r="B20" s="157" t="s">
        <v>246</v>
      </c>
      <c r="C20" s="276"/>
      <c r="D20" s="274">
        <v>3176408.467457375</v>
      </c>
      <c r="E20" s="274"/>
      <c r="F20" s="274"/>
      <c r="G20" s="274"/>
      <c r="H20" s="274"/>
      <c r="I20" s="274"/>
      <c r="J20" s="274"/>
      <c r="K20" s="274"/>
      <c r="L20" s="277"/>
      <c r="M20" s="276"/>
      <c r="N20" s="274"/>
      <c r="O20" s="274"/>
      <c r="P20" s="274"/>
      <c r="Q20" s="274"/>
      <c r="R20" s="274"/>
      <c r="S20" s="277"/>
      <c r="T20" s="293">
        <v>2029416.9613755001</v>
      </c>
      <c r="U20" s="293">
        <v>1146991.5060818749</v>
      </c>
      <c r="V20" s="278">
        <f t="shared" si="0"/>
        <v>3176408.467457375</v>
      </c>
      <c r="Y20" s="466"/>
    </row>
    <row r="21" spans="1:25" ht="13.5" thickBot="1">
      <c r="A21" s="102"/>
      <c r="B21" s="103" t="s">
        <v>68</v>
      </c>
      <c r="C21" s="279">
        <f>SUM(C7:C20)</f>
        <v>0</v>
      </c>
      <c r="D21" s="275">
        <f t="shared" ref="D21:V21" si="1">SUM(D7:D20)</f>
        <v>73197478.691788644</v>
      </c>
      <c r="E21" s="275">
        <f t="shared" si="1"/>
        <v>0</v>
      </c>
      <c r="F21" s="275">
        <f t="shared" si="1"/>
        <v>0</v>
      </c>
      <c r="G21" s="275">
        <f t="shared" si="1"/>
        <v>0</v>
      </c>
      <c r="H21" s="275">
        <f t="shared" si="1"/>
        <v>0</v>
      </c>
      <c r="I21" s="275">
        <f t="shared" si="1"/>
        <v>0</v>
      </c>
      <c r="J21" s="275">
        <f t="shared" si="1"/>
        <v>0</v>
      </c>
      <c r="K21" s="275">
        <f t="shared" si="1"/>
        <v>0</v>
      </c>
      <c r="L21" s="280">
        <f t="shared" si="1"/>
        <v>0</v>
      </c>
      <c r="M21" s="279">
        <f t="shared" si="1"/>
        <v>0</v>
      </c>
      <c r="N21" s="275">
        <f t="shared" si="1"/>
        <v>0</v>
      </c>
      <c r="O21" s="275">
        <f t="shared" si="1"/>
        <v>0</v>
      </c>
      <c r="P21" s="275">
        <f t="shared" si="1"/>
        <v>0</v>
      </c>
      <c r="Q21" s="275">
        <f t="shared" si="1"/>
        <v>0</v>
      </c>
      <c r="R21" s="275">
        <f t="shared" si="1"/>
        <v>0</v>
      </c>
      <c r="S21" s="280">
        <f t="shared" si="1"/>
        <v>0</v>
      </c>
      <c r="T21" s="280">
        <f>SUM(T7:T20)</f>
        <v>59657274.213724099</v>
      </c>
      <c r="U21" s="280">
        <f t="shared" si="1"/>
        <v>13540204.478064558</v>
      </c>
      <c r="V21" s="281">
        <f t="shared" si="1"/>
        <v>73197478.691788644</v>
      </c>
      <c r="Y21" s="466"/>
    </row>
    <row r="23" spans="1:25">
      <c r="C23" s="465"/>
      <c r="D23" s="465"/>
      <c r="E23" s="465"/>
      <c r="F23" s="465"/>
      <c r="G23" s="465"/>
      <c r="H23" s="465"/>
      <c r="I23" s="465"/>
      <c r="J23" s="465"/>
      <c r="K23" s="465"/>
      <c r="L23" s="465"/>
      <c r="M23" s="465"/>
      <c r="N23" s="465"/>
      <c r="O23" s="465"/>
      <c r="P23" s="465"/>
      <c r="Q23" s="465"/>
      <c r="R23" s="465"/>
      <c r="S23" s="465"/>
      <c r="T23" s="465"/>
      <c r="U23" s="465"/>
      <c r="V23" s="465"/>
    </row>
    <row r="24" spans="1:25">
      <c r="A24" s="19"/>
      <c r="B24" s="19"/>
      <c r="C24" s="71"/>
      <c r="D24" s="71"/>
      <c r="E24" s="71"/>
    </row>
    <row r="25" spans="1:25">
      <c r="A25" s="95"/>
      <c r="B25" s="95"/>
      <c r="C25" s="19"/>
      <c r="D25" s="71"/>
      <c r="E25" s="71"/>
    </row>
    <row r="26" spans="1:25">
      <c r="A26" s="95"/>
      <c r="B26" s="96"/>
      <c r="C26" s="19"/>
      <c r="D26" s="71"/>
      <c r="E26" s="71"/>
    </row>
    <row r="27" spans="1:25">
      <c r="A27" s="95"/>
      <c r="B27" s="95"/>
      <c r="C27" s="19"/>
      <c r="D27" s="71"/>
      <c r="E27" s="71"/>
    </row>
    <row r="28" spans="1:25">
      <c r="A28" s="95"/>
      <c r="B28" s="96"/>
      <c r="C28" s="19"/>
      <c r="D28" s="71"/>
      <c r="E28" s="71"/>
    </row>
  </sheetData>
  <mergeCells count="5">
    <mergeCell ref="C5:L5"/>
    <mergeCell ref="M5:S5"/>
    <mergeCell ref="V5:V6"/>
    <mergeCell ref="T5:T6"/>
    <mergeCell ref="U5:U6"/>
  </mergeCells>
  <pageMargins left="0.7" right="0.7" top="0.75" bottom="0.75" header="0.3" footer="0.3"/>
  <pageSetup paperSize="9" scale="3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view="pageBreakPreview" zoomScale="60" zoomScaleNormal="100" workbookViewId="0">
      <pane xSplit="1" ySplit="7" topLeftCell="B8" activePane="bottomRight" state="frozen"/>
      <selection activeCell="L18" sqref="L18"/>
      <selection pane="topRight" activeCell="L18" sqref="L18"/>
      <selection pane="bottomLeft" activeCell="L18" sqref="L18"/>
      <selection pane="bottomRight" activeCell="A9" sqref="A9"/>
    </sheetView>
  </sheetViews>
  <sheetFormatPr defaultColWidth="9.140625" defaultRowHeight="12.75"/>
  <cols>
    <col min="1" max="1" width="10.5703125" style="2" bestFit="1" customWidth="1"/>
    <col min="2" max="2" width="84.2851562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23" t="str">
        <f>Info!C2</f>
        <v>სს "ბაზისბანკი"</v>
      </c>
    </row>
    <row r="2" spans="1:9">
      <c r="A2" s="2" t="s">
        <v>189</v>
      </c>
      <c r="B2" s="447">
        <f>'1. key ratios'!B2</f>
        <v>44286</v>
      </c>
    </row>
    <row r="4" spans="1:9" ht="13.5" thickBot="1">
      <c r="A4" s="2" t="s">
        <v>337</v>
      </c>
      <c r="B4" s="296" t="s">
        <v>359</v>
      </c>
    </row>
    <row r="5" spans="1:9">
      <c r="A5" s="100"/>
      <c r="B5" s="155"/>
      <c r="C5" s="160" t="s">
        <v>0</v>
      </c>
      <c r="D5" s="160" t="s">
        <v>1</v>
      </c>
      <c r="E5" s="160" t="s">
        <v>2</v>
      </c>
      <c r="F5" s="160" t="s">
        <v>3</v>
      </c>
      <c r="G5" s="292" t="s">
        <v>4</v>
      </c>
      <c r="H5" s="161" t="s">
        <v>5</v>
      </c>
      <c r="I5" s="25"/>
    </row>
    <row r="6" spans="1:9" ht="15" customHeight="1">
      <c r="A6" s="154"/>
      <c r="B6" s="23"/>
      <c r="C6" s="574" t="s">
        <v>351</v>
      </c>
      <c r="D6" s="578" t="s">
        <v>361</v>
      </c>
      <c r="E6" s="579"/>
      <c r="F6" s="574" t="s">
        <v>362</v>
      </c>
      <c r="G6" s="574" t="s">
        <v>363</v>
      </c>
      <c r="H6" s="576" t="s">
        <v>353</v>
      </c>
      <c r="I6" s="25"/>
    </row>
    <row r="7" spans="1:9" ht="63.75">
      <c r="A7" s="154"/>
      <c r="B7" s="23"/>
      <c r="C7" s="575"/>
      <c r="D7" s="295" t="s">
        <v>354</v>
      </c>
      <c r="E7" s="295" t="s">
        <v>352</v>
      </c>
      <c r="F7" s="575"/>
      <c r="G7" s="575"/>
      <c r="H7" s="577"/>
      <c r="I7" s="25"/>
    </row>
    <row r="8" spans="1:9" ht="25.5">
      <c r="A8" s="91">
        <v>1</v>
      </c>
      <c r="B8" s="73" t="s">
        <v>216</v>
      </c>
      <c r="C8" s="467">
        <v>422259926.45140004</v>
      </c>
      <c r="D8" s="468"/>
      <c r="E8" s="467"/>
      <c r="F8" s="467">
        <v>221075463.2114</v>
      </c>
      <c r="G8" s="469">
        <v>221075463.2114</v>
      </c>
      <c r="H8" s="301">
        <v>0.52355302827166261</v>
      </c>
    </row>
    <row r="9" spans="1:9" ht="25.5">
      <c r="A9" s="91">
        <v>2</v>
      </c>
      <c r="B9" s="73" t="s">
        <v>217</v>
      </c>
      <c r="C9" s="467">
        <v>0</v>
      </c>
      <c r="D9" s="468"/>
      <c r="E9" s="467"/>
      <c r="F9" s="467">
        <v>0</v>
      </c>
      <c r="G9" s="469">
        <v>0</v>
      </c>
      <c r="H9" s="301"/>
    </row>
    <row r="10" spans="1:9">
      <c r="A10" s="91">
        <v>3</v>
      </c>
      <c r="B10" s="73" t="s">
        <v>218</v>
      </c>
      <c r="C10" s="467">
        <v>484513.7697</v>
      </c>
      <c r="D10" s="468">
        <v>0</v>
      </c>
      <c r="E10" s="467">
        <v>0</v>
      </c>
      <c r="F10" s="467">
        <v>484513.7697</v>
      </c>
      <c r="G10" s="469">
        <v>484513.7697</v>
      </c>
      <c r="H10" s="301">
        <v>1</v>
      </c>
    </row>
    <row r="11" spans="1:9">
      <c r="A11" s="91">
        <v>4</v>
      </c>
      <c r="B11" s="73" t="s">
        <v>219</v>
      </c>
      <c r="C11" s="467">
        <v>0</v>
      </c>
      <c r="D11" s="468"/>
      <c r="E11" s="467"/>
      <c r="F11" s="467">
        <v>0</v>
      </c>
      <c r="G11" s="469">
        <v>0</v>
      </c>
      <c r="H11" s="301"/>
    </row>
    <row r="12" spans="1:9">
      <c r="A12" s="91">
        <v>5</v>
      </c>
      <c r="B12" s="73" t="s">
        <v>220</v>
      </c>
      <c r="C12" s="467">
        <v>0</v>
      </c>
      <c r="D12" s="468"/>
      <c r="E12" s="467"/>
      <c r="F12" s="467">
        <v>0</v>
      </c>
      <c r="G12" s="469">
        <v>0</v>
      </c>
      <c r="H12" s="301"/>
    </row>
    <row r="13" spans="1:9">
      <c r="A13" s="91">
        <v>6</v>
      </c>
      <c r="B13" s="73" t="s">
        <v>221</v>
      </c>
      <c r="C13" s="467">
        <v>84704403.960499987</v>
      </c>
      <c r="D13" s="468"/>
      <c r="E13" s="467"/>
      <c r="F13" s="467">
        <v>18556892.002190001</v>
      </c>
      <c r="G13" s="469">
        <v>18556892.002190001</v>
      </c>
      <c r="H13" s="301">
        <v>0.21907824309635182</v>
      </c>
    </row>
    <row r="14" spans="1:9">
      <c r="A14" s="91">
        <v>7</v>
      </c>
      <c r="B14" s="73" t="s">
        <v>73</v>
      </c>
      <c r="C14" s="467">
        <v>698529894.63836145</v>
      </c>
      <c r="D14" s="468">
        <v>114017646.61029969</v>
      </c>
      <c r="E14" s="467">
        <v>72297776.576439902</v>
      </c>
      <c r="F14" s="468">
        <v>770662456.33973885</v>
      </c>
      <c r="G14" s="470">
        <v>708141222.13274181</v>
      </c>
      <c r="H14" s="301">
        <v>0.91867644167046114</v>
      </c>
    </row>
    <row r="15" spans="1:9">
      <c r="A15" s="91">
        <v>8</v>
      </c>
      <c r="B15" s="73" t="s">
        <v>74</v>
      </c>
      <c r="C15" s="467">
        <v>112886124.5108763</v>
      </c>
      <c r="D15" s="468">
        <v>981248.74279999989</v>
      </c>
      <c r="E15" s="467">
        <v>511148.87139999995</v>
      </c>
      <c r="F15" s="468">
        <v>85084340.75795722</v>
      </c>
      <c r="G15" s="470">
        <v>84352617.280037314</v>
      </c>
      <c r="H15" s="301">
        <v>0.74386812631441468</v>
      </c>
    </row>
    <row r="16" spans="1:9" ht="25.5">
      <c r="A16" s="91">
        <v>9</v>
      </c>
      <c r="B16" s="73" t="s">
        <v>75</v>
      </c>
      <c r="C16" s="467">
        <v>32456123.050948802</v>
      </c>
      <c r="D16" s="468">
        <v>0</v>
      </c>
      <c r="E16" s="467">
        <v>0</v>
      </c>
      <c r="F16" s="468">
        <v>11544820.790147126</v>
      </c>
      <c r="G16" s="470">
        <v>11544820.790147126</v>
      </c>
      <c r="H16" s="301">
        <v>0.35570547880978753</v>
      </c>
    </row>
    <row r="17" spans="1:8">
      <c r="A17" s="91">
        <v>10</v>
      </c>
      <c r="B17" s="73" t="s">
        <v>69</v>
      </c>
      <c r="C17" s="467">
        <v>57029780.831362098</v>
      </c>
      <c r="D17" s="468">
        <v>0</v>
      </c>
      <c r="E17" s="467">
        <v>0</v>
      </c>
      <c r="F17" s="468">
        <v>68904665.438562393</v>
      </c>
      <c r="G17" s="470">
        <v>68904665.438562393</v>
      </c>
      <c r="H17" s="301">
        <v>1.2082225187277942</v>
      </c>
    </row>
    <row r="18" spans="1:8">
      <c r="A18" s="91">
        <v>11</v>
      </c>
      <c r="B18" s="73" t="s">
        <v>70</v>
      </c>
      <c r="C18" s="467">
        <v>37667908.527270302</v>
      </c>
      <c r="D18" s="468">
        <v>293189.77999999997</v>
      </c>
      <c r="E18" s="467">
        <v>142297.13199999998</v>
      </c>
      <c r="F18" s="468">
        <v>53701820.208116703</v>
      </c>
      <c r="G18" s="470">
        <v>49301689.756537803</v>
      </c>
      <c r="H18" s="301">
        <v>1.3039254586664757</v>
      </c>
    </row>
    <row r="19" spans="1:8">
      <c r="A19" s="91">
        <v>12</v>
      </c>
      <c r="B19" s="73" t="s">
        <v>71</v>
      </c>
      <c r="C19" s="467">
        <v>25209521.8816</v>
      </c>
      <c r="D19" s="468">
        <v>21011361.203199994</v>
      </c>
      <c r="E19" s="467">
        <v>9350541.0421199985</v>
      </c>
      <c r="F19" s="468">
        <v>34528866.181220002</v>
      </c>
      <c r="G19" s="470">
        <v>32160884.093384501</v>
      </c>
      <c r="H19" s="301">
        <v>0.93057944264653392</v>
      </c>
    </row>
    <row r="20" spans="1:8">
      <c r="A20" s="91">
        <v>13</v>
      </c>
      <c r="B20" s="73" t="s">
        <v>72</v>
      </c>
      <c r="C20" s="467">
        <v>0</v>
      </c>
      <c r="D20" s="468"/>
      <c r="E20" s="467"/>
      <c r="F20" s="468">
        <v>0</v>
      </c>
      <c r="G20" s="470">
        <v>0</v>
      </c>
      <c r="H20" s="301"/>
    </row>
    <row r="21" spans="1:8">
      <c r="A21" s="91">
        <v>14</v>
      </c>
      <c r="B21" s="73" t="s">
        <v>246</v>
      </c>
      <c r="C21" s="467">
        <v>244316947.75997201</v>
      </c>
      <c r="D21" s="468">
        <v>9076137.3682000004</v>
      </c>
      <c r="E21" s="467">
        <v>5158397.3840999994</v>
      </c>
      <c r="F21" s="468">
        <v>230706676.53099203</v>
      </c>
      <c r="G21" s="470">
        <v>227530268.06353465</v>
      </c>
      <c r="H21" s="301">
        <v>0.91203508680240897</v>
      </c>
    </row>
    <row r="22" spans="1:8" ht="13.5" thickBot="1">
      <c r="A22" s="156"/>
      <c r="B22" s="452" t="s">
        <v>68</v>
      </c>
      <c r="C22" s="275">
        <v>1715545145.3819909</v>
      </c>
      <c r="D22" s="275">
        <v>145379583.70449969</v>
      </c>
      <c r="E22" s="275">
        <v>87460161.0060599</v>
      </c>
      <c r="F22" s="275">
        <v>1495250515.2300243</v>
      </c>
      <c r="G22" s="275">
        <v>1422053036.5382357</v>
      </c>
      <c r="H22" s="302">
        <v>0.78871261859291231</v>
      </c>
    </row>
    <row r="23" spans="1:8">
      <c r="B23" s="24"/>
    </row>
    <row r="24" spans="1:8">
      <c r="B24" s="24"/>
    </row>
    <row r="25" spans="1:8">
      <c r="B25" s="24"/>
      <c r="C25" s="465"/>
      <c r="D25" s="465"/>
      <c r="E25" s="465"/>
      <c r="F25" s="465"/>
      <c r="G25" s="465"/>
    </row>
    <row r="26" spans="1:8">
      <c r="B26" s="24"/>
    </row>
    <row r="27" spans="1:8">
      <c r="B27" s="24"/>
    </row>
    <row r="28" spans="1:8" ht="10.5" customHeight="1"/>
  </sheetData>
  <mergeCells count="5">
    <mergeCell ref="C6:C7"/>
    <mergeCell ref="F6:F7"/>
    <mergeCell ref="G6:G7"/>
    <mergeCell ref="H6:H7"/>
    <mergeCell ref="D6:E6"/>
  </mergeCells>
  <pageMargins left="0.7" right="0.7" top="0.75" bottom="0.75" header="0.3" footer="0.3"/>
  <pageSetup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D14" sqref="D13:D14"/>
    </sheetView>
  </sheetViews>
  <sheetFormatPr defaultColWidth="9.140625" defaultRowHeight="12.75"/>
  <cols>
    <col min="1" max="1" width="10.5703125" style="323" bestFit="1" customWidth="1"/>
    <col min="2" max="2" width="57.5703125" style="323" customWidth="1"/>
    <col min="3" max="3" width="12.7109375" style="323" customWidth="1"/>
    <col min="4" max="5" width="13.5703125" style="323" bestFit="1" customWidth="1"/>
    <col min="6" max="11" width="12.7109375" style="323" customWidth="1"/>
    <col min="12" max="16384" width="9.140625" style="323"/>
  </cols>
  <sheetData>
    <row r="1" spans="1:11">
      <c r="A1" s="323" t="s">
        <v>188</v>
      </c>
      <c r="B1" s="323" t="str">
        <f>Info!C2</f>
        <v>სს "ბაზისბანკი"</v>
      </c>
    </row>
    <row r="2" spans="1:11">
      <c r="A2" s="323" t="s">
        <v>189</v>
      </c>
      <c r="B2" s="447">
        <f>'1. key ratios'!B2</f>
        <v>44286</v>
      </c>
      <c r="C2" s="324"/>
      <c r="D2" s="324"/>
    </row>
    <row r="3" spans="1:11">
      <c r="B3" s="324"/>
      <c r="C3" s="324"/>
      <c r="D3" s="324"/>
    </row>
    <row r="4" spans="1:11" ht="13.5" thickBot="1">
      <c r="A4" s="323" t="s">
        <v>392</v>
      </c>
      <c r="B4" s="296" t="s">
        <v>391</v>
      </c>
      <c r="C4" s="324"/>
      <c r="D4" s="324"/>
    </row>
    <row r="5" spans="1:11" ht="30" customHeight="1">
      <c r="A5" s="583"/>
      <c r="B5" s="584"/>
      <c r="C5" s="581" t="s">
        <v>423</v>
      </c>
      <c r="D5" s="581"/>
      <c r="E5" s="581"/>
      <c r="F5" s="581" t="s">
        <v>424</v>
      </c>
      <c r="G5" s="581"/>
      <c r="H5" s="581"/>
      <c r="I5" s="581" t="s">
        <v>425</v>
      </c>
      <c r="J5" s="581"/>
      <c r="K5" s="582"/>
    </row>
    <row r="6" spans="1:11">
      <c r="A6" s="321"/>
      <c r="B6" s="322"/>
      <c r="C6" s="325" t="s">
        <v>27</v>
      </c>
      <c r="D6" s="325" t="s">
        <v>96</v>
      </c>
      <c r="E6" s="325" t="s">
        <v>68</v>
      </c>
      <c r="F6" s="325" t="s">
        <v>27</v>
      </c>
      <c r="G6" s="325" t="s">
        <v>96</v>
      </c>
      <c r="H6" s="325" t="s">
        <v>68</v>
      </c>
      <c r="I6" s="325" t="s">
        <v>27</v>
      </c>
      <c r="J6" s="325" t="s">
        <v>96</v>
      </c>
      <c r="K6" s="326" t="s">
        <v>68</v>
      </c>
    </row>
    <row r="7" spans="1:11">
      <c r="A7" s="327" t="s">
        <v>371</v>
      </c>
      <c r="B7" s="529"/>
      <c r="C7" s="320"/>
      <c r="D7" s="320"/>
      <c r="E7" s="320"/>
      <c r="F7" s="320"/>
      <c r="G7" s="320"/>
      <c r="H7" s="320"/>
      <c r="I7" s="320"/>
      <c r="J7" s="320"/>
      <c r="K7" s="328"/>
    </row>
    <row r="8" spans="1:11">
      <c r="A8" s="319">
        <v>1</v>
      </c>
      <c r="B8" s="530" t="s">
        <v>371</v>
      </c>
      <c r="C8" s="308"/>
      <c r="D8" s="308"/>
      <c r="E8" s="308"/>
      <c r="F8" s="511">
        <v>249871067.3324444</v>
      </c>
      <c r="G8" s="511">
        <v>333605384.64841902</v>
      </c>
      <c r="H8" s="511">
        <v>583476451.98086345</v>
      </c>
      <c r="I8" s="511">
        <v>247505195.0655556</v>
      </c>
      <c r="J8" s="511">
        <v>230984382.19011688</v>
      </c>
      <c r="K8" s="512">
        <v>478489577.25567245</v>
      </c>
    </row>
    <row r="9" spans="1:11">
      <c r="A9" s="327" t="s">
        <v>372</v>
      </c>
      <c r="B9" s="529"/>
      <c r="C9" s="320"/>
      <c r="D9" s="320"/>
      <c r="E9" s="320"/>
      <c r="F9" s="320"/>
      <c r="G9" s="320"/>
      <c r="H9" s="320"/>
      <c r="I9" s="320"/>
      <c r="J9" s="320"/>
      <c r="K9" s="328"/>
    </row>
    <row r="10" spans="1:11">
      <c r="A10" s="329">
        <v>2</v>
      </c>
      <c r="B10" s="422" t="s">
        <v>373</v>
      </c>
      <c r="C10" s="451">
        <v>62156795.319151498</v>
      </c>
      <c r="D10" s="513">
        <v>308196801.11325043</v>
      </c>
      <c r="E10" s="513">
        <v>370353596.43240196</v>
      </c>
      <c r="F10" s="513">
        <v>11177803.020742655</v>
      </c>
      <c r="G10" s="513">
        <v>42555844.285331801</v>
      </c>
      <c r="H10" s="513">
        <v>53733647.306074455</v>
      </c>
      <c r="I10" s="513">
        <v>2214627.6822311701</v>
      </c>
      <c r="J10" s="513">
        <v>6889642.6631691204</v>
      </c>
      <c r="K10" s="514">
        <v>9104270.3454002906</v>
      </c>
    </row>
    <row r="11" spans="1:11">
      <c r="A11" s="329">
        <v>3</v>
      </c>
      <c r="B11" s="422" t="s">
        <v>374</v>
      </c>
      <c r="C11" s="451">
        <v>339924919.3660844</v>
      </c>
      <c r="D11" s="513">
        <v>643632513.05035424</v>
      </c>
      <c r="E11" s="513">
        <v>983557432.41643858</v>
      </c>
      <c r="F11" s="513">
        <v>125322124.14496796</v>
      </c>
      <c r="G11" s="513">
        <v>145520358.3665337</v>
      </c>
      <c r="H11" s="513">
        <v>270842482.51150167</v>
      </c>
      <c r="I11" s="513">
        <v>102732753.59099318</v>
      </c>
      <c r="J11" s="513">
        <v>132061699.40642196</v>
      </c>
      <c r="K11" s="514">
        <v>234794452.99741513</v>
      </c>
    </row>
    <row r="12" spans="1:11">
      <c r="A12" s="329">
        <v>4</v>
      </c>
      <c r="B12" s="422" t="s">
        <v>375</v>
      </c>
      <c r="C12" s="451">
        <v>66796666.666666605</v>
      </c>
      <c r="D12" s="513">
        <v>0</v>
      </c>
      <c r="E12" s="513">
        <v>66796666.666666605</v>
      </c>
      <c r="F12" s="513">
        <v>0</v>
      </c>
      <c r="G12" s="513">
        <v>0</v>
      </c>
      <c r="H12" s="513">
        <v>0</v>
      </c>
      <c r="I12" s="513">
        <v>0</v>
      </c>
      <c r="J12" s="513">
        <v>0</v>
      </c>
      <c r="K12" s="514">
        <v>0</v>
      </c>
    </row>
    <row r="13" spans="1:11" ht="25.5">
      <c r="A13" s="329">
        <v>5</v>
      </c>
      <c r="B13" s="422" t="s">
        <v>376</v>
      </c>
      <c r="C13" s="451">
        <v>76897041.80780381</v>
      </c>
      <c r="D13" s="513">
        <v>53531655.318364598</v>
      </c>
      <c r="E13" s="513">
        <v>130428697.1261684</v>
      </c>
      <c r="F13" s="513">
        <v>26318996.049836457</v>
      </c>
      <c r="G13" s="513">
        <v>12250442.798101041</v>
      </c>
      <c r="H13" s="513">
        <v>38569438.847937495</v>
      </c>
      <c r="I13" s="513">
        <v>10560085.4049676</v>
      </c>
      <c r="J13" s="513">
        <v>4566520.3984314855</v>
      </c>
      <c r="K13" s="514">
        <v>15126605.803399086</v>
      </c>
    </row>
    <row r="14" spans="1:11">
      <c r="A14" s="329">
        <v>6</v>
      </c>
      <c r="B14" s="422" t="s">
        <v>390</v>
      </c>
      <c r="C14" s="451"/>
      <c r="D14" s="513"/>
      <c r="E14" s="513"/>
      <c r="F14" s="513"/>
      <c r="G14" s="513"/>
      <c r="H14" s="513"/>
      <c r="I14" s="513"/>
      <c r="J14" s="513"/>
      <c r="K14" s="514"/>
    </row>
    <row r="15" spans="1:11">
      <c r="A15" s="329">
        <v>7</v>
      </c>
      <c r="B15" s="422" t="s">
        <v>377</v>
      </c>
      <c r="C15" s="451">
        <v>11183411.7491103</v>
      </c>
      <c r="D15" s="513">
        <v>11452952.539018199</v>
      </c>
      <c r="E15" s="513">
        <v>22636364.288128499</v>
      </c>
      <c r="F15" s="513">
        <v>4513190.0175555004</v>
      </c>
      <c r="G15" s="513">
        <v>0</v>
      </c>
      <c r="H15" s="513">
        <v>4513190.0175555004</v>
      </c>
      <c r="I15" s="513">
        <v>4513190.0175555004</v>
      </c>
      <c r="J15" s="513">
        <v>0</v>
      </c>
      <c r="K15" s="514">
        <v>4513190.0175555004</v>
      </c>
    </row>
    <row r="16" spans="1:11">
      <c r="A16" s="329">
        <v>8</v>
      </c>
      <c r="B16" s="531" t="s">
        <v>378</v>
      </c>
      <c r="C16" s="451">
        <v>556958834.9088167</v>
      </c>
      <c r="D16" s="513">
        <v>1016813922.0209875</v>
      </c>
      <c r="E16" s="513">
        <v>1573772756.9298041</v>
      </c>
      <c r="F16" s="513">
        <v>167332113.23310259</v>
      </c>
      <c r="G16" s="513">
        <v>200326645.44996652</v>
      </c>
      <c r="H16" s="513">
        <v>367658758.68306911</v>
      </c>
      <c r="I16" s="513">
        <v>120020656.69574746</v>
      </c>
      <c r="J16" s="513">
        <v>143517862.46802256</v>
      </c>
      <c r="K16" s="514">
        <v>263538519.16377002</v>
      </c>
    </row>
    <row r="17" spans="1:11">
      <c r="A17" s="327" t="s">
        <v>379</v>
      </c>
      <c r="B17" s="529"/>
      <c r="C17" s="515"/>
      <c r="D17" s="515"/>
      <c r="E17" s="515"/>
      <c r="F17" s="515"/>
      <c r="G17" s="515"/>
      <c r="H17" s="515"/>
      <c r="I17" s="515"/>
      <c r="J17" s="515"/>
      <c r="K17" s="516"/>
    </row>
    <row r="18" spans="1:11">
      <c r="A18" s="329">
        <v>9</v>
      </c>
      <c r="B18" s="422" t="s">
        <v>380</v>
      </c>
      <c r="C18" s="451">
        <v>9155592.5666665006</v>
      </c>
      <c r="D18" s="513">
        <v>0</v>
      </c>
      <c r="E18" s="513">
        <v>9155592.5666665006</v>
      </c>
      <c r="F18" s="513"/>
      <c r="G18" s="513"/>
      <c r="H18" s="513"/>
      <c r="I18" s="513">
        <v>0</v>
      </c>
      <c r="J18" s="513">
        <v>0</v>
      </c>
      <c r="K18" s="514">
        <v>0</v>
      </c>
    </row>
    <row r="19" spans="1:11">
      <c r="A19" s="329">
        <v>10</v>
      </c>
      <c r="B19" s="422" t="s">
        <v>381</v>
      </c>
      <c r="C19" s="451">
        <v>379984690.64479917</v>
      </c>
      <c r="D19" s="513">
        <v>648888958.8664465</v>
      </c>
      <c r="E19" s="513">
        <v>1028873649.5112457</v>
      </c>
      <c r="F19" s="513">
        <v>35702664.944669649</v>
      </c>
      <c r="G19" s="513">
        <v>5056539.5711689992</v>
      </c>
      <c r="H19" s="513">
        <v>40759204.515838645</v>
      </c>
      <c r="I19" s="513">
        <v>38068537.211558446</v>
      </c>
      <c r="J19" s="513">
        <v>108255496.8429665</v>
      </c>
      <c r="K19" s="514">
        <v>146324034.05452496</v>
      </c>
    </row>
    <row r="20" spans="1:11">
      <c r="A20" s="329">
        <v>11</v>
      </c>
      <c r="B20" s="422" t="s">
        <v>382</v>
      </c>
      <c r="C20" s="451">
        <v>14832941.706999199</v>
      </c>
      <c r="D20" s="513">
        <v>24853886.371889602</v>
      </c>
      <c r="E20" s="513">
        <v>39686828.078888804</v>
      </c>
      <c r="F20" s="513">
        <v>1320261.3605308</v>
      </c>
      <c r="G20" s="513">
        <v>799227.45632750005</v>
      </c>
      <c r="H20" s="513">
        <v>2119488.8168583</v>
      </c>
      <c r="I20" s="513">
        <v>1320261.3605308</v>
      </c>
      <c r="J20" s="513">
        <v>799227.45632750005</v>
      </c>
      <c r="K20" s="514">
        <v>2119488.8168583</v>
      </c>
    </row>
    <row r="21" spans="1:11" ht="13.5" thickBot="1">
      <c r="A21" s="219">
        <v>12</v>
      </c>
      <c r="B21" s="532" t="s">
        <v>383</v>
      </c>
      <c r="C21" s="517">
        <v>403973224.91846484</v>
      </c>
      <c r="D21" s="518">
        <v>673742845.23833609</v>
      </c>
      <c r="E21" s="517">
        <v>1077716070.156801</v>
      </c>
      <c r="F21" s="518">
        <v>37022926.30520045</v>
      </c>
      <c r="G21" s="518">
        <v>5855767.027496499</v>
      </c>
      <c r="H21" s="518">
        <v>42878693.332696952</v>
      </c>
      <c r="I21" s="518">
        <v>39388798.138755701</v>
      </c>
      <c r="J21" s="518">
        <v>109054724.29929399</v>
      </c>
      <c r="K21" s="519">
        <v>148443522.43805</v>
      </c>
    </row>
    <row r="22" spans="1:11" ht="38.25" customHeight="1" thickBot="1">
      <c r="A22" s="317"/>
      <c r="B22" s="533"/>
      <c r="C22" s="318"/>
      <c r="D22" s="318"/>
      <c r="E22" s="318"/>
      <c r="F22" s="580" t="s">
        <v>384</v>
      </c>
      <c r="G22" s="581"/>
      <c r="H22" s="581"/>
      <c r="I22" s="580" t="s">
        <v>385</v>
      </c>
      <c r="J22" s="581"/>
      <c r="K22" s="582"/>
    </row>
    <row r="23" spans="1:11">
      <c r="A23" s="310">
        <v>13</v>
      </c>
      <c r="B23" s="534" t="s">
        <v>371</v>
      </c>
      <c r="C23" s="316"/>
      <c r="D23" s="316"/>
      <c r="E23" s="316"/>
      <c r="F23" s="522">
        <v>249871067.3324444</v>
      </c>
      <c r="G23" s="522">
        <v>333605384.64841902</v>
      </c>
      <c r="H23" s="522">
        <v>583476451.98086345</v>
      </c>
      <c r="I23" s="522">
        <v>247505195.0655556</v>
      </c>
      <c r="J23" s="522">
        <v>230984382.19011688</v>
      </c>
      <c r="K23" s="523">
        <v>478489577.25567245</v>
      </c>
    </row>
    <row r="24" spans="1:11" ht="13.5" thickBot="1">
      <c r="A24" s="311">
        <v>14</v>
      </c>
      <c r="B24" s="535" t="s">
        <v>386</v>
      </c>
      <c r="C24" s="330"/>
      <c r="D24" s="314"/>
      <c r="E24" s="315"/>
      <c r="F24" s="524">
        <v>130309186.92790213</v>
      </c>
      <c r="G24" s="524">
        <v>194470878.42247006</v>
      </c>
      <c r="H24" s="524">
        <v>324780065.35037214</v>
      </c>
      <c r="I24" s="524">
        <v>80631858.12365821</v>
      </c>
      <c r="J24" s="524">
        <v>35879465.617005646</v>
      </c>
      <c r="K24" s="525">
        <v>115094996.2923868</v>
      </c>
    </row>
    <row r="25" spans="1:11" ht="13.5" thickBot="1">
      <c r="A25" s="312">
        <v>15</v>
      </c>
      <c r="B25" s="536" t="s">
        <v>387</v>
      </c>
      <c r="C25" s="313"/>
      <c r="D25" s="313"/>
      <c r="E25" s="313"/>
      <c r="F25" s="520">
        <v>1.9175245677090582</v>
      </c>
      <c r="G25" s="520">
        <v>1.7154516262516801</v>
      </c>
      <c r="H25" s="520">
        <v>1.7965279098993041</v>
      </c>
      <c r="I25" s="520">
        <v>3.0695707729564905</v>
      </c>
      <c r="J25" s="520">
        <v>6.4377876932659257</v>
      </c>
      <c r="K25" s="521">
        <v>4.1573447384291127</v>
      </c>
    </row>
    <row r="26" spans="1:11">
      <c r="B26" s="24"/>
    </row>
    <row r="28" spans="1:11" ht="63.75">
      <c r="B28" s="24" t="s">
        <v>422</v>
      </c>
    </row>
  </sheetData>
  <mergeCells count="6">
    <mergeCell ref="F22:H22"/>
    <mergeCell ref="I22:K22"/>
    <mergeCell ref="A5:B5"/>
    <mergeCell ref="C5:E5"/>
    <mergeCell ref="F5:H5"/>
    <mergeCell ref="I5:K5"/>
  </mergeCells>
  <pageMargins left="0.7" right="0.7" top="0.75" bottom="0.75" header="0.3" footer="0.3"/>
  <pageSetup paperSize="9"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18" activePane="bottomRight" state="frozen"/>
      <selection pane="topRight" activeCell="B1" sqref="B1"/>
      <selection pane="bottomLeft" activeCell="A5" sqref="A5"/>
      <selection pane="bottomRight" activeCell="C10" sqref="C10"/>
    </sheetView>
  </sheetViews>
  <sheetFormatPr defaultColWidth="9.140625" defaultRowHeight="15"/>
  <cols>
    <col min="1" max="1" width="10.5703125" style="68" bestFit="1" customWidth="1"/>
    <col min="2" max="2" width="58.140625" style="68" customWidth="1"/>
    <col min="3" max="3" width="12.5703125" style="68" bestFit="1" customWidth="1"/>
    <col min="4" max="4" width="10" style="68" bestFit="1" customWidth="1"/>
    <col min="5" max="5" width="18.28515625" style="68" bestFit="1" customWidth="1"/>
    <col min="6" max="6" width="3.5703125" style="68" bestFit="1" customWidth="1"/>
    <col min="7" max="10" width="4.5703125" style="68" bestFit="1" customWidth="1"/>
    <col min="11" max="11" width="10.7109375" style="68" customWidth="1"/>
    <col min="12" max="13" width="5.5703125" style="68" bestFit="1" customWidth="1"/>
    <col min="14" max="14" width="31" style="68" bestFit="1" customWidth="1"/>
    <col min="15" max="16384" width="9.140625" style="13"/>
  </cols>
  <sheetData>
    <row r="1" spans="1:14">
      <c r="A1" s="5" t="s">
        <v>188</v>
      </c>
      <c r="B1" s="68" t="str">
        <f>Info!C2</f>
        <v>სს "ბაზისბანკი"</v>
      </c>
    </row>
    <row r="2" spans="1:14" ht="14.25" customHeight="1">
      <c r="A2" s="68" t="s">
        <v>189</v>
      </c>
      <c r="B2" s="447">
        <f>'1. key ratios'!B2</f>
        <v>44286</v>
      </c>
    </row>
    <row r="3" spans="1:14" ht="14.25" customHeight="1"/>
    <row r="4" spans="1:14" ht="15.75" thickBot="1">
      <c r="A4" s="2" t="s">
        <v>338</v>
      </c>
      <c r="B4" s="93" t="s">
        <v>77</v>
      </c>
    </row>
    <row r="5" spans="1:14" s="26" customFormat="1" ht="12.75">
      <c r="A5" s="170"/>
      <c r="B5" s="171"/>
      <c r="C5" s="172" t="s">
        <v>0</v>
      </c>
      <c r="D5" s="172" t="s">
        <v>1</v>
      </c>
      <c r="E5" s="172" t="s">
        <v>2</v>
      </c>
      <c r="F5" s="172" t="s">
        <v>3</v>
      </c>
      <c r="G5" s="172" t="s">
        <v>4</v>
      </c>
      <c r="H5" s="172" t="s">
        <v>5</v>
      </c>
      <c r="I5" s="172" t="s">
        <v>236</v>
      </c>
      <c r="J5" s="172" t="s">
        <v>237</v>
      </c>
      <c r="K5" s="172" t="s">
        <v>238</v>
      </c>
      <c r="L5" s="172" t="s">
        <v>239</v>
      </c>
      <c r="M5" s="172" t="s">
        <v>240</v>
      </c>
      <c r="N5" s="173" t="s">
        <v>241</v>
      </c>
    </row>
    <row r="6" spans="1:14" ht="45">
      <c r="A6" s="162"/>
      <c r="B6" s="105"/>
      <c r="C6" s="106" t="s">
        <v>87</v>
      </c>
      <c r="D6" s="107" t="s">
        <v>76</v>
      </c>
      <c r="E6" s="108" t="s">
        <v>86</v>
      </c>
      <c r="F6" s="109">
        <v>0</v>
      </c>
      <c r="G6" s="109">
        <v>0.2</v>
      </c>
      <c r="H6" s="109">
        <v>0.35</v>
      </c>
      <c r="I6" s="109">
        <v>0.5</v>
      </c>
      <c r="J6" s="109">
        <v>0.75</v>
      </c>
      <c r="K6" s="109">
        <v>1</v>
      </c>
      <c r="L6" s="109">
        <v>1.5</v>
      </c>
      <c r="M6" s="109">
        <v>2.5</v>
      </c>
      <c r="N6" s="163" t="s">
        <v>77</v>
      </c>
    </row>
    <row r="7" spans="1:14">
      <c r="A7" s="164">
        <v>1</v>
      </c>
      <c r="B7" s="110" t="s">
        <v>78</v>
      </c>
      <c r="C7" s="282">
        <f>SUM(C8:C13)</f>
        <v>34118000</v>
      </c>
      <c r="D7" s="105"/>
      <c r="E7" s="285">
        <f t="shared" ref="E7:M7" si="0">SUM(E8:E13)</f>
        <v>682360</v>
      </c>
      <c r="F7" s="282">
        <f>SUM(F8:F13)</f>
        <v>0</v>
      </c>
      <c r="G7" s="282">
        <f t="shared" si="0"/>
        <v>0</v>
      </c>
      <c r="H7" s="282">
        <f t="shared" si="0"/>
        <v>0</v>
      </c>
      <c r="I7" s="282">
        <f t="shared" si="0"/>
        <v>0</v>
      </c>
      <c r="J7" s="282">
        <f t="shared" si="0"/>
        <v>0</v>
      </c>
      <c r="K7" s="282">
        <f t="shared" si="0"/>
        <v>682360</v>
      </c>
      <c r="L7" s="282">
        <f t="shared" si="0"/>
        <v>0</v>
      </c>
      <c r="M7" s="282">
        <f t="shared" si="0"/>
        <v>0</v>
      </c>
      <c r="N7" s="165">
        <f>SUM(N8:N13)</f>
        <v>682360</v>
      </c>
    </row>
    <row r="8" spans="1:14">
      <c r="A8" s="164">
        <v>1.1000000000000001</v>
      </c>
      <c r="B8" s="111" t="s">
        <v>79</v>
      </c>
      <c r="C8" s="283">
        <v>34118000</v>
      </c>
      <c r="D8" s="112">
        <v>0.02</v>
      </c>
      <c r="E8" s="285">
        <f>C8*D8</f>
        <v>682360</v>
      </c>
      <c r="F8" s="283"/>
      <c r="G8" s="283"/>
      <c r="H8" s="283"/>
      <c r="I8" s="283"/>
      <c r="J8" s="283"/>
      <c r="K8" s="283">
        <v>682360</v>
      </c>
      <c r="L8" s="283"/>
      <c r="M8" s="283"/>
      <c r="N8" s="165">
        <f>SUMPRODUCT($F$6:$M$6,F8:M8)</f>
        <v>682360</v>
      </c>
    </row>
    <row r="9" spans="1:14">
      <c r="A9" s="164">
        <v>1.2</v>
      </c>
      <c r="B9" s="111" t="s">
        <v>80</v>
      </c>
      <c r="C9" s="283">
        <v>0</v>
      </c>
      <c r="D9" s="112">
        <v>0.05</v>
      </c>
      <c r="E9" s="285">
        <f>C9*D9</f>
        <v>0</v>
      </c>
      <c r="F9" s="283"/>
      <c r="G9" s="283"/>
      <c r="H9" s="283"/>
      <c r="I9" s="283"/>
      <c r="J9" s="283"/>
      <c r="K9" s="283"/>
      <c r="L9" s="283"/>
      <c r="M9" s="283"/>
      <c r="N9" s="165">
        <f t="shared" ref="N9:N12" si="1">SUMPRODUCT($F$6:$M$6,F9:M9)</f>
        <v>0</v>
      </c>
    </row>
    <row r="10" spans="1:14">
      <c r="A10" s="164">
        <v>1.3</v>
      </c>
      <c r="B10" s="111" t="s">
        <v>81</v>
      </c>
      <c r="C10" s="283">
        <v>0</v>
      </c>
      <c r="D10" s="112">
        <v>0.08</v>
      </c>
      <c r="E10" s="285">
        <f>C10*D10</f>
        <v>0</v>
      </c>
      <c r="F10" s="283"/>
      <c r="G10" s="283"/>
      <c r="H10" s="283"/>
      <c r="I10" s="283"/>
      <c r="J10" s="283"/>
      <c r="K10" s="283"/>
      <c r="L10" s="283"/>
      <c r="M10" s="283"/>
      <c r="N10" s="165">
        <f>SUMPRODUCT($F$6:$M$6,F10:M10)</f>
        <v>0</v>
      </c>
    </row>
    <row r="11" spans="1:14">
      <c r="A11" s="164">
        <v>1.4</v>
      </c>
      <c r="B11" s="111" t="s">
        <v>82</v>
      </c>
      <c r="C11" s="283">
        <v>0</v>
      </c>
      <c r="D11" s="112">
        <v>0.11</v>
      </c>
      <c r="E11" s="285">
        <f>C11*D11</f>
        <v>0</v>
      </c>
      <c r="F11" s="283"/>
      <c r="G11" s="283"/>
      <c r="H11" s="283"/>
      <c r="I11" s="283"/>
      <c r="J11" s="283"/>
      <c r="K11" s="283"/>
      <c r="L11" s="283"/>
      <c r="M11" s="283"/>
      <c r="N11" s="165">
        <f t="shared" si="1"/>
        <v>0</v>
      </c>
    </row>
    <row r="12" spans="1:14">
      <c r="A12" s="164">
        <v>1.5</v>
      </c>
      <c r="B12" s="111" t="s">
        <v>83</v>
      </c>
      <c r="C12" s="283">
        <v>0</v>
      </c>
      <c r="D12" s="112">
        <v>0.14000000000000001</v>
      </c>
      <c r="E12" s="285">
        <f>C12*D12</f>
        <v>0</v>
      </c>
      <c r="F12" s="283"/>
      <c r="G12" s="283"/>
      <c r="H12" s="283"/>
      <c r="I12" s="283"/>
      <c r="J12" s="283"/>
      <c r="K12" s="283"/>
      <c r="L12" s="283"/>
      <c r="M12" s="283"/>
      <c r="N12" s="165">
        <f t="shared" si="1"/>
        <v>0</v>
      </c>
    </row>
    <row r="13" spans="1:14">
      <c r="A13" s="164">
        <v>1.6</v>
      </c>
      <c r="B13" s="113" t="s">
        <v>84</v>
      </c>
      <c r="C13" s="283">
        <v>0</v>
      </c>
      <c r="D13" s="114"/>
      <c r="E13" s="283"/>
      <c r="F13" s="283"/>
      <c r="G13" s="283"/>
      <c r="H13" s="283"/>
      <c r="I13" s="283"/>
      <c r="J13" s="283"/>
      <c r="K13" s="283"/>
      <c r="L13" s="283"/>
      <c r="M13" s="283"/>
      <c r="N13" s="165">
        <f>SUMPRODUCT($F$6:$M$6,F13:M13)</f>
        <v>0</v>
      </c>
    </row>
    <row r="14" spans="1:14" ht="30">
      <c r="A14" s="164">
        <v>2</v>
      </c>
      <c r="B14" s="115" t="s">
        <v>85</v>
      </c>
      <c r="C14" s="282">
        <f>SUM(C15:C20)</f>
        <v>0</v>
      </c>
      <c r="D14" s="105"/>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65">
        <f>SUM(N15:N20)</f>
        <v>0</v>
      </c>
    </row>
    <row r="15" spans="1:14">
      <c r="A15" s="164">
        <v>2.1</v>
      </c>
      <c r="B15" s="113" t="s">
        <v>79</v>
      </c>
      <c r="C15" s="283">
        <v>0</v>
      </c>
      <c r="D15" s="112">
        <v>5.0000000000000001E-3</v>
      </c>
      <c r="E15" s="285">
        <f>C15*D15</f>
        <v>0</v>
      </c>
      <c r="F15" s="283"/>
      <c r="G15" s="283"/>
      <c r="H15" s="283"/>
      <c r="I15" s="283"/>
      <c r="J15" s="283"/>
      <c r="K15" s="283"/>
      <c r="L15" s="283"/>
      <c r="M15" s="283"/>
      <c r="N15" s="165">
        <f>SUMPRODUCT($F$6:$M$6,F15:M15)</f>
        <v>0</v>
      </c>
    </row>
    <row r="16" spans="1:14">
      <c r="A16" s="164">
        <v>2.2000000000000002</v>
      </c>
      <c r="B16" s="113" t="s">
        <v>80</v>
      </c>
      <c r="C16" s="283">
        <v>0</v>
      </c>
      <c r="D16" s="112">
        <v>0.01</v>
      </c>
      <c r="E16" s="285">
        <f>C16*D16</f>
        <v>0</v>
      </c>
      <c r="F16" s="283"/>
      <c r="G16" s="283"/>
      <c r="H16" s="283"/>
      <c r="I16" s="283"/>
      <c r="J16" s="283"/>
      <c r="K16" s="283"/>
      <c r="L16" s="283"/>
      <c r="M16" s="283"/>
      <c r="N16" s="165">
        <f t="shared" ref="N16:N20" si="3">SUMPRODUCT($F$6:$M$6,F16:M16)</f>
        <v>0</v>
      </c>
    </row>
    <row r="17" spans="1:14">
      <c r="A17" s="164">
        <v>2.2999999999999998</v>
      </c>
      <c r="B17" s="113" t="s">
        <v>81</v>
      </c>
      <c r="C17" s="283">
        <v>0</v>
      </c>
      <c r="D17" s="112">
        <v>0.02</v>
      </c>
      <c r="E17" s="285">
        <f>C17*D17</f>
        <v>0</v>
      </c>
      <c r="F17" s="283"/>
      <c r="G17" s="283"/>
      <c r="H17" s="283"/>
      <c r="I17" s="283"/>
      <c r="J17" s="283"/>
      <c r="K17" s="283"/>
      <c r="L17" s="283"/>
      <c r="M17" s="283"/>
      <c r="N17" s="165">
        <f t="shared" si="3"/>
        <v>0</v>
      </c>
    </row>
    <row r="18" spans="1:14">
      <c r="A18" s="164">
        <v>2.4</v>
      </c>
      <c r="B18" s="113" t="s">
        <v>82</v>
      </c>
      <c r="C18" s="283">
        <v>0</v>
      </c>
      <c r="D18" s="112">
        <v>0.03</v>
      </c>
      <c r="E18" s="285">
        <f>C18*D18</f>
        <v>0</v>
      </c>
      <c r="F18" s="283"/>
      <c r="G18" s="283"/>
      <c r="H18" s="283"/>
      <c r="I18" s="283"/>
      <c r="J18" s="283"/>
      <c r="K18" s="283"/>
      <c r="L18" s="283"/>
      <c r="M18" s="283"/>
      <c r="N18" s="165">
        <f t="shared" si="3"/>
        <v>0</v>
      </c>
    </row>
    <row r="19" spans="1:14">
      <c r="A19" s="164">
        <v>2.5</v>
      </c>
      <c r="B19" s="113" t="s">
        <v>83</v>
      </c>
      <c r="C19" s="283">
        <v>0</v>
      </c>
      <c r="D19" s="112">
        <v>0.04</v>
      </c>
      <c r="E19" s="285">
        <f>C19*D19</f>
        <v>0</v>
      </c>
      <c r="F19" s="283"/>
      <c r="G19" s="283"/>
      <c r="H19" s="283"/>
      <c r="I19" s="283"/>
      <c r="J19" s="283"/>
      <c r="K19" s="283"/>
      <c r="L19" s="283"/>
      <c r="M19" s="283"/>
      <c r="N19" s="165">
        <f t="shared" si="3"/>
        <v>0</v>
      </c>
    </row>
    <row r="20" spans="1:14">
      <c r="A20" s="164">
        <v>2.6</v>
      </c>
      <c r="B20" s="113" t="s">
        <v>84</v>
      </c>
      <c r="C20" s="283"/>
      <c r="D20" s="114"/>
      <c r="E20" s="286"/>
      <c r="F20" s="283"/>
      <c r="G20" s="283"/>
      <c r="H20" s="283"/>
      <c r="I20" s="283"/>
      <c r="J20" s="283"/>
      <c r="K20" s="283"/>
      <c r="L20" s="283"/>
      <c r="M20" s="283"/>
      <c r="N20" s="165">
        <f t="shared" si="3"/>
        <v>0</v>
      </c>
    </row>
    <row r="21" spans="1:14" ht="15.75" thickBot="1">
      <c r="A21" s="166">
        <v>3</v>
      </c>
      <c r="B21" s="167" t="s">
        <v>68</v>
      </c>
      <c r="C21" s="284">
        <f>C14+C7</f>
        <v>34118000</v>
      </c>
      <c r="D21" s="168"/>
      <c r="E21" s="287">
        <f>E14+E7</f>
        <v>682360</v>
      </c>
      <c r="F21" s="288">
        <f>F7+F14</f>
        <v>0</v>
      </c>
      <c r="G21" s="288">
        <f t="shared" ref="G21:L21" si="4">G7+G14</f>
        <v>0</v>
      </c>
      <c r="H21" s="288">
        <f t="shared" si="4"/>
        <v>0</v>
      </c>
      <c r="I21" s="288">
        <f t="shared" si="4"/>
        <v>0</v>
      </c>
      <c r="J21" s="288">
        <f t="shared" si="4"/>
        <v>0</v>
      </c>
      <c r="K21" s="288">
        <f t="shared" si="4"/>
        <v>682360</v>
      </c>
      <c r="L21" s="288">
        <f t="shared" si="4"/>
        <v>0</v>
      </c>
      <c r="M21" s="288">
        <f>M7+M14</f>
        <v>0</v>
      </c>
      <c r="N21" s="169">
        <f>N14+N7</f>
        <v>682360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6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view="pageBreakPreview" topLeftCell="A16" zoomScale="60" zoomScaleNormal="100" workbookViewId="0">
      <selection activeCell="G29" sqref="G29"/>
    </sheetView>
  </sheetViews>
  <sheetFormatPr defaultRowHeight="15"/>
  <cols>
    <col min="1" max="1" width="11.42578125" customWidth="1"/>
    <col min="2" max="2" width="76.85546875" style="4" customWidth="1"/>
    <col min="3" max="3" width="22.85546875" customWidth="1"/>
  </cols>
  <sheetData>
    <row r="1" spans="1:3">
      <c r="A1" s="323" t="s">
        <v>188</v>
      </c>
      <c r="B1" t="str">
        <f>Info!C2</f>
        <v>სს "ბაზისბანკი"</v>
      </c>
    </row>
    <row r="2" spans="1:3">
      <c r="A2" s="323" t="s">
        <v>189</v>
      </c>
      <c r="B2" s="447">
        <f>'1. key ratios'!B2</f>
        <v>44286</v>
      </c>
    </row>
    <row r="3" spans="1:3">
      <c r="A3" s="323"/>
      <c r="B3"/>
    </row>
    <row r="4" spans="1:3">
      <c r="A4" s="323" t="s">
        <v>467</v>
      </c>
      <c r="B4" t="s">
        <v>426</v>
      </c>
    </row>
    <row r="5" spans="1:3">
      <c r="A5" s="381"/>
      <c r="B5" s="381" t="s">
        <v>427</v>
      </c>
      <c r="C5" s="393"/>
    </row>
    <row r="6" spans="1:3">
      <c r="A6" s="382">
        <v>1</v>
      </c>
      <c r="B6" s="394" t="s">
        <v>479</v>
      </c>
      <c r="C6" s="395">
        <v>1722292737.3619912</v>
      </c>
    </row>
    <row r="7" spans="1:3">
      <c r="A7" s="382">
        <v>2</v>
      </c>
      <c r="B7" s="394" t="s">
        <v>428</v>
      </c>
      <c r="C7" s="395">
        <v>-14187025.98</v>
      </c>
    </row>
    <row r="8" spans="1:3">
      <c r="A8" s="383">
        <v>3</v>
      </c>
      <c r="B8" s="396" t="s">
        <v>429</v>
      </c>
      <c r="C8" s="397">
        <f>C6+C7</f>
        <v>1708105711.3819911</v>
      </c>
    </row>
    <row r="9" spans="1:3">
      <c r="A9" s="384"/>
      <c r="B9" s="384" t="s">
        <v>430</v>
      </c>
      <c r="C9" s="398"/>
    </row>
    <row r="10" spans="1:3">
      <c r="A10" s="385">
        <v>4</v>
      </c>
      <c r="B10" s="399" t="s">
        <v>431</v>
      </c>
      <c r="C10" s="395"/>
    </row>
    <row r="11" spans="1:3">
      <c r="A11" s="385">
        <v>5</v>
      </c>
      <c r="B11" s="400" t="s">
        <v>432</v>
      </c>
      <c r="C11" s="395"/>
    </row>
    <row r="12" spans="1:3">
      <c r="A12" s="385" t="s">
        <v>433</v>
      </c>
      <c r="B12" s="394" t="s">
        <v>434</v>
      </c>
      <c r="C12" s="397">
        <f>'15. CCR'!E21</f>
        <v>682360</v>
      </c>
    </row>
    <row r="13" spans="1:3">
      <c r="A13" s="386">
        <v>6</v>
      </c>
      <c r="B13" s="401" t="s">
        <v>435</v>
      </c>
      <c r="C13" s="395"/>
    </row>
    <row r="14" spans="1:3">
      <c r="A14" s="386">
        <v>7</v>
      </c>
      <c r="B14" s="402" t="s">
        <v>436</v>
      </c>
      <c r="C14" s="395"/>
    </row>
    <row r="15" spans="1:3">
      <c r="A15" s="387">
        <v>8</v>
      </c>
      <c r="B15" s="394" t="s">
        <v>437</v>
      </c>
      <c r="C15" s="395"/>
    </row>
    <row r="16" spans="1:3" ht="24">
      <c r="A16" s="386">
        <v>9</v>
      </c>
      <c r="B16" s="402" t="s">
        <v>438</v>
      </c>
      <c r="C16" s="395"/>
    </row>
    <row r="17" spans="1:3">
      <c r="A17" s="386">
        <v>10</v>
      </c>
      <c r="B17" s="402" t="s">
        <v>439</v>
      </c>
      <c r="C17" s="395"/>
    </row>
    <row r="18" spans="1:3">
      <c r="A18" s="388">
        <v>11</v>
      </c>
      <c r="B18" s="403" t="s">
        <v>440</v>
      </c>
      <c r="C18" s="397">
        <f>SUM(C10:C17)</f>
        <v>682360</v>
      </c>
    </row>
    <row r="19" spans="1:3">
      <c r="A19" s="384"/>
      <c r="B19" s="384" t="s">
        <v>441</v>
      </c>
      <c r="C19" s="404"/>
    </row>
    <row r="20" spans="1:3">
      <c r="A20" s="386">
        <v>12</v>
      </c>
      <c r="B20" s="399" t="s">
        <v>442</v>
      </c>
      <c r="C20" s="395"/>
    </row>
    <row r="21" spans="1:3">
      <c r="A21" s="386">
        <v>13</v>
      </c>
      <c r="B21" s="399" t="s">
        <v>443</v>
      </c>
      <c r="C21" s="395"/>
    </row>
    <row r="22" spans="1:3">
      <c r="A22" s="386">
        <v>14</v>
      </c>
      <c r="B22" s="399" t="s">
        <v>444</v>
      </c>
      <c r="C22" s="395"/>
    </row>
    <row r="23" spans="1:3" ht="24">
      <c r="A23" s="386" t="s">
        <v>445</v>
      </c>
      <c r="B23" s="399" t="s">
        <v>446</v>
      </c>
      <c r="C23" s="395"/>
    </row>
    <row r="24" spans="1:3">
      <c r="A24" s="386">
        <v>15</v>
      </c>
      <c r="B24" s="399" t="s">
        <v>447</v>
      </c>
      <c r="C24" s="395"/>
    </row>
    <row r="25" spans="1:3">
      <c r="A25" s="386" t="s">
        <v>448</v>
      </c>
      <c r="B25" s="394" t="s">
        <v>449</v>
      </c>
      <c r="C25" s="395"/>
    </row>
    <row r="26" spans="1:3">
      <c r="A26" s="388">
        <v>16</v>
      </c>
      <c r="B26" s="403" t="s">
        <v>450</v>
      </c>
      <c r="C26" s="397">
        <f>SUM(C20:C25)</f>
        <v>0</v>
      </c>
    </row>
    <row r="27" spans="1:3">
      <c r="A27" s="384"/>
      <c r="B27" s="384" t="s">
        <v>451</v>
      </c>
      <c r="C27" s="398"/>
    </row>
    <row r="28" spans="1:3">
      <c r="A28" s="385">
        <v>17</v>
      </c>
      <c r="B28" s="394" t="s">
        <v>452</v>
      </c>
      <c r="C28" s="395"/>
    </row>
    <row r="29" spans="1:3">
      <c r="A29" s="385">
        <v>18</v>
      </c>
      <c r="B29" s="394" t="s">
        <v>453</v>
      </c>
      <c r="C29" s="395"/>
    </row>
    <row r="30" spans="1:3">
      <c r="A30" s="388">
        <v>19</v>
      </c>
      <c r="B30" s="403" t="s">
        <v>454</v>
      </c>
      <c r="C30" s="397">
        <f>C28+C29</f>
        <v>0</v>
      </c>
    </row>
    <row r="31" spans="1:3">
      <c r="A31" s="389"/>
      <c r="B31" s="384" t="s">
        <v>455</v>
      </c>
      <c r="C31" s="398"/>
    </row>
    <row r="32" spans="1:3">
      <c r="A32" s="385" t="s">
        <v>456</v>
      </c>
      <c r="B32" s="399" t="s">
        <v>457</v>
      </c>
      <c r="C32" s="405"/>
    </row>
    <row r="33" spans="1:3">
      <c r="A33" s="385" t="s">
        <v>458</v>
      </c>
      <c r="B33" s="400" t="s">
        <v>459</v>
      </c>
      <c r="C33" s="405"/>
    </row>
    <row r="34" spans="1:3">
      <c r="A34" s="384"/>
      <c r="B34" s="384" t="s">
        <v>460</v>
      </c>
      <c r="C34" s="398"/>
    </row>
    <row r="35" spans="1:3">
      <c r="A35" s="388">
        <v>20</v>
      </c>
      <c r="B35" s="403" t="s">
        <v>89</v>
      </c>
      <c r="C35" s="397">
        <f>'1. key ratios'!C9</f>
        <v>240719372.53</v>
      </c>
    </row>
    <row r="36" spans="1:3">
      <c r="A36" s="388">
        <v>21</v>
      </c>
      <c r="B36" s="403" t="s">
        <v>461</v>
      </c>
      <c r="C36" s="397">
        <f>C8+C18+C26+C30</f>
        <v>1708788071.3819911</v>
      </c>
    </row>
    <row r="37" spans="1:3">
      <c r="A37" s="390"/>
      <c r="B37" s="390" t="s">
        <v>426</v>
      </c>
      <c r="C37" s="398"/>
    </row>
    <row r="38" spans="1:3">
      <c r="A38" s="388">
        <v>22</v>
      </c>
      <c r="B38" s="403" t="s">
        <v>426</v>
      </c>
      <c r="C38" s="526">
        <f>IFERROR(C35/C36,0)</f>
        <v>0.14087140269847329</v>
      </c>
    </row>
    <row r="39" spans="1:3">
      <c r="A39" s="390"/>
      <c r="B39" s="390" t="s">
        <v>462</v>
      </c>
      <c r="C39" s="398"/>
    </row>
    <row r="40" spans="1:3">
      <c r="A40" s="391" t="s">
        <v>463</v>
      </c>
      <c r="B40" s="399" t="s">
        <v>464</v>
      </c>
      <c r="C40" s="405"/>
    </row>
    <row r="41" spans="1:3">
      <c r="A41" s="392" t="s">
        <v>465</v>
      </c>
      <c r="B41" s="400" t="s">
        <v>466</v>
      </c>
      <c r="C41" s="405"/>
    </row>
    <row r="43" spans="1:3">
      <c r="B43" s="414" t="s">
        <v>480</v>
      </c>
    </row>
  </sheetData>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8" activePane="bottomRight" state="frozen"/>
      <selection activeCell="C7" sqref="C7"/>
      <selection pane="topRight" activeCell="C7" sqref="C7"/>
      <selection pane="bottomLeft" activeCell="C7" sqref="C7"/>
      <selection pane="bottomRight" activeCell="C8" sqref="C8:G48"/>
    </sheetView>
  </sheetViews>
  <sheetFormatPr defaultRowHeight="15.75"/>
  <cols>
    <col min="1" max="1" width="9.5703125" style="20" bestFit="1" customWidth="1"/>
    <col min="2" max="2" width="64.140625" style="17" customWidth="1"/>
    <col min="3" max="3" width="12.7109375" style="17" customWidth="1"/>
    <col min="4" max="7" width="12.7109375" style="2" customWidth="1"/>
    <col min="8" max="13" width="6.7109375" customWidth="1"/>
  </cols>
  <sheetData>
    <row r="1" spans="1:8">
      <c r="A1" s="18" t="s">
        <v>188</v>
      </c>
      <c r="B1" s="413" t="str">
        <f>Info!C2</f>
        <v>სს "ბაზისბანკი"</v>
      </c>
    </row>
    <row r="2" spans="1:8">
      <c r="A2" s="18" t="s">
        <v>189</v>
      </c>
      <c r="B2" s="429">
        <v>44286</v>
      </c>
      <c r="C2" s="30"/>
      <c r="D2" s="19"/>
      <c r="E2" s="19"/>
      <c r="F2" s="19"/>
      <c r="G2" s="19"/>
      <c r="H2" s="1"/>
    </row>
    <row r="3" spans="1:8">
      <c r="A3" s="18"/>
      <c r="C3" s="30"/>
      <c r="D3" s="19"/>
      <c r="E3" s="19"/>
      <c r="F3" s="19"/>
      <c r="G3" s="19"/>
      <c r="H3" s="1"/>
    </row>
    <row r="4" spans="1:8" ht="16.5" thickBot="1">
      <c r="A4" s="69" t="s">
        <v>325</v>
      </c>
      <c r="B4" s="203" t="s">
        <v>223</v>
      </c>
      <c r="C4" s="204"/>
      <c r="D4" s="205"/>
      <c r="E4" s="205"/>
      <c r="F4" s="205"/>
      <c r="G4" s="205"/>
      <c r="H4" s="1"/>
    </row>
    <row r="5" spans="1:8" ht="15">
      <c r="A5" s="306" t="s">
        <v>26</v>
      </c>
      <c r="B5" s="307"/>
      <c r="C5" s="430" t="str">
        <f>INT((MONTH($B$2))/3)&amp;"Q"&amp;"-"&amp;YEAR($B$2)</f>
        <v>1Q-2021</v>
      </c>
      <c r="D5" s="430" t="str">
        <f>IF(INT(MONTH($B$2))=3, "4"&amp;"Q"&amp;"-"&amp;YEAR($B$2)-1, IF(INT(MONTH($B$2))=6, "1"&amp;"Q"&amp;"-"&amp;YEAR($B$2), IF(INT(MONTH($B$2))=9, "2"&amp;"Q"&amp;"-"&amp;YEAR($B$2),IF(INT(MONTH($B$2))=12, "3"&amp;"Q"&amp;"-"&amp;YEAR($B$2), 0))))</f>
        <v>4Q-2020</v>
      </c>
      <c r="E5" s="430" t="str">
        <f>IF(INT(MONTH($B$2))=3, "3"&amp;"Q"&amp;"-"&amp;YEAR($B$2)-1, IF(INT(MONTH($B$2))=6, "4"&amp;"Q"&amp;"-"&amp;YEAR($B$2)-1, IF(INT(MONTH($B$2))=9, "1"&amp;"Q"&amp;"-"&amp;YEAR($B$2),IF(INT(MONTH($B$2))=12, "2"&amp;"Q"&amp;"-"&amp;YEAR($B$2), 0))))</f>
        <v>3Q-2020</v>
      </c>
      <c r="F5" s="430" t="str">
        <f>IF(INT(MONTH($B$2))=3, "2"&amp;"Q"&amp;"-"&amp;YEAR($B$2)-1, IF(INT(MONTH($B$2))=6, "3"&amp;"Q"&amp;"-"&amp;YEAR($B$2)-1, IF(INT(MONTH($B$2))=9, "4"&amp;"Q"&amp;"-"&amp;YEAR($B$2)-1,IF(INT(MONTH($B$2))=12, "1"&amp;"Q"&amp;"-"&amp;YEAR($B$2), 0))))</f>
        <v>2Q-2020</v>
      </c>
      <c r="G5" s="431" t="str">
        <f>IF(INT(MONTH($B$2))=3, "1"&amp;"Q"&amp;"-"&amp;YEAR($B$2)-1, IF(INT(MONTH($B$2))=6, "2"&amp;"Q"&amp;"-"&amp;YEAR($B$2)-1, IF(INT(MONTH($B$2))=9, "3"&amp;"Q"&amp;"-"&amp;YEAR($B$2)-1,IF(INT(MONTH($B$2))=12, "4"&amp;"Q"&amp;"-"&amp;YEAR($B$2)-1, 0))))</f>
        <v>1Q-2020</v>
      </c>
    </row>
    <row r="6" spans="1:8" ht="15">
      <c r="A6" s="432"/>
      <c r="B6" s="433" t="s">
        <v>186</v>
      </c>
      <c r="C6" s="308"/>
      <c r="D6" s="308"/>
      <c r="E6" s="308"/>
      <c r="F6" s="308"/>
      <c r="G6" s="309"/>
    </row>
    <row r="7" spans="1:8" ht="15">
      <c r="A7" s="432"/>
      <c r="B7" s="434" t="s">
        <v>190</v>
      </c>
      <c r="C7" s="308"/>
      <c r="D7" s="308"/>
      <c r="E7" s="308"/>
      <c r="F7" s="308"/>
      <c r="G7" s="309"/>
    </row>
    <row r="8" spans="1:8" ht="15">
      <c r="A8" s="418">
        <v>1</v>
      </c>
      <c r="B8" s="419" t="s">
        <v>23</v>
      </c>
      <c r="C8" s="435">
        <v>240719372.53</v>
      </c>
      <c r="D8" s="436">
        <v>232115414.32999998</v>
      </c>
      <c r="E8" s="436">
        <v>225149320.08999997</v>
      </c>
      <c r="F8" s="436">
        <v>215968401.19</v>
      </c>
      <c r="G8" s="437">
        <v>206517106.97999999</v>
      </c>
    </row>
    <row r="9" spans="1:8" ht="15">
      <c r="A9" s="418">
        <v>2</v>
      </c>
      <c r="B9" s="419" t="s">
        <v>89</v>
      </c>
      <c r="C9" s="435">
        <v>240719372.53</v>
      </c>
      <c r="D9" s="436">
        <v>232115414.32999998</v>
      </c>
      <c r="E9" s="436">
        <v>225149320.08999997</v>
      </c>
      <c r="F9" s="436">
        <v>215968401.19</v>
      </c>
      <c r="G9" s="437">
        <v>206517106.97999999</v>
      </c>
    </row>
    <row r="10" spans="1:8" ht="15">
      <c r="A10" s="418">
        <v>3</v>
      </c>
      <c r="B10" s="419" t="s">
        <v>88</v>
      </c>
      <c r="C10" s="435">
        <v>275128392.06172788</v>
      </c>
      <c r="D10" s="436">
        <v>265483867.79889318</v>
      </c>
      <c r="E10" s="436">
        <v>258330127.02649707</v>
      </c>
      <c r="F10" s="436">
        <v>247142333.48140001</v>
      </c>
      <c r="G10" s="437">
        <v>240031437.33189449</v>
      </c>
    </row>
    <row r="11" spans="1:8" ht="15">
      <c r="A11" s="418">
        <v>4</v>
      </c>
      <c r="B11" s="419" t="s">
        <v>485</v>
      </c>
      <c r="C11" s="435">
        <v>92191695.259750709</v>
      </c>
      <c r="D11" s="436">
        <v>82523586.435273439</v>
      </c>
      <c r="E11" s="436">
        <v>81130940.400928885</v>
      </c>
      <c r="F11" s="436">
        <v>77577564.550314903</v>
      </c>
      <c r="G11" s="437">
        <v>82101736.734577045</v>
      </c>
    </row>
    <row r="12" spans="1:8" ht="15">
      <c r="A12" s="418">
        <v>5</v>
      </c>
      <c r="B12" s="419" t="s">
        <v>486</v>
      </c>
      <c r="C12" s="435">
        <v>122958475.84602115</v>
      </c>
      <c r="D12" s="436">
        <v>110067421.63070144</v>
      </c>
      <c r="E12" s="436">
        <v>108209938.6272198</v>
      </c>
      <c r="F12" s="436">
        <v>103468953.87047952</v>
      </c>
      <c r="G12" s="437">
        <v>109503298.16716373</v>
      </c>
    </row>
    <row r="13" spans="1:8" ht="15">
      <c r="A13" s="418">
        <v>6</v>
      </c>
      <c r="B13" s="419" t="s">
        <v>487</v>
      </c>
      <c r="C13" s="435">
        <v>189404655.43450895</v>
      </c>
      <c r="D13" s="436">
        <v>186412557.92842311</v>
      </c>
      <c r="E13" s="436">
        <v>183403321.68553901</v>
      </c>
      <c r="F13" s="436">
        <v>176104590.65595809</v>
      </c>
      <c r="G13" s="437">
        <v>186213000.1179941</v>
      </c>
    </row>
    <row r="14" spans="1:8" ht="25.5">
      <c r="A14" s="432"/>
      <c r="B14" s="433" t="s">
        <v>489</v>
      </c>
      <c r="C14" s="308"/>
      <c r="D14" s="308"/>
      <c r="E14" s="308"/>
      <c r="F14" s="308"/>
      <c r="G14" s="309"/>
    </row>
    <row r="15" spans="1:8" ht="27" customHeight="1">
      <c r="A15" s="418">
        <v>7</v>
      </c>
      <c r="B15" s="419" t="s">
        <v>488</v>
      </c>
      <c r="C15" s="438">
        <v>1549785221.6105356</v>
      </c>
      <c r="D15" s="436">
        <v>1519303562.2598829</v>
      </c>
      <c r="E15" s="436">
        <v>1493097477.3454585</v>
      </c>
      <c r="F15" s="436">
        <v>1430337458.6237881</v>
      </c>
      <c r="G15" s="437">
        <v>1513604140.1932437</v>
      </c>
    </row>
    <row r="16" spans="1:8" ht="15">
      <c r="A16" s="432"/>
      <c r="B16" s="433" t="s">
        <v>493</v>
      </c>
      <c r="C16" s="308"/>
      <c r="D16" s="308"/>
      <c r="E16" s="308"/>
      <c r="F16" s="308"/>
      <c r="G16" s="309"/>
    </row>
    <row r="17" spans="1:7" s="3" customFormat="1" ht="15">
      <c r="A17" s="418"/>
      <c r="B17" s="434" t="s">
        <v>474</v>
      </c>
      <c r="C17" s="308"/>
      <c r="D17" s="308"/>
      <c r="E17" s="308"/>
      <c r="F17" s="308"/>
      <c r="G17" s="309"/>
    </row>
    <row r="18" spans="1:7" ht="15">
      <c r="A18" s="417">
        <v>8</v>
      </c>
      <c r="B18" s="439" t="s">
        <v>483</v>
      </c>
      <c r="C18" s="448">
        <v>0.15532434376928991</v>
      </c>
      <c r="D18" s="449">
        <v>0.15277750944303764</v>
      </c>
      <c r="E18" s="449">
        <v>0.15079345019742946</v>
      </c>
      <c r="F18" s="449">
        <v>0.15099122230763354</v>
      </c>
      <c r="G18" s="450">
        <v>0.13644063298719156</v>
      </c>
    </row>
    <row r="19" spans="1:7" ht="15" customHeight="1">
      <c r="A19" s="417">
        <v>9</v>
      </c>
      <c r="B19" s="439" t="s">
        <v>482</v>
      </c>
      <c r="C19" s="448">
        <v>0.15532434376928991</v>
      </c>
      <c r="D19" s="449">
        <v>0.15277750944303764</v>
      </c>
      <c r="E19" s="449">
        <v>0.15079345019742946</v>
      </c>
      <c r="F19" s="449">
        <v>0.15099122230763354</v>
      </c>
      <c r="G19" s="450">
        <v>0.13644063298719156</v>
      </c>
    </row>
    <row r="20" spans="1:7" ht="15">
      <c r="A20" s="417">
        <v>10</v>
      </c>
      <c r="B20" s="439" t="s">
        <v>484</v>
      </c>
      <c r="C20" s="448">
        <v>0.1775267877285697</v>
      </c>
      <c r="D20" s="449">
        <v>0.17474050242072764</v>
      </c>
      <c r="E20" s="449">
        <v>0.17301625040970259</v>
      </c>
      <c r="F20" s="449">
        <v>0.17278603170974086</v>
      </c>
      <c r="G20" s="450">
        <v>0.15858270399633642</v>
      </c>
    </row>
    <row r="21" spans="1:7" ht="15">
      <c r="A21" s="417">
        <v>11</v>
      </c>
      <c r="B21" s="419" t="s">
        <v>485</v>
      </c>
      <c r="C21" s="448">
        <v>5.9486755954444553E-2</v>
      </c>
      <c r="D21" s="482">
        <v>5.4316720163891413E-2</v>
      </c>
      <c r="E21" s="482">
        <v>5.4337336732474824E-2</v>
      </c>
      <c r="F21" s="482">
        <v>5.4237245960793642E-2</v>
      </c>
      <c r="G21" s="483">
        <v>5.4242542388986209E-2</v>
      </c>
    </row>
    <row r="22" spans="1:7" ht="15">
      <c r="A22" s="417">
        <v>12</v>
      </c>
      <c r="B22" s="419" t="s">
        <v>486</v>
      </c>
      <c r="C22" s="448">
        <v>7.933904268247105E-2</v>
      </c>
      <c r="D22" s="482">
        <v>7.2445970880883101E-2</v>
      </c>
      <c r="E22" s="482">
        <v>7.2473458879324881E-2</v>
      </c>
      <c r="F22" s="482">
        <v>7.2338840912432714E-2</v>
      </c>
      <c r="G22" s="483">
        <v>7.2346061469667558E-2</v>
      </c>
    </row>
    <row r="23" spans="1:7" ht="15">
      <c r="A23" s="417">
        <v>13</v>
      </c>
      <c r="B23" s="419" t="s">
        <v>487</v>
      </c>
      <c r="C23" s="448">
        <v>0.12221348661311905</v>
      </c>
      <c r="D23" s="482">
        <v>0.12269605795641285</v>
      </c>
      <c r="E23" s="482">
        <v>0.12283412467591016</v>
      </c>
      <c r="F23" s="482">
        <v>0.12312100867818891</v>
      </c>
      <c r="G23" s="483">
        <v>0.1230262227574378</v>
      </c>
    </row>
    <row r="24" spans="1:7" ht="15">
      <c r="A24" s="432"/>
      <c r="B24" s="433" t="s">
        <v>6</v>
      </c>
      <c r="C24" s="308"/>
      <c r="D24" s="308"/>
      <c r="E24" s="308"/>
      <c r="F24" s="308"/>
      <c r="G24" s="309"/>
    </row>
    <row r="25" spans="1:7" ht="15" customHeight="1">
      <c r="A25" s="440">
        <v>14</v>
      </c>
      <c r="B25" s="441" t="s">
        <v>7</v>
      </c>
      <c r="C25" s="458">
        <v>6.6770995748569581E-2</v>
      </c>
      <c r="D25" s="456">
        <v>6.9850878461628629E-2</v>
      </c>
      <c r="E25" s="456">
        <v>7.0839950279849975E-2</v>
      </c>
      <c r="F25" s="456">
        <v>7.0148278795202051E-2</v>
      </c>
      <c r="G25" s="457">
        <v>7.0799938834958109E-2</v>
      </c>
    </row>
    <row r="26" spans="1:7" ht="15">
      <c r="A26" s="440">
        <v>15</v>
      </c>
      <c r="B26" s="441" t="s">
        <v>8</v>
      </c>
      <c r="C26" s="458">
        <v>3.5917108724700712E-2</v>
      </c>
      <c r="D26" s="456">
        <v>3.9204573780741186E-2</v>
      </c>
      <c r="E26" s="456">
        <v>4.0347292186893008E-2</v>
      </c>
      <c r="F26" s="456">
        <v>4.1344712489973061E-2</v>
      </c>
      <c r="G26" s="457">
        <v>4.0223945394480869E-2</v>
      </c>
    </row>
    <row r="27" spans="1:7" ht="15">
      <c r="A27" s="440">
        <v>16</v>
      </c>
      <c r="B27" s="441" t="s">
        <v>9</v>
      </c>
      <c r="C27" s="458">
        <v>1.6734743988668074E-2</v>
      </c>
      <c r="D27" s="456">
        <v>1.933807261584054E-2</v>
      </c>
      <c r="E27" s="456">
        <v>2.0405175263203994E-2</v>
      </c>
      <c r="F27" s="456">
        <v>1.7814133146248173E-2</v>
      </c>
      <c r="G27" s="457">
        <v>1.7400885598260491E-2</v>
      </c>
    </row>
    <row r="28" spans="1:7" ht="15">
      <c r="A28" s="440">
        <v>17</v>
      </c>
      <c r="B28" s="441" t="s">
        <v>224</v>
      </c>
      <c r="C28" s="458">
        <v>3.0853887023868872E-2</v>
      </c>
      <c r="D28" s="456">
        <v>3.0646304680887439E-2</v>
      </c>
      <c r="E28" s="456">
        <v>3.0492658092956964E-2</v>
      </c>
      <c r="F28" s="456">
        <v>2.8803566305228994E-2</v>
      </c>
      <c r="G28" s="457">
        <v>3.0575993440477244E-2</v>
      </c>
    </row>
    <row r="29" spans="1:7" ht="15">
      <c r="A29" s="440">
        <v>18</v>
      </c>
      <c r="B29" s="441" t="s">
        <v>10</v>
      </c>
      <c r="C29" s="458">
        <v>1.6125735583015152E-2</v>
      </c>
      <c r="D29" s="456">
        <v>3.5040779731209792E-3</v>
      </c>
      <c r="E29" s="456">
        <v>-8.8184580812811556E-4</v>
      </c>
      <c r="F29" s="456">
        <v>-1.535893525127619E-2</v>
      </c>
      <c r="G29" s="457">
        <v>-5.3841947238291776E-2</v>
      </c>
    </row>
    <row r="30" spans="1:7" ht="15">
      <c r="A30" s="440">
        <v>19</v>
      </c>
      <c r="B30" s="441" t="s">
        <v>11</v>
      </c>
      <c r="C30" s="458">
        <v>0.11428334902011199</v>
      </c>
      <c r="D30" s="456">
        <v>2.540281131801141E-2</v>
      </c>
      <c r="E30" s="456">
        <v>-6.3873704896180552E-3</v>
      </c>
      <c r="F30" s="456">
        <v>-0.11145483140039698</v>
      </c>
      <c r="G30" s="457">
        <v>-0.37960631663543476</v>
      </c>
    </row>
    <row r="31" spans="1:7" ht="15">
      <c r="A31" s="432"/>
      <c r="B31" s="433" t="s">
        <v>12</v>
      </c>
      <c r="C31" s="308"/>
      <c r="D31" s="308"/>
      <c r="E31" s="308"/>
      <c r="F31" s="308"/>
      <c r="G31" s="309"/>
    </row>
    <row r="32" spans="1:7" ht="15">
      <c r="A32" s="440">
        <v>20</v>
      </c>
      <c r="B32" s="441" t="s">
        <v>13</v>
      </c>
      <c r="C32" s="458">
        <v>8.0136951377358046E-2</v>
      </c>
      <c r="D32" s="456">
        <v>7.6626922194088634E-2</v>
      </c>
      <c r="E32" s="456">
        <v>6.1674933283950004E-2</v>
      </c>
      <c r="F32" s="456">
        <v>6.5558648322932345E-2</v>
      </c>
      <c r="G32" s="457">
        <v>5.303639470575567E-2</v>
      </c>
    </row>
    <row r="33" spans="1:7" ht="15" customHeight="1">
      <c r="A33" s="440">
        <v>21</v>
      </c>
      <c r="B33" s="441" t="s">
        <v>14</v>
      </c>
      <c r="C33" s="458">
        <v>5.6189783611179767E-2</v>
      </c>
      <c r="D33" s="456">
        <v>5.6707328997536534E-2</v>
      </c>
      <c r="E33" s="456">
        <v>6.1542531506263952E-2</v>
      </c>
      <c r="F33" s="456">
        <v>6.2280671276398046E-2</v>
      </c>
      <c r="G33" s="457">
        <v>6.1956797060720319E-2</v>
      </c>
    </row>
    <row r="34" spans="1:7" ht="15">
      <c r="A34" s="440">
        <v>22</v>
      </c>
      <c r="B34" s="441" t="s">
        <v>15</v>
      </c>
      <c r="C34" s="458">
        <v>0.56433702233821448</v>
      </c>
      <c r="D34" s="456">
        <v>0.55467286457773513</v>
      </c>
      <c r="E34" s="456">
        <v>0.58474716330136189</v>
      </c>
      <c r="F34" s="456">
        <v>0.58581702432703942</v>
      </c>
      <c r="G34" s="457">
        <v>0.59136987562684029</v>
      </c>
    </row>
    <row r="35" spans="1:7" ht="15" customHeight="1">
      <c r="A35" s="440">
        <v>23</v>
      </c>
      <c r="B35" s="441" t="s">
        <v>16</v>
      </c>
      <c r="C35" s="458">
        <v>0.54957430631496063</v>
      </c>
      <c r="D35" s="456">
        <v>0.4894964707574046</v>
      </c>
      <c r="E35" s="456">
        <v>0.54156204060985791</v>
      </c>
      <c r="F35" s="456">
        <v>0.52999861011906069</v>
      </c>
      <c r="G35" s="457">
        <v>0.57251364771530533</v>
      </c>
    </row>
    <row r="36" spans="1:7" ht="15">
      <c r="A36" s="440">
        <v>24</v>
      </c>
      <c r="B36" s="441" t="s">
        <v>17</v>
      </c>
      <c r="C36" s="458">
        <v>2.8164207245850495E-3</v>
      </c>
      <c r="D36" s="456">
        <v>9.5497690167106589E-2</v>
      </c>
      <c r="E36" s="456">
        <v>4.2007147546551528E-2</v>
      </c>
      <c r="F36" s="456">
        <v>4.0616524880453989E-2</v>
      </c>
      <c r="G36" s="457">
        <v>0.11012236161272641</v>
      </c>
    </row>
    <row r="37" spans="1:7" ht="15" customHeight="1">
      <c r="A37" s="432"/>
      <c r="B37" s="433" t="s">
        <v>18</v>
      </c>
      <c r="C37" s="308"/>
      <c r="D37" s="308"/>
      <c r="E37" s="308"/>
      <c r="F37" s="308"/>
      <c r="G37" s="309"/>
    </row>
    <row r="38" spans="1:7" ht="15" customHeight="1">
      <c r="A38" s="440">
        <v>25</v>
      </c>
      <c r="B38" s="441" t="s">
        <v>19</v>
      </c>
      <c r="C38" s="458">
        <v>0.33146937701530188</v>
      </c>
      <c r="D38" s="458">
        <v>0.29533945330228051</v>
      </c>
      <c r="E38" s="458">
        <v>0.2714951603677026</v>
      </c>
      <c r="F38" s="458">
        <v>0.29938818872778328</v>
      </c>
      <c r="G38" s="459">
        <v>0.28384706777695884</v>
      </c>
    </row>
    <row r="39" spans="1:7" ht="15" customHeight="1">
      <c r="A39" s="440">
        <v>26</v>
      </c>
      <c r="B39" s="441" t="s">
        <v>20</v>
      </c>
      <c r="C39" s="458">
        <v>0.68225441363384465</v>
      </c>
      <c r="D39" s="458">
        <v>0.56787522673427027</v>
      </c>
      <c r="E39" s="458">
        <v>0.64311254702589138</v>
      </c>
      <c r="F39" s="458">
        <v>0.65440337420677563</v>
      </c>
      <c r="G39" s="459">
        <v>0.67564734044270991</v>
      </c>
    </row>
    <row r="40" spans="1:7" ht="15" customHeight="1">
      <c r="A40" s="440">
        <v>27</v>
      </c>
      <c r="B40" s="442" t="s">
        <v>21</v>
      </c>
      <c r="C40" s="458">
        <v>0.27893743583485425</v>
      </c>
      <c r="D40" s="458">
        <v>0.24492352250829472</v>
      </c>
      <c r="E40" s="458">
        <v>0.22527962660753947</v>
      </c>
      <c r="F40" s="458">
        <v>0.22100725552248712</v>
      </c>
      <c r="G40" s="459">
        <v>0.22087661990105109</v>
      </c>
    </row>
    <row r="41" spans="1:7" ht="15" customHeight="1">
      <c r="A41" s="446"/>
      <c r="B41" s="433" t="s">
        <v>395</v>
      </c>
      <c r="C41" s="308"/>
      <c r="D41" s="308"/>
      <c r="E41" s="308"/>
      <c r="F41" s="308"/>
      <c r="G41" s="309"/>
    </row>
    <row r="42" spans="1:7" ht="15" customHeight="1">
      <c r="A42" s="440">
        <v>28</v>
      </c>
      <c r="B42" s="455" t="s">
        <v>388</v>
      </c>
      <c r="C42" s="493">
        <v>583476451.98086345</v>
      </c>
      <c r="D42" s="442">
        <v>486317738.58238661</v>
      </c>
      <c r="E42" s="442">
        <v>500473282.5186106</v>
      </c>
      <c r="F42" s="442">
        <v>482228601.83367562</v>
      </c>
      <c r="G42" s="445">
        <v>510708194.84914559</v>
      </c>
    </row>
    <row r="43" spans="1:7" ht="15">
      <c r="A43" s="440">
        <v>29</v>
      </c>
      <c r="B43" s="441" t="s">
        <v>389</v>
      </c>
      <c r="C43" s="493">
        <v>324780065.35037214</v>
      </c>
      <c r="D43" s="443">
        <v>221915531.16067123</v>
      </c>
      <c r="E43" s="443">
        <v>244182699.04260415</v>
      </c>
      <c r="F43" s="443">
        <v>216193761.30444035</v>
      </c>
      <c r="G43" s="444">
        <v>232304827.58562928</v>
      </c>
    </row>
    <row r="44" spans="1:7" ht="15">
      <c r="A44" s="453">
        <v>30</v>
      </c>
      <c r="B44" s="454" t="s">
        <v>387</v>
      </c>
      <c r="C44" s="494">
        <v>1.7965279098993041</v>
      </c>
      <c r="D44" s="458">
        <v>2.1914542710860689</v>
      </c>
      <c r="E44" s="458">
        <v>2.0495853493342286</v>
      </c>
      <c r="F44" s="458">
        <v>2.230538933797491</v>
      </c>
      <c r="G44" s="459">
        <v>2.1984398695326068</v>
      </c>
    </row>
    <row r="45" spans="1:7" ht="15">
      <c r="A45" s="453"/>
      <c r="B45" s="433" t="s">
        <v>494</v>
      </c>
      <c r="C45" s="308"/>
      <c r="D45" s="308"/>
      <c r="E45" s="308"/>
      <c r="F45" s="308"/>
      <c r="G45" s="309"/>
    </row>
    <row r="46" spans="1:7" ht="15">
      <c r="A46" s="453">
        <v>31</v>
      </c>
      <c r="B46" s="454" t="s">
        <v>495</v>
      </c>
      <c r="C46" s="487">
        <v>1142443072.8429351</v>
      </c>
      <c r="D46" s="488">
        <v>1080484155.5451598</v>
      </c>
      <c r="E46" s="488">
        <v>1032570680.2405301</v>
      </c>
      <c r="F46" s="488">
        <v>1028610299.2636101</v>
      </c>
      <c r="G46" s="489">
        <v>1045464002.069445</v>
      </c>
    </row>
    <row r="47" spans="1:7" ht="15">
      <c r="A47" s="453">
        <v>32</v>
      </c>
      <c r="B47" s="454" t="s">
        <v>496</v>
      </c>
      <c r="C47" s="487">
        <v>836661871.92420769</v>
      </c>
      <c r="D47" s="488">
        <v>833086310.36673725</v>
      </c>
      <c r="E47" s="488">
        <v>807623838.55426741</v>
      </c>
      <c r="F47" s="488">
        <v>797115039.36279535</v>
      </c>
      <c r="G47" s="489">
        <v>828302180.21993721</v>
      </c>
    </row>
    <row r="48" spans="1:7" thickBot="1">
      <c r="A48" s="121">
        <v>33</v>
      </c>
      <c r="B48" s="226" t="s">
        <v>497</v>
      </c>
      <c r="C48" s="490">
        <v>1.3654776334141683</v>
      </c>
      <c r="D48" s="491">
        <v>1.2969654429557416</v>
      </c>
      <c r="E48" s="491">
        <v>1.2785292248046336</v>
      </c>
      <c r="F48" s="491">
        <v>1.2904163746375548</v>
      </c>
      <c r="G48" s="492">
        <v>1.2621770496750899</v>
      </c>
    </row>
    <row r="49" spans="1:7">
      <c r="A49" s="21"/>
    </row>
    <row r="50" spans="1:7" ht="52.5">
      <c r="B50" s="24" t="s">
        <v>473</v>
      </c>
    </row>
    <row r="51" spans="1:7" ht="90.75">
      <c r="B51" s="347" t="s">
        <v>394</v>
      </c>
      <c r="D51" s="323"/>
      <c r="E51" s="323"/>
      <c r="F51" s="323"/>
      <c r="G51" s="323"/>
    </row>
  </sheetData>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Q43"/>
  <sheetViews>
    <sheetView view="pageBreakPreview" zoomScale="60" zoomScaleNormal="100" workbookViewId="0">
      <pane xSplit="1" ySplit="5" topLeftCell="B13" activePane="bottomRight" state="frozen"/>
      <selection activeCell="C7" sqref="C7"/>
      <selection pane="topRight" activeCell="C7" sqref="C7"/>
      <selection pane="bottomLeft" activeCell="C7" sqref="C7"/>
      <selection pane="bottomRight" activeCell="K34" sqref="K3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 min="15" max="15" width="11.28515625" bestFit="1" customWidth="1"/>
  </cols>
  <sheetData>
    <row r="1" spans="1:17" ht="15.75">
      <c r="A1" s="18" t="s">
        <v>188</v>
      </c>
      <c r="B1" s="323" t="str">
        <f>Info!C2</f>
        <v>სს "ბაზისბანკი"</v>
      </c>
    </row>
    <row r="2" spans="1:17" ht="15.75">
      <c r="A2" s="18" t="s">
        <v>189</v>
      </c>
      <c r="B2" s="447">
        <f>'1. key ratios'!B2</f>
        <v>44286</v>
      </c>
    </row>
    <row r="3" spans="1:17" ht="15.75">
      <c r="A3" s="18"/>
    </row>
    <row r="4" spans="1:17" ht="16.5" thickBot="1">
      <c r="A4" s="32" t="s">
        <v>326</v>
      </c>
      <c r="B4" s="70" t="s">
        <v>242</v>
      </c>
      <c r="C4" s="32"/>
      <c r="D4" s="33"/>
      <c r="E4" s="33"/>
      <c r="F4" s="34"/>
      <c r="G4" s="34"/>
      <c r="H4" s="35" t="s">
        <v>93</v>
      </c>
    </row>
    <row r="5" spans="1:17" ht="15.75">
      <c r="A5" s="36"/>
      <c r="B5" s="37"/>
      <c r="C5" s="540" t="s">
        <v>194</v>
      </c>
      <c r="D5" s="541"/>
      <c r="E5" s="542"/>
      <c r="F5" s="540" t="s">
        <v>195</v>
      </c>
      <c r="G5" s="541"/>
      <c r="H5" s="543"/>
    </row>
    <row r="6" spans="1:17" ht="15.75">
      <c r="A6" s="38" t="s">
        <v>26</v>
      </c>
      <c r="B6" s="39" t="s">
        <v>153</v>
      </c>
      <c r="C6" s="40" t="s">
        <v>27</v>
      </c>
      <c r="D6" s="40" t="s">
        <v>94</v>
      </c>
      <c r="E6" s="40" t="s">
        <v>68</v>
      </c>
      <c r="F6" s="40" t="s">
        <v>27</v>
      </c>
      <c r="G6" s="40" t="s">
        <v>94</v>
      </c>
      <c r="H6" s="41" t="s">
        <v>68</v>
      </c>
    </row>
    <row r="7" spans="1:17" ht="15.75">
      <c r="A7" s="38">
        <v>1</v>
      </c>
      <c r="B7" s="42" t="s">
        <v>154</v>
      </c>
      <c r="C7" s="227">
        <v>15429736.109999999</v>
      </c>
      <c r="D7" s="227">
        <v>28380887.513300002</v>
      </c>
      <c r="E7" s="228">
        <f>C7+D7</f>
        <v>43810623.623300001</v>
      </c>
      <c r="F7" s="229">
        <v>17224582.48</v>
      </c>
      <c r="G7" s="230">
        <v>22065399.153499998</v>
      </c>
      <c r="H7" s="231">
        <v>39289981.633499995</v>
      </c>
      <c r="O7" s="462"/>
      <c r="P7" s="462"/>
      <c r="Q7" s="462"/>
    </row>
    <row r="8" spans="1:17" ht="15.75">
      <c r="A8" s="38">
        <v>2</v>
      </c>
      <c r="B8" s="42" t="s">
        <v>155</v>
      </c>
      <c r="C8" s="227">
        <v>11198.49</v>
      </c>
      <c r="D8" s="227">
        <v>221104522.32780001</v>
      </c>
      <c r="E8" s="228">
        <f t="shared" ref="E8:E20" si="0">C8+D8</f>
        <v>221115720.81780002</v>
      </c>
      <c r="F8" s="229">
        <v>5474285.6399999997</v>
      </c>
      <c r="G8" s="230">
        <v>253123629.48210001</v>
      </c>
      <c r="H8" s="231">
        <v>258597915.1221</v>
      </c>
      <c r="O8" s="462"/>
      <c r="P8" s="462"/>
      <c r="Q8" s="462"/>
    </row>
    <row r="9" spans="1:17" ht="15.75">
      <c r="A9" s="38">
        <v>3</v>
      </c>
      <c r="B9" s="42" t="s">
        <v>156</v>
      </c>
      <c r="C9" s="227">
        <v>3388502.65</v>
      </c>
      <c r="D9" s="227">
        <v>81332130.01789999</v>
      </c>
      <c r="E9" s="228">
        <f t="shared" si="0"/>
        <v>84720632.667899996</v>
      </c>
      <c r="F9" s="229">
        <v>23230408.870000001</v>
      </c>
      <c r="G9" s="230">
        <v>114714793.005</v>
      </c>
      <c r="H9" s="231">
        <v>137945201.875</v>
      </c>
      <c r="O9" s="462"/>
      <c r="P9" s="462"/>
      <c r="Q9" s="462"/>
    </row>
    <row r="10" spans="1:17" ht="15.75">
      <c r="A10" s="38">
        <v>4</v>
      </c>
      <c r="B10" s="42" t="s">
        <v>185</v>
      </c>
      <c r="C10" s="227">
        <v>24515169.890000001</v>
      </c>
      <c r="D10" s="227">
        <v>0</v>
      </c>
      <c r="E10" s="228">
        <f t="shared" si="0"/>
        <v>24515169.890000001</v>
      </c>
      <c r="F10" s="229">
        <v>0</v>
      </c>
      <c r="G10" s="230">
        <v>0</v>
      </c>
      <c r="H10" s="231">
        <v>0</v>
      </c>
      <c r="O10" s="462"/>
      <c r="P10" s="462"/>
      <c r="Q10" s="462"/>
    </row>
    <row r="11" spans="1:17" ht="15.75">
      <c r="A11" s="38">
        <v>5</v>
      </c>
      <c r="B11" s="42" t="s">
        <v>157</v>
      </c>
      <c r="C11" s="227">
        <v>179332977.69</v>
      </c>
      <c r="D11" s="227">
        <v>24443935.538600001</v>
      </c>
      <c r="E11" s="228">
        <f t="shared" si="0"/>
        <v>203776913.2286</v>
      </c>
      <c r="F11" s="229">
        <v>200149887.96999997</v>
      </c>
      <c r="G11" s="230">
        <v>6437620</v>
      </c>
      <c r="H11" s="231">
        <v>206587507.96999997</v>
      </c>
      <c r="O11" s="462"/>
      <c r="P11" s="462"/>
      <c r="Q11" s="462"/>
    </row>
    <row r="12" spans="1:17" ht="15.75">
      <c r="A12" s="38">
        <v>6.1</v>
      </c>
      <c r="B12" s="43" t="s">
        <v>158</v>
      </c>
      <c r="C12" s="227">
        <v>477119993.69000006</v>
      </c>
      <c r="D12" s="227">
        <v>618038461.70759988</v>
      </c>
      <c r="E12" s="228">
        <f t="shared" si="0"/>
        <v>1095158455.3975999</v>
      </c>
      <c r="F12" s="229">
        <v>452215337.93000001</v>
      </c>
      <c r="G12" s="230">
        <v>654446435.04550004</v>
      </c>
      <c r="H12" s="231">
        <v>1106661772.9755001</v>
      </c>
      <c r="O12" s="462"/>
      <c r="P12" s="462"/>
      <c r="Q12" s="462"/>
    </row>
    <row r="13" spans="1:17" ht="15.75">
      <c r="A13" s="38">
        <v>6.2</v>
      </c>
      <c r="B13" s="43" t="s">
        <v>159</v>
      </c>
      <c r="C13" s="227">
        <v>-19917764.89609674</v>
      </c>
      <c r="D13" s="227">
        <v>-41618951.732648261</v>
      </c>
      <c r="E13" s="228">
        <f t="shared" si="0"/>
        <v>-61536716.628745005</v>
      </c>
      <c r="F13" s="229">
        <v>-21876995.448199999</v>
      </c>
      <c r="G13" s="230">
        <v>-46688223.434900001</v>
      </c>
      <c r="H13" s="231">
        <v>-68565218.883100003</v>
      </c>
      <c r="O13" s="462"/>
      <c r="P13" s="462"/>
      <c r="Q13" s="462"/>
    </row>
    <row r="14" spans="1:17" ht="15.75">
      <c r="A14" s="38">
        <v>6</v>
      </c>
      <c r="B14" s="42" t="s">
        <v>160</v>
      </c>
      <c r="C14" s="228">
        <f>C12+C13</f>
        <v>457202228.79390329</v>
      </c>
      <c r="D14" s="228">
        <f>D12+D13</f>
        <v>576419509.97495162</v>
      </c>
      <c r="E14" s="228">
        <f t="shared" si="0"/>
        <v>1033621738.7688549</v>
      </c>
      <c r="F14" s="228">
        <v>430338342.48180002</v>
      </c>
      <c r="G14" s="228">
        <v>607758211.61059999</v>
      </c>
      <c r="H14" s="231">
        <v>1038096554.0924001</v>
      </c>
      <c r="O14" s="462"/>
      <c r="P14" s="462"/>
      <c r="Q14" s="462"/>
    </row>
    <row r="15" spans="1:17" ht="15.75">
      <c r="A15" s="38">
        <v>7</v>
      </c>
      <c r="B15" s="42" t="s">
        <v>161</v>
      </c>
      <c r="C15" s="227">
        <v>8699729.0099999998</v>
      </c>
      <c r="D15" s="227">
        <v>5073547.4675000003</v>
      </c>
      <c r="E15" s="228">
        <f t="shared" si="0"/>
        <v>13773276.477499999</v>
      </c>
      <c r="F15" s="229">
        <v>6585945.6899999995</v>
      </c>
      <c r="G15" s="230">
        <v>4269368.5839</v>
      </c>
      <c r="H15" s="231">
        <v>10855314.273899999</v>
      </c>
      <c r="O15" s="462"/>
      <c r="P15" s="462"/>
      <c r="Q15" s="462"/>
    </row>
    <row r="16" spans="1:17" ht="15.75">
      <c r="A16" s="38">
        <v>8</v>
      </c>
      <c r="B16" s="42" t="s">
        <v>162</v>
      </c>
      <c r="C16" s="227">
        <v>16927792.633000001</v>
      </c>
      <c r="D16" s="227">
        <v>0</v>
      </c>
      <c r="E16" s="228">
        <f t="shared" si="0"/>
        <v>16927792.633000001</v>
      </c>
      <c r="F16" s="229">
        <v>13252947.763</v>
      </c>
      <c r="G16" s="230" t="s">
        <v>515</v>
      </c>
      <c r="H16" s="231">
        <v>13252947.763</v>
      </c>
      <c r="O16" s="462"/>
      <c r="P16" s="462"/>
      <c r="Q16" s="462"/>
    </row>
    <row r="17" spans="1:17" ht="15.75">
      <c r="A17" s="38">
        <v>9</v>
      </c>
      <c r="B17" s="42" t="s">
        <v>163</v>
      </c>
      <c r="C17" s="227">
        <v>17062704.219999999</v>
      </c>
      <c r="D17" s="227">
        <v>0</v>
      </c>
      <c r="E17" s="228">
        <f t="shared" si="0"/>
        <v>17062704.219999999</v>
      </c>
      <c r="F17" s="229">
        <v>17062704.219999999</v>
      </c>
      <c r="G17" s="230">
        <v>0</v>
      </c>
      <c r="H17" s="231">
        <v>17062704.219999999</v>
      </c>
      <c r="O17" s="462"/>
      <c r="P17" s="462"/>
      <c r="Q17" s="462"/>
    </row>
    <row r="18" spans="1:17" ht="15.75">
      <c r="A18" s="38">
        <v>10</v>
      </c>
      <c r="B18" s="42" t="s">
        <v>164</v>
      </c>
      <c r="C18" s="227">
        <v>33966987.229999997</v>
      </c>
      <c r="D18" s="227">
        <v>0</v>
      </c>
      <c r="E18" s="228">
        <f t="shared" si="0"/>
        <v>33966987.229999997</v>
      </c>
      <c r="F18" s="229">
        <v>32696644</v>
      </c>
      <c r="G18" s="230" t="s">
        <v>515</v>
      </c>
      <c r="H18" s="231">
        <v>32696644</v>
      </c>
      <c r="O18" s="462"/>
      <c r="P18" s="462"/>
      <c r="Q18" s="462"/>
    </row>
    <row r="19" spans="1:17" ht="15.75">
      <c r="A19" s="38">
        <v>11</v>
      </c>
      <c r="B19" s="42" t="s">
        <v>165</v>
      </c>
      <c r="C19" s="227">
        <v>11376007.531199999</v>
      </c>
      <c r="D19" s="227">
        <v>193068.1159</v>
      </c>
      <c r="E19" s="228">
        <f t="shared" si="0"/>
        <v>11569075.6471</v>
      </c>
      <c r="F19" s="229">
        <v>7322879.3975999989</v>
      </c>
      <c r="G19" s="230">
        <v>544230.87910000002</v>
      </c>
      <c r="H19" s="231">
        <v>7867110.2766999993</v>
      </c>
      <c r="O19" s="462"/>
      <c r="P19" s="462"/>
      <c r="Q19" s="462"/>
    </row>
    <row r="20" spans="1:17" ht="15.75">
      <c r="A20" s="38">
        <v>12</v>
      </c>
      <c r="B20" s="44" t="s">
        <v>166</v>
      </c>
      <c r="C20" s="228">
        <f>SUM(C7:C11)+SUM(C14:C19)</f>
        <v>767913034.24810338</v>
      </c>
      <c r="D20" s="228">
        <f>SUM(D7:D11)+SUM(D14:D19)</f>
        <v>936947600.95595169</v>
      </c>
      <c r="E20" s="228">
        <f t="shared" si="0"/>
        <v>1704860635.2040551</v>
      </c>
      <c r="F20" s="228">
        <v>753338628.51240015</v>
      </c>
      <c r="G20" s="228">
        <v>1008913252.7141999</v>
      </c>
      <c r="H20" s="231">
        <v>1762251881.2266002</v>
      </c>
      <c r="O20" s="462"/>
      <c r="P20" s="462"/>
      <c r="Q20" s="462"/>
    </row>
    <row r="21" spans="1:17" ht="15.75">
      <c r="A21" s="38"/>
      <c r="B21" s="39" t="s">
        <v>183</v>
      </c>
      <c r="C21" s="232"/>
      <c r="D21" s="232"/>
      <c r="E21" s="232"/>
      <c r="F21" s="233"/>
      <c r="G21" s="234"/>
      <c r="H21" s="235"/>
      <c r="O21" s="462"/>
      <c r="P21" s="462"/>
      <c r="Q21" s="462"/>
    </row>
    <row r="22" spans="1:17" ht="15.75">
      <c r="A22" s="38">
        <v>13</v>
      </c>
      <c r="B22" s="42" t="s">
        <v>167</v>
      </c>
      <c r="C22" s="227">
        <v>3001144.46</v>
      </c>
      <c r="D22" s="227">
        <v>0</v>
      </c>
      <c r="E22" s="228">
        <f>C22+D22</f>
        <v>3001144.46</v>
      </c>
      <c r="F22" s="229">
        <v>30101144.460000001</v>
      </c>
      <c r="G22" s="230">
        <v>25454100</v>
      </c>
      <c r="H22" s="231">
        <v>55555244.460000001</v>
      </c>
      <c r="O22" s="462"/>
      <c r="P22" s="462"/>
      <c r="Q22" s="462"/>
    </row>
    <row r="23" spans="1:17" ht="15.75">
      <c r="A23" s="38">
        <v>14</v>
      </c>
      <c r="B23" s="42" t="s">
        <v>168</v>
      </c>
      <c r="C23" s="227">
        <v>141305993.31999999</v>
      </c>
      <c r="D23" s="227">
        <v>92806996.866300002</v>
      </c>
      <c r="E23" s="228">
        <f t="shared" ref="E23:E40" si="1">C23+D23</f>
        <v>234112990.18629998</v>
      </c>
      <c r="F23" s="229">
        <v>114946620.40000001</v>
      </c>
      <c r="G23" s="230">
        <v>103418053.46329999</v>
      </c>
      <c r="H23" s="231">
        <v>218364673.8633</v>
      </c>
      <c r="O23" s="462"/>
      <c r="P23" s="462"/>
      <c r="Q23" s="462"/>
    </row>
    <row r="24" spans="1:17" ht="15.75">
      <c r="A24" s="38">
        <v>15</v>
      </c>
      <c r="B24" s="42" t="s">
        <v>169</v>
      </c>
      <c r="C24" s="227">
        <v>64377337.940000005</v>
      </c>
      <c r="D24" s="227">
        <v>177059125.91329998</v>
      </c>
      <c r="E24" s="228">
        <f t="shared" si="1"/>
        <v>241436463.85329998</v>
      </c>
      <c r="F24" s="229">
        <v>36394345.299999997</v>
      </c>
      <c r="G24" s="230">
        <v>134481219.77630001</v>
      </c>
      <c r="H24" s="231">
        <v>170875565.07630002</v>
      </c>
      <c r="O24" s="462"/>
      <c r="P24" s="462"/>
      <c r="Q24" s="462"/>
    </row>
    <row r="25" spans="1:17" ht="15.75">
      <c r="A25" s="38">
        <v>16</v>
      </c>
      <c r="B25" s="42" t="s">
        <v>170</v>
      </c>
      <c r="C25" s="227">
        <v>102799513.34</v>
      </c>
      <c r="D25" s="227">
        <v>331251050.70749998</v>
      </c>
      <c r="E25" s="228">
        <f t="shared" si="1"/>
        <v>434050564.04750001</v>
      </c>
      <c r="F25" s="229">
        <v>79472915.609999999</v>
      </c>
      <c r="G25" s="230">
        <v>372619671.4562</v>
      </c>
      <c r="H25" s="231">
        <v>452092587.06620002</v>
      </c>
      <c r="O25" s="462"/>
      <c r="P25" s="462"/>
      <c r="Q25" s="462"/>
    </row>
    <row r="26" spans="1:17" ht="15.75">
      <c r="A26" s="38">
        <v>17</v>
      </c>
      <c r="B26" s="42" t="s">
        <v>171</v>
      </c>
      <c r="C26" s="232">
        <v>0</v>
      </c>
      <c r="D26" s="232">
        <v>0</v>
      </c>
      <c r="E26" s="228">
        <f t="shared" si="1"/>
        <v>0</v>
      </c>
      <c r="F26" s="233">
        <v>0</v>
      </c>
      <c r="G26" s="234">
        <v>0</v>
      </c>
      <c r="H26" s="231">
        <v>0</v>
      </c>
      <c r="O26" s="462"/>
      <c r="P26" s="462"/>
      <c r="Q26" s="462"/>
    </row>
    <row r="27" spans="1:17" ht="15.75">
      <c r="A27" s="38">
        <v>18</v>
      </c>
      <c r="B27" s="42" t="s">
        <v>172</v>
      </c>
      <c r="C27" s="227">
        <v>136609179.01999998</v>
      </c>
      <c r="D27" s="227">
        <v>356894622.59699994</v>
      </c>
      <c r="E27" s="228">
        <f t="shared" si="1"/>
        <v>493503801.61699992</v>
      </c>
      <c r="F27" s="229">
        <v>226561221.43000001</v>
      </c>
      <c r="G27" s="230">
        <v>374446116.64659995</v>
      </c>
      <c r="H27" s="231">
        <v>601007338.07659996</v>
      </c>
      <c r="O27" s="462"/>
      <c r="P27" s="462"/>
      <c r="Q27" s="462"/>
    </row>
    <row r="28" spans="1:17" ht="15.75">
      <c r="A28" s="38">
        <v>19</v>
      </c>
      <c r="B28" s="42" t="s">
        <v>173</v>
      </c>
      <c r="C28" s="227">
        <v>2354875.96</v>
      </c>
      <c r="D28" s="227">
        <v>7869135.4818000002</v>
      </c>
      <c r="E28" s="228">
        <f t="shared" si="1"/>
        <v>10224011.4418</v>
      </c>
      <c r="F28" s="229">
        <v>2595887.4400000004</v>
      </c>
      <c r="G28" s="230">
        <v>9784267.8879000004</v>
      </c>
      <c r="H28" s="231">
        <v>12380155.3279</v>
      </c>
      <c r="O28" s="462"/>
      <c r="P28" s="462"/>
      <c r="Q28" s="462"/>
    </row>
    <row r="29" spans="1:17" ht="15.75">
      <c r="A29" s="38">
        <v>20</v>
      </c>
      <c r="B29" s="42" t="s">
        <v>95</v>
      </c>
      <c r="C29" s="227">
        <v>10268514.84</v>
      </c>
      <c r="D29" s="227">
        <v>6638925.4221999999</v>
      </c>
      <c r="E29" s="228">
        <f t="shared" si="1"/>
        <v>16907440.262199998</v>
      </c>
      <c r="F29" s="229">
        <v>10767659.07</v>
      </c>
      <c r="G29" s="230">
        <v>6983852.4841</v>
      </c>
      <c r="H29" s="231">
        <v>17751511.554099999</v>
      </c>
      <c r="O29" s="462"/>
      <c r="P29" s="462"/>
      <c r="Q29" s="462"/>
    </row>
    <row r="30" spans="1:17" ht="15.75">
      <c r="A30" s="38">
        <v>21</v>
      </c>
      <c r="B30" s="42" t="s">
        <v>174</v>
      </c>
      <c r="C30" s="227">
        <v>0</v>
      </c>
      <c r="D30" s="227">
        <v>16717820</v>
      </c>
      <c r="E30" s="228">
        <f t="shared" si="1"/>
        <v>16717820</v>
      </c>
      <c r="F30" s="229">
        <v>0</v>
      </c>
      <c r="G30" s="230">
        <v>16094050</v>
      </c>
      <c r="H30" s="231">
        <v>16094050</v>
      </c>
      <c r="O30" s="462"/>
      <c r="P30" s="462"/>
      <c r="Q30" s="462"/>
    </row>
    <row r="31" spans="1:17" ht="15.75">
      <c r="A31" s="38">
        <v>22</v>
      </c>
      <c r="B31" s="44" t="s">
        <v>175</v>
      </c>
      <c r="C31" s="228">
        <f>SUM(C22:C30)</f>
        <v>460716558.87999994</v>
      </c>
      <c r="D31" s="228">
        <f>SUM(D22:D30)</f>
        <v>989237676.98809969</v>
      </c>
      <c r="E31" s="228">
        <f>C31+D31</f>
        <v>1449954235.8680997</v>
      </c>
      <c r="F31" s="228">
        <v>500839793.71000004</v>
      </c>
      <c r="G31" s="228">
        <v>1043281331.7144001</v>
      </c>
      <c r="H31" s="231">
        <v>1544121125.4244001</v>
      </c>
      <c r="O31" s="462"/>
      <c r="P31" s="462"/>
      <c r="Q31" s="462"/>
    </row>
    <row r="32" spans="1:17" ht="15.75">
      <c r="A32" s="38"/>
      <c r="B32" s="39" t="s">
        <v>184</v>
      </c>
      <c r="C32" s="232"/>
      <c r="D32" s="232"/>
      <c r="E32" s="227"/>
      <c r="F32" s="233"/>
      <c r="G32" s="234"/>
      <c r="H32" s="235"/>
      <c r="O32" s="462"/>
      <c r="P32" s="462"/>
      <c r="Q32" s="462"/>
    </row>
    <row r="33" spans="1:17" ht="15.75">
      <c r="A33" s="38">
        <v>23</v>
      </c>
      <c r="B33" s="42" t="s">
        <v>176</v>
      </c>
      <c r="C33" s="227">
        <v>16181147</v>
      </c>
      <c r="D33" s="232">
        <v>0</v>
      </c>
      <c r="E33" s="228">
        <f t="shared" si="1"/>
        <v>16181147</v>
      </c>
      <c r="F33" s="229">
        <v>16181147</v>
      </c>
      <c r="G33" s="232">
        <v>0</v>
      </c>
      <c r="H33" s="231">
        <v>16181147</v>
      </c>
      <c r="O33" s="462"/>
      <c r="P33" s="462"/>
      <c r="Q33" s="462"/>
    </row>
    <row r="34" spans="1:17" ht="15.75">
      <c r="A34" s="38">
        <v>24</v>
      </c>
      <c r="B34" s="42" t="s">
        <v>177</v>
      </c>
      <c r="C34" s="227">
        <v>0</v>
      </c>
      <c r="D34" s="232">
        <v>0</v>
      </c>
      <c r="E34" s="228">
        <f t="shared" si="1"/>
        <v>0</v>
      </c>
      <c r="F34" s="229">
        <v>0</v>
      </c>
      <c r="G34" s="232">
        <v>0</v>
      </c>
      <c r="H34" s="231">
        <v>0</v>
      </c>
      <c r="O34" s="462"/>
      <c r="P34" s="462"/>
      <c r="Q34" s="462"/>
    </row>
    <row r="35" spans="1:17" ht="15.75">
      <c r="A35" s="38">
        <v>25</v>
      </c>
      <c r="B35" s="43" t="s">
        <v>178</v>
      </c>
      <c r="C35" s="227">
        <v>0</v>
      </c>
      <c r="D35" s="232">
        <v>0</v>
      </c>
      <c r="E35" s="228">
        <f t="shared" si="1"/>
        <v>0</v>
      </c>
      <c r="F35" s="229">
        <v>0</v>
      </c>
      <c r="G35" s="232">
        <v>0</v>
      </c>
      <c r="H35" s="231">
        <v>0</v>
      </c>
      <c r="O35" s="462"/>
      <c r="P35" s="462"/>
      <c r="Q35" s="462"/>
    </row>
    <row r="36" spans="1:17" ht="15.75">
      <c r="A36" s="38">
        <v>26</v>
      </c>
      <c r="B36" s="42" t="s">
        <v>179</v>
      </c>
      <c r="C36" s="227">
        <v>76412652.799999997</v>
      </c>
      <c r="D36" s="232">
        <v>0</v>
      </c>
      <c r="E36" s="228">
        <f t="shared" si="1"/>
        <v>76412652.799999997</v>
      </c>
      <c r="F36" s="229">
        <v>76412652.799999997</v>
      </c>
      <c r="G36" s="232">
        <v>0</v>
      </c>
      <c r="H36" s="231">
        <v>76412652.799999997</v>
      </c>
      <c r="O36" s="462"/>
      <c r="P36" s="462"/>
      <c r="Q36" s="462"/>
    </row>
    <row r="37" spans="1:17" ht="15.75">
      <c r="A37" s="38">
        <v>27</v>
      </c>
      <c r="B37" s="42" t="s">
        <v>180</v>
      </c>
      <c r="C37" s="227">
        <v>138459629.03</v>
      </c>
      <c r="D37" s="232">
        <v>0</v>
      </c>
      <c r="E37" s="228">
        <f t="shared" si="1"/>
        <v>138459629.03</v>
      </c>
      <c r="F37" s="229">
        <v>113629627.98999999</v>
      </c>
      <c r="G37" s="232">
        <v>0</v>
      </c>
      <c r="H37" s="231">
        <v>113629627.98999999</v>
      </c>
      <c r="O37" s="462"/>
      <c r="P37" s="462"/>
      <c r="Q37" s="462"/>
    </row>
    <row r="38" spans="1:17" ht="15.75">
      <c r="A38" s="38">
        <v>28</v>
      </c>
      <c r="B38" s="42" t="s">
        <v>181</v>
      </c>
      <c r="C38" s="227">
        <v>14339620.107100001</v>
      </c>
      <c r="D38" s="232">
        <v>0</v>
      </c>
      <c r="E38" s="228">
        <f t="shared" si="1"/>
        <v>14339620.107100001</v>
      </c>
      <c r="F38" s="229">
        <v>2393977.799999997</v>
      </c>
      <c r="G38" s="232">
        <v>0</v>
      </c>
      <c r="H38" s="231">
        <v>2393977.799999997</v>
      </c>
      <c r="O38" s="462"/>
      <c r="P38" s="462"/>
      <c r="Q38" s="462"/>
    </row>
    <row r="39" spans="1:17" ht="15.75">
      <c r="A39" s="38">
        <v>29</v>
      </c>
      <c r="B39" s="42" t="s">
        <v>196</v>
      </c>
      <c r="C39" s="227">
        <v>9513350.1799999997</v>
      </c>
      <c r="D39" s="232">
        <v>0</v>
      </c>
      <c r="E39" s="228">
        <f t="shared" si="1"/>
        <v>9513350.1799999997</v>
      </c>
      <c r="F39" s="229">
        <v>9513350.1799999997</v>
      </c>
      <c r="G39" s="232">
        <v>0</v>
      </c>
      <c r="H39" s="231">
        <v>9513350.1799999997</v>
      </c>
      <c r="O39" s="462"/>
      <c r="P39" s="462"/>
      <c r="Q39" s="462"/>
    </row>
    <row r="40" spans="1:17" ht="15.75">
      <c r="A40" s="38">
        <v>30</v>
      </c>
      <c r="B40" s="44" t="s">
        <v>182</v>
      </c>
      <c r="C40" s="227">
        <v>254906399.1171</v>
      </c>
      <c r="D40" s="232">
        <v>0</v>
      </c>
      <c r="E40" s="228">
        <f t="shared" si="1"/>
        <v>254906399.1171</v>
      </c>
      <c r="F40" s="229">
        <v>218130755.76999998</v>
      </c>
      <c r="G40" s="232">
        <v>0</v>
      </c>
      <c r="H40" s="231">
        <v>218130755.76999998</v>
      </c>
      <c r="O40" s="462"/>
      <c r="P40" s="462"/>
      <c r="Q40" s="462"/>
    </row>
    <row r="41" spans="1:17" ht="16.5" thickBot="1">
      <c r="A41" s="45">
        <v>31</v>
      </c>
      <c r="B41" s="46" t="s">
        <v>197</v>
      </c>
      <c r="C41" s="236">
        <f>C31+C40</f>
        <v>715622957.99709988</v>
      </c>
      <c r="D41" s="236">
        <f>D31+D40</f>
        <v>989237676.98809969</v>
      </c>
      <c r="E41" s="236">
        <f>C41+D41</f>
        <v>1704860634.9851995</v>
      </c>
      <c r="F41" s="236">
        <v>718970549.48000002</v>
      </c>
      <c r="G41" s="236">
        <v>1043281331.7144001</v>
      </c>
      <c r="H41" s="237">
        <v>1762251881.1944001</v>
      </c>
      <c r="O41" s="462"/>
      <c r="P41" s="462"/>
      <c r="Q41" s="462"/>
    </row>
    <row r="43" spans="1:17">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67"/>
  <sheetViews>
    <sheetView view="pageBreakPreview" zoomScale="60" zoomScaleNormal="100" workbookViewId="0">
      <pane xSplit="1" ySplit="6" topLeftCell="B46" activePane="bottomRight" state="frozen"/>
      <selection activeCell="C7" sqref="C7"/>
      <selection pane="topRight" activeCell="C7" sqref="C7"/>
      <selection pane="bottomLeft" activeCell="C7" sqref="C7"/>
      <selection pane="bottomRight" activeCell="C7" sqref="C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6" ht="15.75">
      <c r="A1" s="18" t="s">
        <v>188</v>
      </c>
      <c r="B1" s="17" t="str">
        <f>Info!C2</f>
        <v>სს "ბაზისბანკი"</v>
      </c>
      <c r="C1" s="17"/>
    </row>
    <row r="2" spans="1:16" ht="15.75">
      <c r="A2" s="18" t="s">
        <v>189</v>
      </c>
      <c r="B2" s="447">
        <f>'1. key ratios'!B2</f>
        <v>44286</v>
      </c>
      <c r="C2" s="30"/>
      <c r="D2" s="19"/>
      <c r="E2" s="19"/>
      <c r="F2" s="19"/>
      <c r="G2" s="19"/>
      <c r="H2" s="19"/>
    </row>
    <row r="3" spans="1:16" ht="15.75">
      <c r="A3" s="18"/>
      <c r="B3" s="17"/>
      <c r="C3" s="30"/>
      <c r="D3" s="19"/>
      <c r="E3" s="19"/>
      <c r="F3" s="19"/>
      <c r="G3" s="19"/>
      <c r="H3" s="19"/>
    </row>
    <row r="4" spans="1:16" ht="16.5" thickBot="1">
      <c r="A4" s="48" t="s">
        <v>327</v>
      </c>
      <c r="B4" s="31" t="s">
        <v>222</v>
      </c>
      <c r="C4" s="34"/>
      <c r="D4" s="34"/>
      <c r="E4" s="34"/>
      <c r="F4" s="48"/>
      <c r="G4" s="48"/>
      <c r="H4" s="49" t="s">
        <v>93</v>
      </c>
    </row>
    <row r="5" spans="1:16" ht="15.75">
      <c r="A5" s="122"/>
      <c r="B5" s="123"/>
      <c r="C5" s="540" t="s">
        <v>194</v>
      </c>
      <c r="D5" s="541"/>
      <c r="E5" s="542"/>
      <c r="F5" s="540" t="s">
        <v>195</v>
      </c>
      <c r="G5" s="541"/>
      <c r="H5" s="543"/>
    </row>
    <row r="6" spans="1:16">
      <c r="A6" s="124" t="s">
        <v>26</v>
      </c>
      <c r="B6" s="50"/>
      <c r="C6" s="51" t="s">
        <v>27</v>
      </c>
      <c r="D6" s="51" t="s">
        <v>96</v>
      </c>
      <c r="E6" s="51" t="s">
        <v>68</v>
      </c>
      <c r="F6" s="51" t="s">
        <v>27</v>
      </c>
      <c r="G6" s="51" t="s">
        <v>96</v>
      </c>
      <c r="H6" s="125" t="s">
        <v>68</v>
      </c>
    </row>
    <row r="7" spans="1:16">
      <c r="A7" s="126"/>
      <c r="B7" s="53" t="s">
        <v>92</v>
      </c>
      <c r="C7" s="54"/>
      <c r="D7" s="54"/>
      <c r="E7" s="54"/>
      <c r="F7" s="54"/>
      <c r="G7" s="54"/>
      <c r="H7" s="127"/>
    </row>
    <row r="8" spans="1:16" ht="15.75">
      <c r="A8" s="126">
        <v>1</v>
      </c>
      <c r="B8" s="55" t="s">
        <v>97</v>
      </c>
      <c r="C8" s="238">
        <v>317971.26</v>
      </c>
      <c r="D8" s="238">
        <v>-230816.42</v>
      </c>
      <c r="E8" s="228">
        <f>C8+D8</f>
        <v>87154.84</v>
      </c>
      <c r="F8" s="238">
        <v>666676.21</v>
      </c>
      <c r="G8" s="238">
        <v>766504.29</v>
      </c>
      <c r="H8" s="239">
        <v>1433180.5</v>
      </c>
      <c r="N8" s="463"/>
      <c r="O8" s="463"/>
      <c r="P8" s="463"/>
    </row>
    <row r="9" spans="1:16" ht="15.75">
      <c r="A9" s="126">
        <v>2</v>
      </c>
      <c r="B9" s="55" t="s">
        <v>98</v>
      </c>
      <c r="C9" s="240">
        <f>SUM(C10:C18)</f>
        <v>13547232.739999998</v>
      </c>
      <c r="D9" s="240">
        <f>SUM(D10:D18)</f>
        <v>10149024.357100001</v>
      </c>
      <c r="E9" s="228">
        <f t="shared" ref="E9:E67" si="0">C9+D9</f>
        <v>23696257.097099997</v>
      </c>
      <c r="F9" s="240">
        <v>12693230.039999999</v>
      </c>
      <c r="G9" s="240">
        <v>10066747.299999999</v>
      </c>
      <c r="H9" s="239">
        <v>22759977.339999996</v>
      </c>
      <c r="N9" s="463"/>
      <c r="O9" s="463"/>
      <c r="P9" s="463"/>
    </row>
    <row r="10" spans="1:16" ht="15.75">
      <c r="A10" s="126">
        <v>2.1</v>
      </c>
      <c r="B10" s="56" t="s">
        <v>99</v>
      </c>
      <c r="C10" s="238">
        <v>0</v>
      </c>
      <c r="D10" s="238">
        <v>0</v>
      </c>
      <c r="E10" s="228">
        <f t="shared" si="0"/>
        <v>0</v>
      </c>
      <c r="F10" s="238">
        <v>0</v>
      </c>
      <c r="G10" s="238">
        <v>0</v>
      </c>
      <c r="H10" s="239">
        <v>0</v>
      </c>
      <c r="N10" s="463"/>
      <c r="O10" s="463"/>
      <c r="P10" s="463"/>
    </row>
    <row r="11" spans="1:16" ht="15.75">
      <c r="A11" s="126">
        <v>2.2000000000000002</v>
      </c>
      <c r="B11" s="56" t="s">
        <v>100</v>
      </c>
      <c r="C11" s="238">
        <v>3256519.96</v>
      </c>
      <c r="D11" s="238">
        <v>4691230.7894000001</v>
      </c>
      <c r="E11" s="228">
        <f t="shared" si="0"/>
        <v>7947750.7494000001</v>
      </c>
      <c r="F11" s="238">
        <v>2042933.94</v>
      </c>
      <c r="G11" s="238">
        <v>5173912.55</v>
      </c>
      <c r="H11" s="239">
        <v>7216846.4900000002</v>
      </c>
      <c r="N11" s="463"/>
      <c r="O11" s="463"/>
      <c r="P11" s="463"/>
    </row>
    <row r="12" spans="1:16" ht="15.75">
      <c r="A12" s="126">
        <v>2.2999999999999998</v>
      </c>
      <c r="B12" s="56" t="s">
        <v>101</v>
      </c>
      <c r="C12" s="238">
        <v>997831.72</v>
      </c>
      <c r="D12" s="238">
        <v>62995.23</v>
      </c>
      <c r="E12" s="228">
        <f t="shared" si="0"/>
        <v>1060826.95</v>
      </c>
      <c r="F12" s="238">
        <v>782805.18</v>
      </c>
      <c r="G12" s="238">
        <v>0</v>
      </c>
      <c r="H12" s="239">
        <v>782805.18</v>
      </c>
      <c r="N12" s="463"/>
      <c r="O12" s="463"/>
      <c r="P12" s="463"/>
    </row>
    <row r="13" spans="1:16" ht="15.75">
      <c r="A13" s="126">
        <v>2.4</v>
      </c>
      <c r="B13" s="56" t="s">
        <v>102</v>
      </c>
      <c r="C13" s="238">
        <v>461002.32</v>
      </c>
      <c r="D13" s="238">
        <v>28480.15</v>
      </c>
      <c r="E13" s="228">
        <f t="shared" si="0"/>
        <v>489482.47000000003</v>
      </c>
      <c r="F13" s="238">
        <v>467438.85</v>
      </c>
      <c r="G13" s="238">
        <v>114710.05</v>
      </c>
      <c r="H13" s="239">
        <v>582148.9</v>
      </c>
      <c r="N13" s="463"/>
      <c r="O13" s="463"/>
      <c r="P13" s="463"/>
    </row>
    <row r="14" spans="1:16" ht="15.75">
      <c r="A14" s="126">
        <v>2.5</v>
      </c>
      <c r="B14" s="56" t="s">
        <v>103</v>
      </c>
      <c r="C14" s="238">
        <v>632996.80000000005</v>
      </c>
      <c r="D14" s="238">
        <v>1124093.54</v>
      </c>
      <c r="E14" s="228">
        <f t="shared" si="0"/>
        <v>1757090.34</v>
      </c>
      <c r="F14" s="238">
        <v>899776.24</v>
      </c>
      <c r="G14" s="238">
        <v>1002700.61</v>
      </c>
      <c r="H14" s="239">
        <v>1902476.85</v>
      </c>
      <c r="N14" s="463"/>
      <c r="O14" s="463"/>
      <c r="P14" s="463"/>
    </row>
    <row r="15" spans="1:16" ht="15.75">
      <c r="A15" s="126">
        <v>2.6</v>
      </c>
      <c r="B15" s="56" t="s">
        <v>104</v>
      </c>
      <c r="C15" s="238">
        <v>337689.13</v>
      </c>
      <c r="D15" s="238">
        <v>250579.74</v>
      </c>
      <c r="E15" s="228">
        <f t="shared" si="0"/>
        <v>588268.87</v>
      </c>
      <c r="F15" s="238">
        <v>263136.23</v>
      </c>
      <c r="G15" s="238">
        <v>262217.7</v>
      </c>
      <c r="H15" s="239">
        <v>525353.92999999993</v>
      </c>
      <c r="N15" s="463"/>
      <c r="O15" s="463"/>
      <c r="P15" s="463"/>
    </row>
    <row r="16" spans="1:16" ht="15.75">
      <c r="A16" s="126">
        <v>2.7</v>
      </c>
      <c r="B16" s="56" t="s">
        <v>105</v>
      </c>
      <c r="C16" s="238">
        <v>14839.58</v>
      </c>
      <c r="D16" s="238">
        <v>18983.509999999998</v>
      </c>
      <c r="E16" s="228">
        <f t="shared" si="0"/>
        <v>33823.089999999997</v>
      </c>
      <c r="F16" s="238">
        <v>26691.24</v>
      </c>
      <c r="G16" s="238">
        <v>13753.13</v>
      </c>
      <c r="H16" s="239">
        <v>40444.370000000003</v>
      </c>
      <c r="N16" s="463"/>
      <c r="O16" s="463"/>
      <c r="P16" s="463"/>
    </row>
    <row r="17" spans="1:16" ht="15.75">
      <c r="A17" s="126">
        <v>2.8</v>
      </c>
      <c r="B17" s="56" t="s">
        <v>106</v>
      </c>
      <c r="C17" s="238">
        <v>5671572.8700000001</v>
      </c>
      <c r="D17" s="238">
        <v>2638572.6776999999</v>
      </c>
      <c r="E17" s="228">
        <f t="shared" si="0"/>
        <v>8310145.5477</v>
      </c>
      <c r="F17" s="238">
        <v>5509498.6299999999</v>
      </c>
      <c r="G17" s="238">
        <v>2413141.5</v>
      </c>
      <c r="H17" s="239">
        <v>7922640.1299999999</v>
      </c>
      <c r="N17" s="463"/>
      <c r="O17" s="463"/>
      <c r="P17" s="463"/>
    </row>
    <row r="18" spans="1:16" ht="15.75">
      <c r="A18" s="126">
        <v>2.9</v>
      </c>
      <c r="B18" s="56" t="s">
        <v>107</v>
      </c>
      <c r="C18" s="238">
        <v>2174780.36</v>
      </c>
      <c r="D18" s="238">
        <v>1334088.72</v>
      </c>
      <c r="E18" s="228">
        <f t="shared" si="0"/>
        <v>3508869.08</v>
      </c>
      <c r="F18" s="238">
        <v>2700949.73</v>
      </c>
      <c r="G18" s="238">
        <v>1086311.76</v>
      </c>
      <c r="H18" s="239">
        <v>3787261.49</v>
      </c>
      <c r="N18" s="463"/>
      <c r="O18" s="463"/>
      <c r="P18" s="463"/>
    </row>
    <row r="19" spans="1:16" ht="15.75">
      <c r="A19" s="126">
        <v>3</v>
      </c>
      <c r="B19" s="55" t="s">
        <v>108</v>
      </c>
      <c r="C19" s="238">
        <v>198492.6</v>
      </c>
      <c r="D19" s="238">
        <v>142302.01999999999</v>
      </c>
      <c r="E19" s="228">
        <f t="shared" si="0"/>
        <v>340794.62</v>
      </c>
      <c r="F19" s="238">
        <v>267675.15999999997</v>
      </c>
      <c r="G19" s="238">
        <v>237938.44</v>
      </c>
      <c r="H19" s="239">
        <v>505613.6</v>
      </c>
      <c r="N19" s="463"/>
      <c r="O19" s="463"/>
      <c r="P19" s="463"/>
    </row>
    <row r="20" spans="1:16" ht="15.75">
      <c r="A20" s="126">
        <v>4</v>
      </c>
      <c r="B20" s="55" t="s">
        <v>109</v>
      </c>
      <c r="C20" s="238">
        <v>4283444.92</v>
      </c>
      <c r="D20" s="238">
        <v>692139.76</v>
      </c>
      <c r="E20" s="228">
        <f t="shared" si="0"/>
        <v>4975584.68</v>
      </c>
      <c r="F20" s="238">
        <v>3677238.85</v>
      </c>
      <c r="G20" s="238">
        <v>349860.77</v>
      </c>
      <c r="H20" s="239">
        <v>4027099.62</v>
      </c>
      <c r="N20" s="463"/>
      <c r="O20" s="463"/>
      <c r="P20" s="463"/>
    </row>
    <row r="21" spans="1:16" ht="15.75">
      <c r="A21" s="126">
        <v>5</v>
      </c>
      <c r="B21" s="55" t="s">
        <v>110</v>
      </c>
      <c r="C21" s="238">
        <v>366136.57</v>
      </c>
      <c r="D21" s="238">
        <v>160527.51</v>
      </c>
      <c r="E21" s="228">
        <f t="shared" si="0"/>
        <v>526664.08000000007</v>
      </c>
      <c r="F21" s="238">
        <v>508215.34</v>
      </c>
      <c r="G21" s="238">
        <v>268358.34000000003</v>
      </c>
      <c r="H21" s="239">
        <v>776573.68</v>
      </c>
      <c r="N21" s="463"/>
      <c r="O21" s="463"/>
      <c r="P21" s="463"/>
    </row>
    <row r="22" spans="1:16" ht="15.75">
      <c r="A22" s="126">
        <v>6</v>
      </c>
      <c r="B22" s="57" t="s">
        <v>111</v>
      </c>
      <c r="C22" s="240">
        <f>C8+C9+C19+C20+C21</f>
        <v>18713278.089999996</v>
      </c>
      <c r="D22" s="240">
        <f>D8+D9+D19+D20+D21</f>
        <v>10913177.2271</v>
      </c>
      <c r="E22" s="228">
        <f>C22+D22</f>
        <v>29626455.317099996</v>
      </c>
      <c r="F22" s="240">
        <v>17813035.600000001</v>
      </c>
      <c r="G22" s="240">
        <v>11689409.139999999</v>
      </c>
      <c r="H22" s="239">
        <v>29502444.740000002</v>
      </c>
      <c r="N22" s="463"/>
      <c r="O22" s="463"/>
      <c r="P22" s="463"/>
    </row>
    <row r="23" spans="1:16" ht="15.75">
      <c r="A23" s="126"/>
      <c r="B23" s="53" t="s">
        <v>90</v>
      </c>
      <c r="C23" s="238"/>
      <c r="D23" s="238"/>
      <c r="E23" s="227"/>
      <c r="F23" s="238"/>
      <c r="G23" s="238"/>
      <c r="H23" s="241"/>
      <c r="N23" s="463"/>
      <c r="O23" s="463"/>
      <c r="P23" s="463"/>
    </row>
    <row r="24" spans="1:16" ht="15.75">
      <c r="A24" s="126">
        <v>7</v>
      </c>
      <c r="B24" s="55" t="s">
        <v>112</v>
      </c>
      <c r="C24" s="238">
        <v>3233249.26</v>
      </c>
      <c r="D24" s="238">
        <v>627310.18999999994</v>
      </c>
      <c r="E24" s="228">
        <f t="shared" si="0"/>
        <v>3860559.4499999997</v>
      </c>
      <c r="F24" s="238">
        <v>2193582.4900000002</v>
      </c>
      <c r="G24" s="238">
        <v>552683.77</v>
      </c>
      <c r="H24" s="239">
        <v>2746266.2600000002</v>
      </c>
      <c r="N24" s="463"/>
      <c r="O24" s="463"/>
      <c r="P24" s="463"/>
    </row>
    <row r="25" spans="1:16" ht="15.75">
      <c r="A25" s="126">
        <v>8</v>
      </c>
      <c r="B25" s="55" t="s">
        <v>113</v>
      </c>
      <c r="C25" s="238">
        <v>2465036.75</v>
      </c>
      <c r="D25" s="238">
        <v>2001509.5</v>
      </c>
      <c r="E25" s="228">
        <f t="shared" si="0"/>
        <v>4466546.25</v>
      </c>
      <c r="F25" s="238">
        <v>1991546.16</v>
      </c>
      <c r="G25" s="238">
        <v>2455564.85</v>
      </c>
      <c r="H25" s="239">
        <v>4447111.01</v>
      </c>
      <c r="N25" s="463"/>
      <c r="O25" s="463"/>
      <c r="P25" s="463"/>
    </row>
    <row r="26" spans="1:16" ht="15.75">
      <c r="A26" s="126">
        <v>9</v>
      </c>
      <c r="B26" s="55" t="s">
        <v>114</v>
      </c>
      <c r="C26" s="238">
        <v>144758.91</v>
      </c>
      <c r="D26" s="238">
        <v>7152.54</v>
      </c>
      <c r="E26" s="228">
        <f t="shared" si="0"/>
        <v>151911.45000000001</v>
      </c>
      <c r="F26" s="238">
        <v>219662.78</v>
      </c>
      <c r="G26" s="238">
        <v>51188.53</v>
      </c>
      <c r="H26" s="239">
        <v>270851.31</v>
      </c>
      <c r="N26" s="463"/>
      <c r="O26" s="463"/>
      <c r="P26" s="463"/>
    </row>
    <row r="27" spans="1:16" ht="15.75">
      <c r="A27" s="126">
        <v>10</v>
      </c>
      <c r="B27" s="55" t="s">
        <v>115</v>
      </c>
      <c r="C27" s="238">
        <v>54242.59</v>
      </c>
      <c r="D27" s="238">
        <v>121986.36</v>
      </c>
      <c r="E27" s="228">
        <f t="shared" si="0"/>
        <v>176228.95</v>
      </c>
      <c r="F27" s="238">
        <v>49202.48</v>
      </c>
      <c r="G27" s="238">
        <v>0</v>
      </c>
      <c r="H27" s="239">
        <v>49202.48</v>
      </c>
      <c r="N27" s="463"/>
      <c r="O27" s="463"/>
      <c r="P27" s="463"/>
    </row>
    <row r="28" spans="1:16" ht="15.75">
      <c r="A28" s="126">
        <v>11</v>
      </c>
      <c r="B28" s="55" t="s">
        <v>116</v>
      </c>
      <c r="C28" s="238">
        <v>3907844.18</v>
      </c>
      <c r="D28" s="238">
        <v>3264334.98</v>
      </c>
      <c r="E28" s="228">
        <f t="shared" si="0"/>
        <v>7172179.1600000001</v>
      </c>
      <c r="F28" s="238">
        <v>5054599.3899999997</v>
      </c>
      <c r="G28" s="238">
        <v>4193350.22</v>
      </c>
      <c r="H28" s="239">
        <v>9247949.6099999994</v>
      </c>
      <c r="N28" s="463"/>
      <c r="O28" s="463"/>
      <c r="P28" s="463"/>
    </row>
    <row r="29" spans="1:16" ht="15.75">
      <c r="A29" s="126">
        <v>12</v>
      </c>
      <c r="B29" s="55" t="s">
        <v>117</v>
      </c>
      <c r="C29" s="238">
        <v>420</v>
      </c>
      <c r="D29" s="238">
        <v>108664.37</v>
      </c>
      <c r="E29" s="228">
        <f t="shared" si="0"/>
        <v>109084.37</v>
      </c>
      <c r="F29" s="238"/>
      <c r="G29" s="238"/>
      <c r="H29" s="239">
        <v>0</v>
      </c>
      <c r="N29" s="463"/>
      <c r="O29" s="463"/>
      <c r="P29" s="463"/>
    </row>
    <row r="30" spans="1:16" ht="15.75">
      <c r="A30" s="126">
        <v>13</v>
      </c>
      <c r="B30" s="58" t="s">
        <v>118</v>
      </c>
      <c r="C30" s="240">
        <f>SUM(C24:C29)</f>
        <v>9805551.6899999995</v>
      </c>
      <c r="D30" s="240">
        <f>SUM(D24:D29)</f>
        <v>6130957.9400000004</v>
      </c>
      <c r="E30" s="228">
        <f t="shared" si="0"/>
        <v>15936509.629999999</v>
      </c>
      <c r="F30" s="240">
        <v>9508593.3000000007</v>
      </c>
      <c r="G30" s="240">
        <v>7252787.3700000001</v>
      </c>
      <c r="H30" s="239">
        <v>16761380.670000002</v>
      </c>
      <c r="N30" s="463"/>
      <c r="O30" s="463"/>
      <c r="P30" s="463"/>
    </row>
    <row r="31" spans="1:16" ht="15.75">
      <c r="A31" s="126">
        <v>14</v>
      </c>
      <c r="B31" s="58" t="s">
        <v>119</v>
      </c>
      <c r="C31" s="240">
        <f>C22-C30</f>
        <v>8907726.3999999966</v>
      </c>
      <c r="D31" s="240">
        <f>D22-D30</f>
        <v>4782219.2870999994</v>
      </c>
      <c r="E31" s="228">
        <f t="shared" si="0"/>
        <v>13689945.687099997</v>
      </c>
      <c r="F31" s="240">
        <v>8304442.3000000007</v>
      </c>
      <c r="G31" s="240">
        <v>4436621.7699999986</v>
      </c>
      <c r="H31" s="239">
        <v>12741064.07</v>
      </c>
      <c r="N31" s="463"/>
      <c r="O31" s="463"/>
      <c r="P31" s="463"/>
    </row>
    <row r="32" spans="1:16">
      <c r="A32" s="126"/>
      <c r="B32" s="53"/>
      <c r="C32" s="242"/>
      <c r="D32" s="242"/>
      <c r="E32" s="242"/>
      <c r="F32" s="242"/>
      <c r="G32" s="242"/>
      <c r="H32" s="243"/>
      <c r="N32" s="463"/>
      <c r="O32" s="463"/>
      <c r="P32" s="463"/>
    </row>
    <row r="33" spans="1:16" ht="15.75">
      <c r="A33" s="126"/>
      <c r="B33" s="53" t="s">
        <v>120</v>
      </c>
      <c r="C33" s="238"/>
      <c r="D33" s="238"/>
      <c r="E33" s="227"/>
      <c r="F33" s="238"/>
      <c r="G33" s="238"/>
      <c r="H33" s="241"/>
      <c r="N33" s="463"/>
      <c r="O33" s="463"/>
      <c r="P33" s="463"/>
    </row>
    <row r="34" spans="1:16" ht="15.75">
      <c r="A34" s="126">
        <v>15</v>
      </c>
      <c r="B34" s="52" t="s">
        <v>91</v>
      </c>
      <c r="C34" s="244">
        <f>C35-C36</f>
        <v>265662.74</v>
      </c>
      <c r="D34" s="244">
        <f>D35-D36</f>
        <v>-653729.75999999989</v>
      </c>
      <c r="E34" s="228">
        <f t="shared" si="0"/>
        <v>-388067.0199999999</v>
      </c>
      <c r="F34" s="244">
        <v>458917.12</v>
      </c>
      <c r="G34" s="244">
        <v>-24747.090000000084</v>
      </c>
      <c r="H34" s="239">
        <v>434170.02999999991</v>
      </c>
      <c r="N34" s="463"/>
      <c r="O34" s="463"/>
      <c r="P34" s="463"/>
    </row>
    <row r="35" spans="1:16" ht="15.75">
      <c r="A35" s="126">
        <v>15.1</v>
      </c>
      <c r="B35" s="56" t="s">
        <v>121</v>
      </c>
      <c r="C35" s="238">
        <v>1041647.91</v>
      </c>
      <c r="D35" s="238">
        <v>638007.38</v>
      </c>
      <c r="E35" s="228">
        <f t="shared" si="0"/>
        <v>1679655.29</v>
      </c>
      <c r="F35" s="238">
        <v>1068329.2</v>
      </c>
      <c r="G35" s="238">
        <v>678798.33</v>
      </c>
      <c r="H35" s="239">
        <v>1747127.5299999998</v>
      </c>
      <c r="N35" s="463"/>
      <c r="O35" s="463"/>
      <c r="P35" s="463"/>
    </row>
    <row r="36" spans="1:16" ht="15.75">
      <c r="A36" s="126">
        <v>15.2</v>
      </c>
      <c r="B36" s="56" t="s">
        <v>122</v>
      </c>
      <c r="C36" s="238">
        <v>775985.17</v>
      </c>
      <c r="D36" s="238">
        <v>1291737.1399999999</v>
      </c>
      <c r="E36" s="228">
        <f t="shared" si="0"/>
        <v>2067722.31</v>
      </c>
      <c r="F36" s="238">
        <v>609412.07999999996</v>
      </c>
      <c r="G36" s="238">
        <v>703545.42</v>
      </c>
      <c r="H36" s="239">
        <v>1312957.5</v>
      </c>
      <c r="N36" s="463"/>
      <c r="O36" s="463"/>
      <c r="P36" s="463"/>
    </row>
    <row r="37" spans="1:16" ht="15.75">
      <c r="A37" s="126">
        <v>16</v>
      </c>
      <c r="B37" s="55" t="s">
        <v>123</v>
      </c>
      <c r="C37" s="238">
        <v>0</v>
      </c>
      <c r="D37" s="238">
        <v>0</v>
      </c>
      <c r="E37" s="228">
        <f t="shared" si="0"/>
        <v>0</v>
      </c>
      <c r="F37" s="238">
        <v>0</v>
      </c>
      <c r="G37" s="238">
        <v>0</v>
      </c>
      <c r="H37" s="239">
        <v>0</v>
      </c>
      <c r="N37" s="463"/>
      <c r="O37" s="463"/>
      <c r="P37" s="463"/>
    </row>
    <row r="38" spans="1:16" ht="15.75">
      <c r="A38" s="126">
        <v>17</v>
      </c>
      <c r="B38" s="55" t="s">
        <v>124</v>
      </c>
      <c r="C38" s="238">
        <v>88083.61</v>
      </c>
      <c r="D38" s="238">
        <v>0</v>
      </c>
      <c r="E38" s="228">
        <f t="shared" si="0"/>
        <v>88083.61</v>
      </c>
      <c r="F38" s="238">
        <v>0</v>
      </c>
      <c r="G38" s="238">
        <v>0</v>
      </c>
      <c r="H38" s="239">
        <v>0</v>
      </c>
      <c r="N38" s="463"/>
      <c r="O38" s="463"/>
      <c r="P38" s="463"/>
    </row>
    <row r="39" spans="1:16" ht="15.75">
      <c r="A39" s="126">
        <v>18</v>
      </c>
      <c r="B39" s="55" t="s">
        <v>125</v>
      </c>
      <c r="C39" s="238">
        <v>0</v>
      </c>
      <c r="D39" s="238">
        <v>0</v>
      </c>
      <c r="E39" s="228">
        <f t="shared" si="0"/>
        <v>0</v>
      </c>
      <c r="F39" s="238">
        <v>0</v>
      </c>
      <c r="G39" s="238">
        <v>0</v>
      </c>
      <c r="H39" s="239">
        <v>0</v>
      </c>
      <c r="N39" s="463"/>
      <c r="O39" s="463"/>
      <c r="P39" s="463"/>
    </row>
    <row r="40" spans="1:16" ht="15.75">
      <c r="A40" s="126">
        <v>19</v>
      </c>
      <c r="B40" s="55" t="s">
        <v>126</v>
      </c>
      <c r="C40" s="238">
        <v>868104.73</v>
      </c>
      <c r="D40" s="238"/>
      <c r="E40" s="228">
        <f t="shared" si="0"/>
        <v>868104.73</v>
      </c>
      <c r="F40" s="238">
        <v>1325656.76</v>
      </c>
      <c r="G40" s="238"/>
      <c r="H40" s="239">
        <v>1325656.76</v>
      </c>
      <c r="N40" s="463"/>
      <c r="O40" s="463"/>
      <c r="P40" s="463"/>
    </row>
    <row r="41" spans="1:16" ht="15.75">
      <c r="A41" s="126">
        <v>20</v>
      </c>
      <c r="B41" s="55" t="s">
        <v>127</v>
      </c>
      <c r="C41" s="238">
        <v>111417.82</v>
      </c>
      <c r="D41" s="238"/>
      <c r="E41" s="228">
        <f t="shared" si="0"/>
        <v>111417.82</v>
      </c>
      <c r="F41" s="238">
        <v>-769992.74</v>
      </c>
      <c r="G41" s="238"/>
      <c r="H41" s="239">
        <v>-769992.74</v>
      </c>
      <c r="N41" s="463"/>
      <c r="O41" s="463"/>
      <c r="P41" s="463"/>
    </row>
    <row r="42" spans="1:16" ht="15.75">
      <c r="A42" s="126">
        <v>21</v>
      </c>
      <c r="B42" s="55" t="s">
        <v>128</v>
      </c>
      <c r="C42" s="238">
        <v>8480.06</v>
      </c>
      <c r="D42" s="238">
        <v>0</v>
      </c>
      <c r="E42" s="228">
        <f t="shared" si="0"/>
        <v>8480.06</v>
      </c>
      <c r="F42" s="238">
        <v>893174.34</v>
      </c>
      <c r="G42" s="238">
        <v>0</v>
      </c>
      <c r="H42" s="239">
        <v>893174.34</v>
      </c>
      <c r="N42" s="463"/>
      <c r="O42" s="463"/>
      <c r="P42" s="463"/>
    </row>
    <row r="43" spans="1:16" ht="15.75">
      <c r="A43" s="126">
        <v>22</v>
      </c>
      <c r="B43" s="55" t="s">
        <v>129</v>
      </c>
      <c r="C43" s="238">
        <v>189416.7</v>
      </c>
      <c r="D43" s="238">
        <v>481.03</v>
      </c>
      <c r="E43" s="228">
        <f t="shared" si="0"/>
        <v>189897.73</v>
      </c>
      <c r="F43" s="238">
        <v>206976.96</v>
      </c>
      <c r="G43" s="238">
        <v>31159.21</v>
      </c>
      <c r="H43" s="239">
        <v>238136.16999999998</v>
      </c>
      <c r="N43" s="463"/>
      <c r="O43" s="463"/>
      <c r="P43" s="463"/>
    </row>
    <row r="44" spans="1:16" ht="15.75">
      <c r="A44" s="126">
        <v>23</v>
      </c>
      <c r="B44" s="55" t="s">
        <v>130</v>
      </c>
      <c r="C44" s="238">
        <v>198677.82</v>
      </c>
      <c r="D44" s="238">
        <v>22645.919999999998</v>
      </c>
      <c r="E44" s="228">
        <f t="shared" si="0"/>
        <v>221323.74</v>
      </c>
      <c r="F44" s="238">
        <v>181944.09</v>
      </c>
      <c r="G44" s="238">
        <v>444196.5</v>
      </c>
      <c r="H44" s="239">
        <v>626140.59</v>
      </c>
      <c r="N44" s="463"/>
      <c r="O44" s="463"/>
      <c r="P44" s="463"/>
    </row>
    <row r="45" spans="1:16" ht="15.75">
      <c r="A45" s="126">
        <v>24</v>
      </c>
      <c r="B45" s="58" t="s">
        <v>131</v>
      </c>
      <c r="C45" s="240">
        <f>C34+C37+C38+C39+C40+C41+C42+C43+C44</f>
        <v>1729843.4800000002</v>
      </c>
      <c r="D45" s="240">
        <f>D34+D37+D38+D39+D40+D41+D42+D43+D44</f>
        <v>-630602.80999999982</v>
      </c>
      <c r="E45" s="228">
        <f t="shared" si="0"/>
        <v>1099240.6700000004</v>
      </c>
      <c r="F45" s="240">
        <v>2296676.5299999998</v>
      </c>
      <c r="G45" s="240">
        <v>450608.61999999994</v>
      </c>
      <c r="H45" s="239">
        <v>2747285.15</v>
      </c>
      <c r="N45" s="463"/>
      <c r="O45" s="463"/>
      <c r="P45" s="463"/>
    </row>
    <row r="46" spans="1:16">
      <c r="A46" s="126"/>
      <c r="B46" s="53" t="s">
        <v>132</v>
      </c>
      <c r="C46" s="238"/>
      <c r="D46" s="238"/>
      <c r="E46" s="238"/>
      <c r="F46" s="238"/>
      <c r="G46" s="238"/>
      <c r="H46" s="245"/>
      <c r="N46" s="463"/>
      <c r="O46" s="463"/>
      <c r="P46" s="463"/>
    </row>
    <row r="47" spans="1:16" ht="15.75">
      <c r="A47" s="126">
        <v>25</v>
      </c>
      <c r="B47" s="55" t="s">
        <v>133</v>
      </c>
      <c r="C47" s="238">
        <v>49179.32</v>
      </c>
      <c r="D47" s="238">
        <v>67400.84</v>
      </c>
      <c r="E47" s="228">
        <f t="shared" si="0"/>
        <v>116580.16</v>
      </c>
      <c r="F47" s="238">
        <v>52189.65</v>
      </c>
      <c r="G47" s="238">
        <v>78852.61</v>
      </c>
      <c r="H47" s="239">
        <v>131042.26000000001</v>
      </c>
      <c r="N47" s="463"/>
      <c r="O47" s="463"/>
      <c r="P47" s="463"/>
    </row>
    <row r="48" spans="1:16" ht="15.75">
      <c r="A48" s="126">
        <v>26</v>
      </c>
      <c r="B48" s="55" t="s">
        <v>134</v>
      </c>
      <c r="C48" s="238">
        <v>423520.99</v>
      </c>
      <c r="D48" s="238">
        <v>6911.28</v>
      </c>
      <c r="E48" s="228">
        <f t="shared" si="0"/>
        <v>430432.27</v>
      </c>
      <c r="F48" s="238">
        <v>640541.31000000006</v>
      </c>
      <c r="G48" s="238">
        <v>2611.5500000000002</v>
      </c>
      <c r="H48" s="239">
        <v>643152.8600000001</v>
      </c>
      <c r="N48" s="463"/>
      <c r="O48" s="463"/>
      <c r="P48" s="463"/>
    </row>
    <row r="49" spans="1:16" ht="15.75">
      <c r="A49" s="126">
        <v>27</v>
      </c>
      <c r="B49" s="55" t="s">
        <v>135</v>
      </c>
      <c r="C49" s="238">
        <v>4473812.99</v>
      </c>
      <c r="D49" s="238"/>
      <c r="E49" s="228">
        <f t="shared" si="0"/>
        <v>4473812.99</v>
      </c>
      <c r="F49" s="238">
        <v>5501631.1500000004</v>
      </c>
      <c r="G49" s="238"/>
      <c r="H49" s="239">
        <v>5501631.1500000004</v>
      </c>
      <c r="N49" s="463"/>
      <c r="O49" s="463"/>
      <c r="P49" s="463"/>
    </row>
    <row r="50" spans="1:16" ht="15.75">
      <c r="A50" s="126">
        <v>28</v>
      </c>
      <c r="B50" s="55" t="s">
        <v>268</v>
      </c>
      <c r="C50" s="238">
        <v>15095.24</v>
      </c>
      <c r="D50" s="238"/>
      <c r="E50" s="228">
        <f t="shared" si="0"/>
        <v>15095.24</v>
      </c>
      <c r="F50" s="238">
        <v>25189</v>
      </c>
      <c r="G50" s="238"/>
      <c r="H50" s="239">
        <v>25189</v>
      </c>
      <c r="N50" s="463"/>
      <c r="O50" s="463"/>
      <c r="P50" s="463"/>
    </row>
    <row r="51" spans="1:16" ht="15.75">
      <c r="A51" s="126">
        <v>29</v>
      </c>
      <c r="B51" s="55" t="s">
        <v>136</v>
      </c>
      <c r="C51" s="238">
        <v>1057326.76</v>
      </c>
      <c r="D51" s="238"/>
      <c r="E51" s="228">
        <f t="shared" si="0"/>
        <v>1057326.76</v>
      </c>
      <c r="F51" s="238">
        <v>885176.17</v>
      </c>
      <c r="G51" s="238"/>
      <c r="H51" s="239">
        <v>885176.17</v>
      </c>
      <c r="N51" s="463"/>
      <c r="O51" s="463"/>
      <c r="P51" s="463"/>
    </row>
    <row r="52" spans="1:16" ht="15.75">
      <c r="A52" s="126">
        <v>30</v>
      </c>
      <c r="B52" s="55" t="s">
        <v>137</v>
      </c>
      <c r="C52" s="238">
        <v>1033528.19</v>
      </c>
      <c r="D52" s="238">
        <v>29182.12</v>
      </c>
      <c r="E52" s="228">
        <f t="shared" si="0"/>
        <v>1062710.31</v>
      </c>
      <c r="F52" s="238">
        <v>928000.06</v>
      </c>
      <c r="G52" s="238">
        <v>0</v>
      </c>
      <c r="H52" s="239">
        <v>928000.06</v>
      </c>
      <c r="N52" s="463"/>
      <c r="O52" s="463"/>
      <c r="P52" s="463"/>
    </row>
    <row r="53" spans="1:16" ht="15.75">
      <c r="A53" s="126">
        <v>31</v>
      </c>
      <c r="B53" s="58" t="s">
        <v>138</v>
      </c>
      <c r="C53" s="240">
        <f>C47+C48+C49+C50+C51+C52</f>
        <v>7052463.4900000002</v>
      </c>
      <c r="D53" s="240">
        <f>D47+D48+D49+D50+D51+D52</f>
        <v>103494.23999999999</v>
      </c>
      <c r="E53" s="228">
        <f t="shared" si="0"/>
        <v>7155957.7300000004</v>
      </c>
      <c r="F53" s="240">
        <v>8032727.3399999999</v>
      </c>
      <c r="G53" s="240">
        <v>81464.160000000003</v>
      </c>
      <c r="H53" s="239">
        <v>8114191.5</v>
      </c>
      <c r="N53" s="463"/>
      <c r="O53" s="463"/>
      <c r="P53" s="463"/>
    </row>
    <row r="54" spans="1:16" ht="15.75">
      <c r="A54" s="126">
        <v>32</v>
      </c>
      <c r="B54" s="58" t="s">
        <v>139</v>
      </c>
      <c r="C54" s="240">
        <f>C45-C53</f>
        <v>-5322620.01</v>
      </c>
      <c r="D54" s="240">
        <f>D45-D53</f>
        <v>-734097.04999999981</v>
      </c>
      <c r="E54" s="228">
        <f t="shared" si="0"/>
        <v>-6056717.0599999996</v>
      </c>
      <c r="F54" s="240">
        <v>-5736050.8100000005</v>
      </c>
      <c r="G54" s="240">
        <v>369144.45999999996</v>
      </c>
      <c r="H54" s="239">
        <v>-5366906.3500000006</v>
      </c>
      <c r="N54" s="463"/>
      <c r="O54" s="463"/>
      <c r="P54" s="463"/>
    </row>
    <row r="55" spans="1:16">
      <c r="A55" s="126"/>
      <c r="B55" s="53"/>
      <c r="C55" s="242"/>
      <c r="D55" s="242"/>
      <c r="E55" s="242"/>
      <c r="F55" s="242"/>
      <c r="G55" s="242"/>
      <c r="H55" s="243"/>
      <c r="N55" s="463"/>
      <c r="O55" s="463"/>
      <c r="P55" s="463"/>
    </row>
    <row r="56" spans="1:16" ht="15.75">
      <c r="A56" s="126">
        <v>33</v>
      </c>
      <c r="B56" s="58" t="s">
        <v>140</v>
      </c>
      <c r="C56" s="240">
        <f>C31+C54</f>
        <v>3585106.3899999969</v>
      </c>
      <c r="D56" s="240">
        <f>D31+D54</f>
        <v>4048122.2370999996</v>
      </c>
      <c r="E56" s="228">
        <f t="shared" si="0"/>
        <v>7633228.6270999964</v>
      </c>
      <c r="F56" s="240">
        <v>2568391.4900000002</v>
      </c>
      <c r="G56" s="240">
        <v>4805766.2299999986</v>
      </c>
      <c r="H56" s="239">
        <v>7374157.7199999988</v>
      </c>
      <c r="N56" s="463"/>
      <c r="O56" s="463"/>
      <c r="P56" s="463"/>
    </row>
    <row r="57" spans="1:16">
      <c r="A57" s="126"/>
      <c r="B57" s="53"/>
      <c r="C57" s="242"/>
      <c r="D57" s="242"/>
      <c r="E57" s="242"/>
      <c r="F57" s="242"/>
      <c r="G57" s="242"/>
      <c r="H57" s="243"/>
      <c r="N57" s="463"/>
      <c r="O57" s="463"/>
      <c r="P57" s="463"/>
    </row>
    <row r="58" spans="1:16" ht="15.75">
      <c r="A58" s="126">
        <v>34</v>
      </c>
      <c r="B58" s="55" t="s">
        <v>141</v>
      </c>
      <c r="C58" s="238">
        <v>-570718.17000000004</v>
      </c>
      <c r="D58" s="238">
        <v>5907.11</v>
      </c>
      <c r="E58" s="228">
        <f t="shared" si="0"/>
        <v>-564811.06000000006</v>
      </c>
      <c r="F58" s="238">
        <v>29717881.149999999</v>
      </c>
      <c r="G58" s="238" t="s">
        <v>515</v>
      </c>
      <c r="H58" s="239">
        <v>29717881.149999999</v>
      </c>
      <c r="N58" s="463"/>
      <c r="O58" s="463"/>
      <c r="P58" s="463"/>
    </row>
    <row r="59" spans="1:16" s="202" customFormat="1" ht="15.75">
      <c r="A59" s="126">
        <v>35</v>
      </c>
      <c r="B59" s="52" t="s">
        <v>142</v>
      </c>
      <c r="C59" s="246">
        <v>0</v>
      </c>
      <c r="D59" s="246"/>
      <c r="E59" s="247">
        <f t="shared" si="0"/>
        <v>0</v>
      </c>
      <c r="F59" s="248">
        <v>0</v>
      </c>
      <c r="G59" s="248" t="s">
        <v>515</v>
      </c>
      <c r="H59" s="249">
        <v>0</v>
      </c>
      <c r="I59" s="201"/>
      <c r="N59" s="463"/>
      <c r="O59" s="463"/>
      <c r="P59" s="463"/>
    </row>
    <row r="60" spans="1:16" ht="15.75">
      <c r="A60" s="126">
        <v>36</v>
      </c>
      <c r="B60" s="55" t="s">
        <v>143</v>
      </c>
      <c r="C60" s="238">
        <v>411318.41</v>
      </c>
      <c r="D60" s="238">
        <v>-44157.33</v>
      </c>
      <c r="E60" s="228">
        <f t="shared" si="0"/>
        <v>367161.07999999996</v>
      </c>
      <c r="F60" s="238">
        <v>-477216.19</v>
      </c>
      <c r="G60" s="238" t="s">
        <v>515</v>
      </c>
      <c r="H60" s="239">
        <v>-477216.19</v>
      </c>
      <c r="N60" s="463"/>
      <c r="O60" s="463"/>
      <c r="P60" s="463"/>
    </row>
    <row r="61" spans="1:16" ht="15.75">
      <c r="A61" s="126">
        <v>37</v>
      </c>
      <c r="B61" s="58" t="s">
        <v>144</v>
      </c>
      <c r="C61" s="240">
        <f>C58+C59+C60</f>
        <v>-159399.76000000007</v>
      </c>
      <c r="D61" s="240">
        <f>D58+D59+D60</f>
        <v>-38250.22</v>
      </c>
      <c r="E61" s="228">
        <f t="shared" si="0"/>
        <v>-197649.98000000007</v>
      </c>
      <c r="F61" s="240">
        <v>29240664.959999997</v>
      </c>
      <c r="G61" s="240">
        <v>0</v>
      </c>
      <c r="H61" s="239">
        <v>29240664.959999997</v>
      </c>
      <c r="N61" s="463"/>
      <c r="O61" s="463"/>
      <c r="P61" s="463"/>
    </row>
    <row r="62" spans="1:16">
      <c r="A62" s="126"/>
      <c r="B62" s="59"/>
      <c r="C62" s="238"/>
      <c r="D62" s="238"/>
      <c r="E62" s="238"/>
      <c r="F62" s="238"/>
      <c r="G62" s="238"/>
      <c r="H62" s="245"/>
      <c r="N62" s="463"/>
      <c r="O62" s="463"/>
      <c r="P62" s="463"/>
    </row>
    <row r="63" spans="1:16" ht="15.75">
      <c r="A63" s="126">
        <v>38</v>
      </c>
      <c r="B63" s="60" t="s">
        <v>269</v>
      </c>
      <c r="C63" s="240">
        <f>C56-C61</f>
        <v>3744506.1499999971</v>
      </c>
      <c r="D63" s="240">
        <f>D56-D61</f>
        <v>4086372.4570999998</v>
      </c>
      <c r="E63" s="228">
        <f t="shared" si="0"/>
        <v>7830878.6070999969</v>
      </c>
      <c r="F63" s="240">
        <v>-26672273.469999999</v>
      </c>
      <c r="G63" s="240">
        <v>4805766.2299999986</v>
      </c>
      <c r="H63" s="239">
        <v>-21866507.240000002</v>
      </c>
      <c r="N63" s="463"/>
      <c r="O63" s="463"/>
      <c r="P63" s="463"/>
    </row>
    <row r="64" spans="1:16" ht="15.75">
      <c r="A64" s="124">
        <v>39</v>
      </c>
      <c r="B64" s="55" t="s">
        <v>145</v>
      </c>
      <c r="C64" s="250">
        <v>675850</v>
      </c>
      <c r="D64" s="250"/>
      <c r="E64" s="228">
        <f t="shared" si="0"/>
        <v>675850</v>
      </c>
      <c r="F64" s="250">
        <v>469516</v>
      </c>
      <c r="G64" s="250"/>
      <c r="H64" s="239">
        <v>469516</v>
      </c>
      <c r="N64" s="463"/>
      <c r="O64" s="463"/>
      <c r="P64" s="463"/>
    </row>
    <row r="65" spans="1:16" ht="15.75">
      <c r="A65" s="126">
        <v>40</v>
      </c>
      <c r="B65" s="58" t="s">
        <v>146</v>
      </c>
      <c r="C65" s="240">
        <f>C63-C64</f>
        <v>3068656.1499999971</v>
      </c>
      <c r="D65" s="240">
        <f>D63-D64</f>
        <v>4086372.4570999998</v>
      </c>
      <c r="E65" s="228">
        <f t="shared" si="0"/>
        <v>7155028.6070999969</v>
      </c>
      <c r="F65" s="240">
        <v>-27141789.469999999</v>
      </c>
      <c r="G65" s="240">
        <v>4805766.2299999986</v>
      </c>
      <c r="H65" s="239">
        <v>-22336023.240000002</v>
      </c>
      <c r="N65" s="463"/>
      <c r="O65" s="463"/>
      <c r="P65" s="463"/>
    </row>
    <row r="66" spans="1:16" ht="15.75">
      <c r="A66" s="124">
        <v>41</v>
      </c>
      <c r="B66" s="55" t="s">
        <v>147</v>
      </c>
      <c r="C66" s="250"/>
      <c r="D66" s="250"/>
      <c r="E66" s="228">
        <f t="shared" si="0"/>
        <v>0</v>
      </c>
      <c r="F66" s="250">
        <v>-100000</v>
      </c>
      <c r="G66" s="250"/>
      <c r="H66" s="239">
        <v>-100000</v>
      </c>
      <c r="N66" s="463"/>
      <c r="O66" s="463"/>
      <c r="P66" s="463"/>
    </row>
    <row r="67" spans="1:16" ht="16.5" thickBot="1">
      <c r="A67" s="128">
        <v>42</v>
      </c>
      <c r="B67" s="129" t="s">
        <v>148</v>
      </c>
      <c r="C67" s="251">
        <f>C65+C66</f>
        <v>3068656.1499999971</v>
      </c>
      <c r="D67" s="251">
        <f>D65+D66</f>
        <v>4086372.4570999998</v>
      </c>
      <c r="E67" s="236">
        <f t="shared" si="0"/>
        <v>7155028.6070999969</v>
      </c>
      <c r="F67" s="251">
        <v>-27241789.469999999</v>
      </c>
      <c r="G67" s="251">
        <v>4805766.2299999986</v>
      </c>
      <c r="H67" s="252">
        <v>-22436023.240000002</v>
      </c>
      <c r="N67" s="463"/>
      <c r="O67" s="463"/>
      <c r="P67" s="463"/>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view="pageBreakPreview" topLeftCell="A25" zoomScale="60" zoomScaleNormal="100" workbookViewId="0">
      <selection activeCell="E12" sqref="E12"/>
    </sheetView>
  </sheetViews>
  <sheetFormatPr defaultRowHeight="15"/>
  <cols>
    <col min="1" max="1" width="9.5703125" bestFit="1" customWidth="1"/>
    <col min="2" max="2" width="72.28515625" customWidth="1"/>
    <col min="3" max="8" width="12.7109375" customWidth="1"/>
  </cols>
  <sheetData>
    <row r="1" spans="1:8">
      <c r="A1" s="2" t="s">
        <v>188</v>
      </c>
      <c r="B1" t="str">
        <f>Info!C2</f>
        <v>სს "ბაზისბანკი"</v>
      </c>
    </row>
    <row r="2" spans="1:8">
      <c r="A2" s="2" t="s">
        <v>189</v>
      </c>
      <c r="B2" s="447">
        <f>'1. key ratios'!B2</f>
        <v>44286</v>
      </c>
    </row>
    <row r="3" spans="1:8">
      <c r="A3" s="2"/>
    </row>
    <row r="4" spans="1:8" ht="16.5" thickBot="1">
      <c r="A4" s="2" t="s">
        <v>328</v>
      </c>
      <c r="B4" s="2"/>
      <c r="C4" s="211"/>
      <c r="D4" s="211"/>
      <c r="E4" s="211"/>
      <c r="F4" s="212"/>
      <c r="G4" s="212"/>
      <c r="H4" s="213" t="s">
        <v>93</v>
      </c>
    </row>
    <row r="5" spans="1:8" ht="15.75">
      <c r="A5" s="544" t="s">
        <v>26</v>
      </c>
      <c r="B5" s="546" t="s">
        <v>243</v>
      </c>
      <c r="C5" s="548" t="s">
        <v>194</v>
      </c>
      <c r="D5" s="548"/>
      <c r="E5" s="548"/>
      <c r="F5" s="548" t="s">
        <v>195</v>
      </c>
      <c r="G5" s="548"/>
      <c r="H5" s="549"/>
    </row>
    <row r="6" spans="1:8">
      <c r="A6" s="545"/>
      <c r="B6" s="547"/>
      <c r="C6" s="40" t="s">
        <v>27</v>
      </c>
      <c r="D6" s="40" t="s">
        <v>94</v>
      </c>
      <c r="E6" s="40" t="s">
        <v>68</v>
      </c>
      <c r="F6" s="40" t="s">
        <v>27</v>
      </c>
      <c r="G6" s="40" t="s">
        <v>94</v>
      </c>
      <c r="H6" s="41" t="s">
        <v>68</v>
      </c>
    </row>
    <row r="7" spans="1:8" s="3" customFormat="1" ht="15.75">
      <c r="A7" s="214">
        <v>1</v>
      </c>
      <c r="B7" s="215" t="s">
        <v>364</v>
      </c>
      <c r="C7" s="230">
        <v>83214325.870000005</v>
      </c>
      <c r="D7" s="230">
        <v>62394292.004300006</v>
      </c>
      <c r="E7" s="253">
        <f>C7+D7</f>
        <v>145608617.8743</v>
      </c>
      <c r="F7" s="230">
        <v>80545856.020000011</v>
      </c>
      <c r="G7" s="230">
        <v>70910715.281100005</v>
      </c>
      <c r="H7" s="231">
        <v>151456571.30110002</v>
      </c>
    </row>
    <row r="8" spans="1:8" s="3" customFormat="1" ht="15.75">
      <c r="A8" s="214">
        <v>1.1000000000000001</v>
      </c>
      <c r="B8" s="216" t="s">
        <v>273</v>
      </c>
      <c r="C8" s="230">
        <v>39390989.710000001</v>
      </c>
      <c r="D8" s="230">
        <v>21281382.180300001</v>
      </c>
      <c r="E8" s="253">
        <f t="shared" ref="E8:E53" si="0">C8+D8</f>
        <v>60672371.890300006</v>
      </c>
      <c r="F8" s="230">
        <v>53433960.380000003</v>
      </c>
      <c r="G8" s="230">
        <v>31048426.269499999</v>
      </c>
      <c r="H8" s="231">
        <v>84482386.649499997</v>
      </c>
    </row>
    <row r="9" spans="1:8" s="3" customFormat="1" ht="15.75">
      <c r="A9" s="214">
        <v>1.2</v>
      </c>
      <c r="B9" s="216" t="s">
        <v>274</v>
      </c>
      <c r="C9" s="230"/>
      <c r="D9" s="230"/>
      <c r="E9" s="253">
        <f t="shared" si="0"/>
        <v>0</v>
      </c>
      <c r="F9" s="230"/>
      <c r="G9" s="230">
        <v>0</v>
      </c>
      <c r="H9" s="231">
        <v>0</v>
      </c>
    </row>
    <row r="10" spans="1:8" s="3" customFormat="1" ht="15.75">
      <c r="A10" s="214">
        <v>1.3</v>
      </c>
      <c r="B10" s="216" t="s">
        <v>275</v>
      </c>
      <c r="C10" s="230">
        <v>43759592.009999998</v>
      </c>
      <c r="D10" s="230">
        <v>41047638.637900002</v>
      </c>
      <c r="E10" s="253">
        <f t="shared" si="0"/>
        <v>84807230.6479</v>
      </c>
      <c r="F10" s="230">
        <v>27089200.489999998</v>
      </c>
      <c r="G10" s="230">
        <v>39802165.766000003</v>
      </c>
      <c r="H10" s="231">
        <v>66891366.255999997</v>
      </c>
    </row>
    <row r="11" spans="1:8" s="3" customFormat="1" ht="15.75">
      <c r="A11" s="214">
        <v>1.4</v>
      </c>
      <c r="B11" s="216" t="s">
        <v>276</v>
      </c>
      <c r="C11" s="230">
        <v>63744.15</v>
      </c>
      <c r="D11" s="230">
        <v>65271.186099999999</v>
      </c>
      <c r="E11" s="253">
        <f t="shared" si="0"/>
        <v>129015.3361</v>
      </c>
      <c r="F11" s="230">
        <v>22695.15</v>
      </c>
      <c r="G11" s="230">
        <v>60123.245600000002</v>
      </c>
      <c r="H11" s="231">
        <v>82818.395600000003</v>
      </c>
    </row>
    <row r="12" spans="1:8" s="3" customFormat="1" ht="29.25" customHeight="1">
      <c r="A12" s="214">
        <v>2</v>
      </c>
      <c r="B12" s="215" t="s">
        <v>277</v>
      </c>
      <c r="C12" s="230">
        <v>0</v>
      </c>
      <c r="D12" s="230">
        <v>34626046.799999997</v>
      </c>
      <c r="E12" s="253">
        <f t="shared" si="0"/>
        <v>34626046.799999997</v>
      </c>
      <c r="F12" s="230">
        <v>0</v>
      </c>
      <c r="G12" s="230">
        <v>98460530.859999999</v>
      </c>
      <c r="H12" s="231">
        <v>98460530.859999999</v>
      </c>
    </row>
    <row r="13" spans="1:8" s="3" customFormat="1" ht="25.5">
      <c r="A13" s="214">
        <v>3</v>
      </c>
      <c r="B13" s="215" t="s">
        <v>278</v>
      </c>
      <c r="C13" s="230"/>
      <c r="D13" s="230"/>
      <c r="E13" s="253">
        <f t="shared" si="0"/>
        <v>0</v>
      </c>
      <c r="F13" s="230"/>
      <c r="G13" s="230"/>
      <c r="H13" s="231">
        <v>0</v>
      </c>
    </row>
    <row r="14" spans="1:8" s="3" customFormat="1" ht="15.75">
      <c r="A14" s="214">
        <v>3.1</v>
      </c>
      <c r="B14" s="216" t="s">
        <v>279</v>
      </c>
      <c r="C14" s="230"/>
      <c r="D14" s="230"/>
      <c r="E14" s="253">
        <f t="shared" si="0"/>
        <v>0</v>
      </c>
      <c r="F14" s="230"/>
      <c r="G14" s="230"/>
      <c r="H14" s="231">
        <v>0</v>
      </c>
    </row>
    <row r="15" spans="1:8" s="3" customFormat="1" ht="15.75">
      <c r="A15" s="214">
        <v>3.2</v>
      </c>
      <c r="B15" s="216" t="s">
        <v>280</v>
      </c>
      <c r="C15" s="230"/>
      <c r="D15" s="230"/>
      <c r="E15" s="253">
        <f t="shared" si="0"/>
        <v>0</v>
      </c>
      <c r="F15" s="230"/>
      <c r="G15" s="230"/>
      <c r="H15" s="231">
        <v>0</v>
      </c>
    </row>
    <row r="16" spans="1:8" s="3" customFormat="1" ht="15.75">
      <c r="A16" s="214">
        <v>4</v>
      </c>
      <c r="B16" s="215" t="s">
        <v>281</v>
      </c>
      <c r="C16" s="230">
        <v>20565030.987181999</v>
      </c>
      <c r="D16" s="230">
        <v>495443715.54790902</v>
      </c>
      <c r="E16" s="253">
        <f t="shared" si="0"/>
        <v>516008746.53509104</v>
      </c>
      <c r="F16" s="230">
        <v>30812079.700394001</v>
      </c>
      <c r="G16" s="230">
        <v>553747592.98953795</v>
      </c>
      <c r="H16" s="231">
        <v>584559672.68993199</v>
      </c>
    </row>
    <row r="17" spans="1:8" s="3" customFormat="1" ht="15.75">
      <c r="A17" s="214">
        <v>4.0999999999999996</v>
      </c>
      <c r="B17" s="216" t="s">
        <v>282</v>
      </c>
      <c r="C17" s="230">
        <v>19163530.987181999</v>
      </c>
      <c r="D17" s="230">
        <v>493572343.24790901</v>
      </c>
      <c r="E17" s="253">
        <f t="shared" si="0"/>
        <v>512735874.23509103</v>
      </c>
      <c r="F17" s="230">
        <v>29324079.700394001</v>
      </c>
      <c r="G17" s="230">
        <v>551778535.23953795</v>
      </c>
      <c r="H17" s="231">
        <v>581102614.93993199</v>
      </c>
    </row>
    <row r="18" spans="1:8" s="3" customFormat="1" ht="15.75">
      <c r="A18" s="214">
        <v>4.2</v>
      </c>
      <c r="B18" s="216" t="s">
        <v>283</v>
      </c>
      <c r="C18" s="230">
        <v>1401500</v>
      </c>
      <c r="D18" s="230">
        <v>1871372.3</v>
      </c>
      <c r="E18" s="253">
        <f t="shared" si="0"/>
        <v>3272872.3</v>
      </c>
      <c r="F18" s="230">
        <v>1488000</v>
      </c>
      <c r="G18" s="230">
        <v>1969057.75</v>
      </c>
      <c r="H18" s="231">
        <v>3457057.75</v>
      </c>
    </row>
    <row r="19" spans="1:8" s="3" customFormat="1" ht="25.5">
      <c r="A19" s="214">
        <v>5</v>
      </c>
      <c r="B19" s="215" t="s">
        <v>284</v>
      </c>
      <c r="C19" s="230">
        <v>46275647.689999998</v>
      </c>
      <c r="D19" s="230">
        <v>2121766727.0769999</v>
      </c>
      <c r="E19" s="253">
        <f t="shared" si="0"/>
        <v>2168042374.7669997</v>
      </c>
      <c r="F19" s="230">
        <v>73095923.505700007</v>
      </c>
      <c r="G19" s="230">
        <v>1991130177.0628002</v>
      </c>
      <c r="H19" s="231">
        <v>2064226100.5685003</v>
      </c>
    </row>
    <row r="20" spans="1:8" s="3" customFormat="1" ht="15.75">
      <c r="A20" s="214">
        <v>5.0999999999999996</v>
      </c>
      <c r="B20" s="216" t="s">
        <v>285</v>
      </c>
      <c r="C20" s="230">
        <v>5227330.43</v>
      </c>
      <c r="D20" s="230">
        <v>95151708.9991</v>
      </c>
      <c r="E20" s="253">
        <f t="shared" si="0"/>
        <v>100379039.42910001</v>
      </c>
      <c r="F20" s="230">
        <v>23200798.245700002</v>
      </c>
      <c r="G20" s="230">
        <v>129143273.2095</v>
      </c>
      <c r="H20" s="231">
        <v>152344071.45520002</v>
      </c>
    </row>
    <row r="21" spans="1:8" s="3" customFormat="1" ht="15.75">
      <c r="A21" s="214">
        <v>5.2</v>
      </c>
      <c r="B21" s="216" t="s">
        <v>286</v>
      </c>
      <c r="C21" s="230">
        <v>0</v>
      </c>
      <c r="D21" s="230">
        <v>0</v>
      </c>
      <c r="E21" s="253">
        <f t="shared" si="0"/>
        <v>0</v>
      </c>
      <c r="F21" s="230">
        <v>0</v>
      </c>
      <c r="G21" s="230">
        <v>0</v>
      </c>
      <c r="H21" s="231">
        <v>0</v>
      </c>
    </row>
    <row r="22" spans="1:8" s="3" customFormat="1" ht="15.75">
      <c r="A22" s="214">
        <v>5.3</v>
      </c>
      <c r="B22" s="216" t="s">
        <v>287</v>
      </c>
      <c r="C22" s="230">
        <v>19359598.170000002</v>
      </c>
      <c r="D22" s="230">
        <v>1956535114.8283</v>
      </c>
      <c r="E22" s="253">
        <f t="shared" si="0"/>
        <v>1975894712.9983001</v>
      </c>
      <c r="F22" s="230">
        <v>30488006.170000002</v>
      </c>
      <c r="G22" s="230">
        <v>1803427958.2869</v>
      </c>
      <c r="H22" s="231">
        <v>1833915964.4569001</v>
      </c>
    </row>
    <row r="23" spans="1:8" s="3" customFormat="1" ht="15.75">
      <c r="A23" s="214" t="s">
        <v>288</v>
      </c>
      <c r="B23" s="217" t="s">
        <v>289</v>
      </c>
      <c r="C23" s="230">
        <v>65808</v>
      </c>
      <c r="D23" s="230">
        <v>395840296.8976</v>
      </c>
      <c r="E23" s="253">
        <f t="shared" si="0"/>
        <v>395906104.8976</v>
      </c>
      <c r="F23" s="230">
        <v>0</v>
      </c>
      <c r="G23" s="230">
        <v>363771973.91579998</v>
      </c>
      <c r="H23" s="231">
        <v>363771973.91579998</v>
      </c>
    </row>
    <row r="24" spans="1:8" s="3" customFormat="1" ht="15.75">
      <c r="A24" s="214" t="s">
        <v>290</v>
      </c>
      <c r="B24" s="217" t="s">
        <v>291</v>
      </c>
      <c r="C24" s="230">
        <v>0</v>
      </c>
      <c r="D24" s="230">
        <v>392504789.38569999</v>
      </c>
      <c r="E24" s="253">
        <f t="shared" si="0"/>
        <v>392504789.38569999</v>
      </c>
      <c r="F24" s="230">
        <v>0</v>
      </c>
      <c r="G24" s="230">
        <v>308124882.55540001</v>
      </c>
      <c r="H24" s="231">
        <v>308124882.55540001</v>
      </c>
    </row>
    <row r="25" spans="1:8" s="3" customFormat="1" ht="15.75">
      <c r="A25" s="214" t="s">
        <v>292</v>
      </c>
      <c r="B25" s="218" t="s">
        <v>293</v>
      </c>
      <c r="C25" s="230">
        <v>0</v>
      </c>
      <c r="D25" s="230">
        <v>0</v>
      </c>
      <c r="E25" s="253">
        <f t="shared" si="0"/>
        <v>0</v>
      </c>
      <c r="F25" s="230">
        <v>0</v>
      </c>
      <c r="G25" s="230">
        <v>0</v>
      </c>
      <c r="H25" s="231">
        <v>0</v>
      </c>
    </row>
    <row r="26" spans="1:8" s="3" customFormat="1" ht="15.75">
      <c r="A26" s="214" t="s">
        <v>294</v>
      </c>
      <c r="B26" s="217" t="s">
        <v>295</v>
      </c>
      <c r="C26" s="230">
        <v>27751</v>
      </c>
      <c r="D26" s="230">
        <v>678396730.1595</v>
      </c>
      <c r="E26" s="253">
        <f t="shared" si="0"/>
        <v>678424481.1595</v>
      </c>
      <c r="F26" s="230">
        <v>53626</v>
      </c>
      <c r="G26" s="230">
        <v>707628656.04040003</v>
      </c>
      <c r="H26" s="231">
        <v>707682282.04040003</v>
      </c>
    </row>
    <row r="27" spans="1:8" s="3" customFormat="1" ht="15.75">
      <c r="A27" s="214" t="s">
        <v>296</v>
      </c>
      <c r="B27" s="217" t="s">
        <v>297</v>
      </c>
      <c r="C27" s="230">
        <v>19266039.170000002</v>
      </c>
      <c r="D27" s="230">
        <v>489793298.38550001</v>
      </c>
      <c r="E27" s="253">
        <f t="shared" si="0"/>
        <v>509059337.55550003</v>
      </c>
      <c r="F27" s="230">
        <v>30434380.170000002</v>
      </c>
      <c r="G27" s="230">
        <v>423902445.77530003</v>
      </c>
      <c r="H27" s="231">
        <v>454336825.94530004</v>
      </c>
    </row>
    <row r="28" spans="1:8" s="3" customFormat="1" ht="15.75">
      <c r="A28" s="214">
        <v>5.4</v>
      </c>
      <c r="B28" s="216" t="s">
        <v>298</v>
      </c>
      <c r="C28" s="230">
        <v>2192719.09</v>
      </c>
      <c r="D28" s="230">
        <v>14431551.837200001</v>
      </c>
      <c r="E28" s="253">
        <f t="shared" si="0"/>
        <v>16624270.927200001</v>
      </c>
      <c r="F28" s="230">
        <v>2151119.09</v>
      </c>
      <c r="G28" s="230">
        <v>21059297.592399999</v>
      </c>
      <c r="H28" s="231">
        <v>23210416.682399999</v>
      </c>
    </row>
    <row r="29" spans="1:8" s="3" customFormat="1" ht="15.75">
      <c r="A29" s="214">
        <v>5.5</v>
      </c>
      <c r="B29" s="216" t="s">
        <v>299</v>
      </c>
      <c r="C29" s="230">
        <v>8523000</v>
      </c>
      <c r="D29" s="230">
        <v>53771861.4124</v>
      </c>
      <c r="E29" s="253">
        <f t="shared" si="0"/>
        <v>62294861.4124</v>
      </c>
      <c r="F29" s="230">
        <v>8523000</v>
      </c>
      <c r="G29" s="230">
        <v>18592505.8365</v>
      </c>
      <c r="H29" s="231">
        <v>27115505.8365</v>
      </c>
    </row>
    <row r="30" spans="1:8" s="3" customFormat="1" ht="15.75">
      <c r="A30" s="214">
        <v>5.6</v>
      </c>
      <c r="B30" s="216" t="s">
        <v>300</v>
      </c>
      <c r="C30" s="230">
        <v>10973000</v>
      </c>
      <c r="D30" s="230">
        <v>1876490</v>
      </c>
      <c r="E30" s="253">
        <f t="shared" si="0"/>
        <v>12849490</v>
      </c>
      <c r="F30" s="230">
        <v>8733000</v>
      </c>
      <c r="G30" s="230">
        <v>18907142.137499999</v>
      </c>
      <c r="H30" s="231">
        <v>27640142.137499999</v>
      </c>
    </row>
    <row r="31" spans="1:8" s="3" customFormat="1" ht="15.75">
      <c r="A31" s="214">
        <v>5.7</v>
      </c>
      <c r="B31" s="216" t="s">
        <v>301</v>
      </c>
      <c r="C31" s="230">
        <v>0</v>
      </c>
      <c r="D31" s="230">
        <v>0</v>
      </c>
      <c r="E31" s="253">
        <f t="shared" si="0"/>
        <v>0</v>
      </c>
      <c r="F31" s="230">
        <v>0</v>
      </c>
      <c r="G31" s="230">
        <v>0</v>
      </c>
      <c r="H31" s="231">
        <v>0</v>
      </c>
    </row>
    <row r="32" spans="1:8" s="3" customFormat="1" ht="15.75">
      <c r="A32" s="214">
        <v>6</v>
      </c>
      <c r="B32" s="215" t="s">
        <v>302</v>
      </c>
      <c r="C32" s="230">
        <v>33465000</v>
      </c>
      <c r="D32" s="230">
        <v>34118000</v>
      </c>
      <c r="E32" s="253">
        <f t="shared" si="0"/>
        <v>67583000</v>
      </c>
      <c r="F32" s="230"/>
      <c r="G32" s="230"/>
      <c r="H32" s="231">
        <v>0</v>
      </c>
    </row>
    <row r="33" spans="1:8" s="3" customFormat="1" ht="25.5">
      <c r="A33" s="214">
        <v>6.1</v>
      </c>
      <c r="B33" s="216" t="s">
        <v>365</v>
      </c>
      <c r="C33" s="230"/>
      <c r="D33" s="230">
        <v>34118000</v>
      </c>
      <c r="E33" s="253">
        <f t="shared" si="0"/>
        <v>34118000</v>
      </c>
      <c r="F33" s="230"/>
      <c r="G33" s="230"/>
      <c r="H33" s="231">
        <v>0</v>
      </c>
    </row>
    <row r="34" spans="1:8" s="3" customFormat="1" ht="25.5">
      <c r="A34" s="214">
        <v>6.2</v>
      </c>
      <c r="B34" s="216" t="s">
        <v>303</v>
      </c>
      <c r="C34" s="230">
        <v>33465000</v>
      </c>
      <c r="D34" s="230">
        <v>0</v>
      </c>
      <c r="E34" s="253">
        <f t="shared" si="0"/>
        <v>33465000</v>
      </c>
      <c r="F34" s="230"/>
      <c r="G34" s="230"/>
      <c r="H34" s="231">
        <v>0</v>
      </c>
    </row>
    <row r="35" spans="1:8" s="3" customFormat="1" ht="25.5">
      <c r="A35" s="214">
        <v>6.3</v>
      </c>
      <c r="B35" s="216" t="s">
        <v>304</v>
      </c>
      <c r="C35" s="230"/>
      <c r="D35" s="230"/>
      <c r="E35" s="253">
        <f t="shared" si="0"/>
        <v>0</v>
      </c>
      <c r="F35" s="230"/>
      <c r="G35" s="230"/>
      <c r="H35" s="231">
        <v>0</v>
      </c>
    </row>
    <row r="36" spans="1:8" s="3" customFormat="1" ht="15.75">
      <c r="A36" s="214">
        <v>6.4</v>
      </c>
      <c r="B36" s="216" t="s">
        <v>305</v>
      </c>
      <c r="C36" s="230"/>
      <c r="D36" s="230"/>
      <c r="E36" s="253">
        <f t="shared" si="0"/>
        <v>0</v>
      </c>
      <c r="F36" s="230"/>
      <c r="G36" s="230"/>
      <c r="H36" s="231">
        <v>0</v>
      </c>
    </row>
    <row r="37" spans="1:8" s="3" customFormat="1" ht="15.75">
      <c r="A37" s="214">
        <v>6.5</v>
      </c>
      <c r="B37" s="216" t="s">
        <v>306</v>
      </c>
      <c r="C37" s="230"/>
      <c r="D37" s="230"/>
      <c r="E37" s="253">
        <f t="shared" si="0"/>
        <v>0</v>
      </c>
      <c r="F37" s="230"/>
      <c r="G37" s="230"/>
      <c r="H37" s="231">
        <v>0</v>
      </c>
    </row>
    <row r="38" spans="1:8" s="3" customFormat="1" ht="25.5">
      <c r="A38" s="214">
        <v>6.6</v>
      </c>
      <c r="B38" s="216" t="s">
        <v>307</v>
      </c>
      <c r="C38" s="230"/>
      <c r="D38" s="230"/>
      <c r="E38" s="253">
        <f t="shared" si="0"/>
        <v>0</v>
      </c>
      <c r="F38" s="230"/>
      <c r="G38" s="230"/>
      <c r="H38" s="231">
        <v>0</v>
      </c>
    </row>
    <row r="39" spans="1:8" s="3" customFormat="1" ht="25.5">
      <c r="A39" s="214">
        <v>6.7</v>
      </c>
      <c r="B39" s="216" t="s">
        <v>308</v>
      </c>
      <c r="C39" s="230"/>
      <c r="D39" s="230"/>
      <c r="E39" s="253">
        <f t="shared" si="0"/>
        <v>0</v>
      </c>
      <c r="F39" s="230"/>
      <c r="G39" s="230"/>
      <c r="H39" s="231">
        <v>0</v>
      </c>
    </row>
    <row r="40" spans="1:8" s="3" customFormat="1" ht="15.75">
      <c r="A40" s="214">
        <v>7</v>
      </c>
      <c r="B40" s="215" t="s">
        <v>309</v>
      </c>
      <c r="C40" s="230"/>
      <c r="D40" s="230"/>
      <c r="E40" s="253">
        <f t="shared" si="0"/>
        <v>0</v>
      </c>
      <c r="F40" s="230"/>
      <c r="G40" s="230"/>
      <c r="H40" s="231">
        <v>0</v>
      </c>
    </row>
    <row r="41" spans="1:8" s="3" customFormat="1" ht="25.5">
      <c r="A41" s="214">
        <v>7.1</v>
      </c>
      <c r="B41" s="216" t="s">
        <v>310</v>
      </c>
      <c r="C41" s="230">
        <v>104926.55</v>
      </c>
      <c r="D41" s="230">
        <v>0</v>
      </c>
      <c r="E41" s="253">
        <f t="shared" si="0"/>
        <v>104926.55</v>
      </c>
      <c r="F41" s="230">
        <v>446112.58</v>
      </c>
      <c r="G41" s="230">
        <v>2832.7582000000002</v>
      </c>
      <c r="H41" s="231">
        <v>448945.3382</v>
      </c>
    </row>
    <row r="42" spans="1:8" s="3" customFormat="1" ht="25.5">
      <c r="A42" s="214">
        <v>7.2</v>
      </c>
      <c r="B42" s="216" t="s">
        <v>311</v>
      </c>
      <c r="C42" s="230">
        <v>556248.12000000023</v>
      </c>
      <c r="D42" s="230">
        <v>1439027.6261000005</v>
      </c>
      <c r="E42" s="253">
        <f t="shared" si="0"/>
        <v>1995275.7461000006</v>
      </c>
      <c r="F42" s="230">
        <v>709291.37000000023</v>
      </c>
      <c r="G42" s="230">
        <v>1189862.6303999997</v>
      </c>
      <c r="H42" s="231">
        <v>1899154.0003999998</v>
      </c>
    </row>
    <row r="43" spans="1:8" s="3" customFormat="1" ht="25.5">
      <c r="A43" s="214">
        <v>7.3</v>
      </c>
      <c r="B43" s="216" t="s">
        <v>312</v>
      </c>
      <c r="C43" s="230">
        <v>5073969.7</v>
      </c>
      <c r="D43" s="230">
        <v>717344.71034299978</v>
      </c>
      <c r="E43" s="253">
        <f t="shared" si="0"/>
        <v>5791314.4103429997</v>
      </c>
      <c r="F43" s="230">
        <v>4523269.79</v>
      </c>
      <c r="G43" s="230">
        <v>1257386.1383729998</v>
      </c>
      <c r="H43" s="231">
        <v>5780655.9283729997</v>
      </c>
    </row>
    <row r="44" spans="1:8" s="3" customFormat="1" ht="25.5">
      <c r="A44" s="214">
        <v>7.4</v>
      </c>
      <c r="B44" s="216" t="s">
        <v>313</v>
      </c>
      <c r="C44" s="230">
        <v>3372277.7799999989</v>
      </c>
      <c r="D44" s="230">
        <v>8325018.5805999953</v>
      </c>
      <c r="E44" s="253">
        <f t="shared" si="0"/>
        <v>11697296.360599995</v>
      </c>
      <c r="F44" s="230">
        <v>1960315.1299999976</v>
      </c>
      <c r="G44" s="230">
        <v>2827261.1934999991</v>
      </c>
      <c r="H44" s="231">
        <v>4787576.3234999962</v>
      </c>
    </row>
    <row r="45" spans="1:8" s="3" customFormat="1" ht="15.75">
      <c r="A45" s="214">
        <v>8</v>
      </c>
      <c r="B45" s="215" t="s">
        <v>314</v>
      </c>
      <c r="C45" s="230"/>
      <c r="D45" s="230"/>
      <c r="E45" s="253">
        <f t="shared" si="0"/>
        <v>0</v>
      </c>
      <c r="F45" s="230"/>
      <c r="G45" s="230"/>
      <c r="H45" s="231">
        <v>0</v>
      </c>
    </row>
    <row r="46" spans="1:8" s="3" customFormat="1" ht="15.75">
      <c r="A46" s="214">
        <v>8.1</v>
      </c>
      <c r="B46" s="216" t="s">
        <v>315</v>
      </c>
      <c r="C46" s="230"/>
      <c r="D46" s="230"/>
      <c r="E46" s="253">
        <f t="shared" si="0"/>
        <v>0</v>
      </c>
      <c r="F46" s="230"/>
      <c r="G46" s="230"/>
      <c r="H46" s="231">
        <v>0</v>
      </c>
    </row>
    <row r="47" spans="1:8" s="3" customFormat="1" ht="15.75">
      <c r="A47" s="214">
        <v>8.1999999999999993</v>
      </c>
      <c r="B47" s="216" t="s">
        <v>316</v>
      </c>
      <c r="C47" s="230"/>
      <c r="D47" s="230"/>
      <c r="E47" s="253">
        <f t="shared" si="0"/>
        <v>0</v>
      </c>
      <c r="F47" s="230"/>
      <c r="G47" s="230"/>
      <c r="H47" s="231">
        <v>0</v>
      </c>
    </row>
    <row r="48" spans="1:8" s="3" customFormat="1" ht="15.75">
      <c r="A48" s="214">
        <v>8.3000000000000007</v>
      </c>
      <c r="B48" s="216" t="s">
        <v>317</v>
      </c>
      <c r="C48" s="230"/>
      <c r="D48" s="230"/>
      <c r="E48" s="253">
        <f t="shared" si="0"/>
        <v>0</v>
      </c>
      <c r="F48" s="230"/>
      <c r="G48" s="230"/>
      <c r="H48" s="231">
        <v>0</v>
      </c>
    </row>
    <row r="49" spans="1:8" s="3" customFormat="1" ht="15.75">
      <c r="A49" s="214">
        <v>8.4</v>
      </c>
      <c r="B49" s="216" t="s">
        <v>318</v>
      </c>
      <c r="C49" s="230"/>
      <c r="D49" s="230"/>
      <c r="E49" s="253">
        <f t="shared" si="0"/>
        <v>0</v>
      </c>
      <c r="F49" s="230"/>
      <c r="G49" s="230"/>
      <c r="H49" s="231">
        <v>0</v>
      </c>
    </row>
    <row r="50" spans="1:8" s="3" customFormat="1" ht="15.75">
      <c r="A50" s="214">
        <v>8.5</v>
      </c>
      <c r="B50" s="216" t="s">
        <v>319</v>
      </c>
      <c r="C50" s="230"/>
      <c r="D50" s="230"/>
      <c r="E50" s="253">
        <f t="shared" si="0"/>
        <v>0</v>
      </c>
      <c r="F50" s="230"/>
      <c r="G50" s="230"/>
      <c r="H50" s="231">
        <v>0</v>
      </c>
    </row>
    <row r="51" spans="1:8" s="3" customFormat="1" ht="15.75">
      <c r="A51" s="214">
        <v>8.6</v>
      </c>
      <c r="B51" s="216" t="s">
        <v>320</v>
      </c>
      <c r="C51" s="230"/>
      <c r="D51" s="230"/>
      <c r="E51" s="253">
        <f t="shared" si="0"/>
        <v>0</v>
      </c>
      <c r="F51" s="230"/>
      <c r="G51" s="230"/>
      <c r="H51" s="231">
        <v>0</v>
      </c>
    </row>
    <row r="52" spans="1:8" s="3" customFormat="1" ht="15.75">
      <c r="A52" s="214">
        <v>8.6999999999999993</v>
      </c>
      <c r="B52" s="216" t="s">
        <v>321</v>
      </c>
      <c r="C52" s="230"/>
      <c r="D52" s="230"/>
      <c r="E52" s="253">
        <f t="shared" si="0"/>
        <v>0</v>
      </c>
      <c r="F52" s="230"/>
      <c r="G52" s="230"/>
      <c r="H52" s="231">
        <v>0</v>
      </c>
    </row>
    <row r="53" spans="1:8" s="3" customFormat="1" ht="16.5" thickBot="1">
      <c r="A53" s="219">
        <v>9</v>
      </c>
      <c r="B53" s="220" t="s">
        <v>322</v>
      </c>
      <c r="C53" s="254"/>
      <c r="D53" s="254"/>
      <c r="E53" s="255">
        <f t="shared" si="0"/>
        <v>0</v>
      </c>
      <c r="F53" s="254"/>
      <c r="G53" s="254"/>
      <c r="H53" s="237">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18"/>
  <sheetViews>
    <sheetView tabSelected="1" view="pageBreakPreview" zoomScale="60" zoomScaleNormal="100" workbookViewId="0">
      <pane xSplit="1" ySplit="4" topLeftCell="B5" activePane="bottomRight" state="frozen"/>
      <selection activeCell="L18" sqref="L18"/>
      <selection pane="topRight" activeCell="L18" sqref="L18"/>
      <selection pane="bottomLeft" activeCell="L18" sqref="L18"/>
      <selection pane="bottomRight" activeCell="C1" sqref="C1:H1048576"/>
    </sheetView>
  </sheetViews>
  <sheetFormatPr defaultColWidth="9.140625" defaultRowHeight="12.75"/>
  <cols>
    <col min="1" max="1" width="9.5703125" style="2" bestFit="1" customWidth="1"/>
    <col min="2" max="2" width="93.5703125" style="2" customWidth="1"/>
    <col min="3" max="3" width="13.7109375" style="2" bestFit="1" customWidth="1"/>
    <col min="4" max="4" width="14" style="2" bestFit="1" customWidth="1"/>
    <col min="5" max="5" width="14.7109375" style="13" bestFit="1" customWidth="1"/>
    <col min="6" max="6" width="14.85546875" style="13" bestFit="1" customWidth="1"/>
    <col min="7" max="7" width="15.42578125" style="13" bestFit="1" customWidth="1"/>
    <col min="8" max="11" width="9.7109375" style="13" customWidth="1"/>
    <col min="12" max="16384" width="9.140625" style="13"/>
  </cols>
  <sheetData>
    <row r="1" spans="1:10" ht="15">
      <c r="A1" s="18" t="s">
        <v>188</v>
      </c>
      <c r="B1" s="17" t="str">
        <f>Info!C2</f>
        <v>სს "ბაზისბანკი"</v>
      </c>
      <c r="C1" s="17"/>
      <c r="D1" s="323"/>
    </row>
    <row r="2" spans="1:10" ht="15">
      <c r="A2" s="18" t="s">
        <v>189</v>
      </c>
      <c r="B2" s="429">
        <v>44286</v>
      </c>
      <c r="C2" s="30"/>
      <c r="D2" s="19"/>
      <c r="E2" s="12"/>
      <c r="F2" s="12"/>
      <c r="G2" s="12"/>
      <c r="H2" s="12"/>
    </row>
    <row r="3" spans="1:10" ht="15">
      <c r="A3" s="18"/>
      <c r="B3" s="17"/>
      <c r="C3" s="30"/>
      <c r="D3" s="19"/>
      <c r="E3" s="12"/>
      <c r="F3" s="12"/>
      <c r="G3" s="12"/>
      <c r="H3" s="12"/>
    </row>
    <row r="4" spans="1:10" ht="15" customHeight="1" thickBot="1">
      <c r="A4" s="208" t="s">
        <v>329</v>
      </c>
      <c r="B4" s="209" t="s">
        <v>187</v>
      </c>
      <c r="C4" s="210" t="s">
        <v>93</v>
      </c>
    </row>
    <row r="5" spans="1:10" ht="15" customHeight="1">
      <c r="A5" s="206" t="s">
        <v>26</v>
      </c>
      <c r="B5" s="207"/>
      <c r="C5" s="430" t="str">
        <f>INT((MONTH($B$2))/3)&amp;"Q"&amp;"-"&amp;YEAR($B$2)</f>
        <v>1Q-2021</v>
      </c>
      <c r="D5" s="430" t="str">
        <f>IF(INT(MONTH($B$2))=3, "4"&amp;"Q"&amp;"-"&amp;YEAR($B$2)-1, IF(INT(MONTH($B$2))=6, "1"&amp;"Q"&amp;"-"&amp;YEAR($B$2), IF(INT(MONTH($B$2))=9, "2"&amp;"Q"&amp;"-"&amp;YEAR($B$2),IF(INT(MONTH($B$2))=12, "3"&amp;"Q"&amp;"-"&amp;YEAR($B$2), 0))))</f>
        <v>4Q-2020</v>
      </c>
      <c r="E5" s="430" t="str">
        <f>IF(INT(MONTH($B$2))=3, "3"&amp;"Q"&amp;"-"&amp;YEAR($B$2)-1, IF(INT(MONTH($B$2))=6, "4"&amp;"Q"&amp;"-"&amp;YEAR($B$2)-1, IF(INT(MONTH($B$2))=9, "1"&amp;"Q"&amp;"-"&amp;YEAR($B$2),IF(INT(MONTH($B$2))=12, "2"&amp;"Q"&amp;"-"&amp;YEAR($B$2), 0))))</f>
        <v>3Q-2020</v>
      </c>
      <c r="F5" s="430" t="str">
        <f>IF(INT(MONTH($B$2))=3, "2"&amp;"Q"&amp;"-"&amp;YEAR($B$2)-1, IF(INT(MONTH($B$2))=6, "3"&amp;"Q"&amp;"-"&amp;YEAR($B$2)-1, IF(INT(MONTH($B$2))=9, "4"&amp;"Q"&amp;"-"&amp;YEAR($B$2)-1,IF(INT(MONTH($B$2))=12, "1"&amp;"Q"&amp;"-"&amp;YEAR($B$2), 0))))</f>
        <v>2Q-2020</v>
      </c>
      <c r="G5" s="430" t="str">
        <f>IF(INT(MONTH($B$2))=3, "1"&amp;"Q"&amp;"-"&amp;YEAR($B$2)-1, IF(INT(MONTH($B$2))=6, "2"&amp;"Q"&amp;"-"&amp;YEAR($B$2)-1, IF(INT(MONTH($B$2))=9, "3"&amp;"Q"&amp;"-"&amp;YEAR($B$2)-1,IF(INT(MONTH($B$2))=12, "4"&amp;"Q"&amp;"-"&amp;YEAR($B$2)-1, 0))))</f>
        <v>1Q-2020</v>
      </c>
    </row>
    <row r="6" spans="1:10" ht="15" customHeight="1">
      <c r="A6" s="364">
        <v>1</v>
      </c>
      <c r="B6" s="420" t="s">
        <v>192</v>
      </c>
      <c r="C6" s="365">
        <f>C7+C9+C10</f>
        <v>1415295962.5382357</v>
      </c>
      <c r="D6" s="423">
        <f>D7+D9+D10</f>
        <v>1385049077.5114553</v>
      </c>
      <c r="E6" s="476">
        <v>1365646954.9197712</v>
      </c>
      <c r="F6" s="477">
        <v>1310277869.4758008</v>
      </c>
      <c r="G6" s="471">
        <v>1393622428.1515565</v>
      </c>
      <c r="I6" s="475"/>
      <c r="J6" s="464"/>
    </row>
    <row r="7" spans="1:10" ht="15" customHeight="1">
      <c r="A7" s="364">
        <v>1.1000000000000001</v>
      </c>
      <c r="B7" s="366" t="s">
        <v>475</v>
      </c>
      <c r="C7" s="367">
        <v>1341103030.7984328</v>
      </c>
      <c r="D7" s="424">
        <v>1319752638.9021473</v>
      </c>
      <c r="E7" s="478">
        <v>1295851602.1512508</v>
      </c>
      <c r="F7" s="478">
        <v>1243547979.8015087</v>
      </c>
      <c r="G7" s="472">
        <v>1322117300.096277</v>
      </c>
      <c r="I7" s="475"/>
      <c r="J7" s="464"/>
    </row>
    <row r="8" spans="1:10" ht="25.5">
      <c r="A8" s="364" t="s">
        <v>249</v>
      </c>
      <c r="B8" s="368" t="s">
        <v>323</v>
      </c>
      <c r="C8" s="367">
        <v>42500000</v>
      </c>
      <c r="D8" s="424">
        <v>42500000</v>
      </c>
      <c r="E8" s="478">
        <v>42500000</v>
      </c>
      <c r="F8" s="478">
        <v>42500000</v>
      </c>
      <c r="G8" s="472">
        <v>42500000</v>
      </c>
      <c r="I8" s="475"/>
      <c r="J8" s="464"/>
    </row>
    <row r="9" spans="1:10" ht="15" customHeight="1">
      <c r="A9" s="364">
        <v>1.2</v>
      </c>
      <c r="B9" s="366" t="s">
        <v>22</v>
      </c>
      <c r="C9" s="367">
        <v>73510571.739802748</v>
      </c>
      <c r="D9" s="424">
        <v>65272298.809308</v>
      </c>
      <c r="E9" s="478">
        <v>69281592.7685204</v>
      </c>
      <c r="F9" s="478">
        <v>63916641.674292102</v>
      </c>
      <c r="G9" s="472">
        <v>71505128.055279449</v>
      </c>
      <c r="I9" s="475"/>
      <c r="J9" s="464"/>
    </row>
    <row r="10" spans="1:10" ht="15" customHeight="1">
      <c r="A10" s="364">
        <v>1.3</v>
      </c>
      <c r="B10" s="421" t="s">
        <v>77</v>
      </c>
      <c r="C10" s="369">
        <v>682360</v>
      </c>
      <c r="D10" s="424">
        <v>24139.8</v>
      </c>
      <c r="E10" s="479">
        <v>513760</v>
      </c>
      <c r="F10" s="478">
        <v>2813248</v>
      </c>
      <c r="G10" s="473">
        <v>0</v>
      </c>
      <c r="I10" s="475"/>
      <c r="J10" s="464"/>
    </row>
    <row r="11" spans="1:10" ht="15" customHeight="1">
      <c r="A11" s="364">
        <v>2</v>
      </c>
      <c r="B11" s="420" t="s">
        <v>193</v>
      </c>
      <c r="C11" s="367">
        <v>17303130.072299998</v>
      </c>
      <c r="D11" s="424">
        <v>17068355.648615077</v>
      </c>
      <c r="E11" s="478">
        <v>15369870.675000001</v>
      </c>
      <c r="F11" s="478">
        <v>7978937.3973000003</v>
      </c>
      <c r="G11" s="472">
        <v>7901060.2910000002</v>
      </c>
      <c r="I11" s="475"/>
      <c r="J11" s="464"/>
    </row>
    <row r="12" spans="1:10" ht="15" customHeight="1">
      <c r="A12" s="380">
        <v>3</v>
      </c>
      <c r="B12" s="422" t="s">
        <v>191</v>
      </c>
      <c r="C12" s="369">
        <v>117186129</v>
      </c>
      <c r="D12" s="424">
        <v>117186129.09981249</v>
      </c>
      <c r="E12" s="479">
        <v>112080651.75068747</v>
      </c>
      <c r="F12" s="478">
        <v>112080651.75068747</v>
      </c>
      <c r="G12" s="473">
        <v>112080651.75068747</v>
      </c>
      <c r="I12" s="475"/>
      <c r="J12" s="464"/>
    </row>
    <row r="13" spans="1:10" ht="15" customHeight="1" thickBot="1">
      <c r="A13" s="131">
        <v>4</v>
      </c>
      <c r="B13" s="426" t="s">
        <v>250</v>
      </c>
      <c r="C13" s="256">
        <f>C6+C11+C12</f>
        <v>1549785221.6105356</v>
      </c>
      <c r="D13" s="425">
        <f>D6+D11+D12</f>
        <v>1519303562.2598829</v>
      </c>
      <c r="E13" s="480">
        <v>1493097477.3454585</v>
      </c>
      <c r="F13" s="481">
        <v>1430337458.6237881</v>
      </c>
      <c r="G13" s="474">
        <v>1513604140.1932437</v>
      </c>
      <c r="I13" s="475"/>
      <c r="J13" s="464"/>
    </row>
    <row r="14" spans="1:10">
      <c r="B14" s="24"/>
    </row>
    <row r="15" spans="1:10" ht="25.5">
      <c r="B15" s="104" t="s">
        <v>476</v>
      </c>
    </row>
    <row r="16" spans="1:10">
      <c r="B16" s="104"/>
    </row>
    <row r="17" spans="2:2">
      <c r="B17" s="104"/>
    </row>
    <row r="18" spans="2:2">
      <c r="B18" s="104"/>
    </row>
  </sheetData>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view="pageBreakPreview" zoomScale="60" zoomScaleNormal="100" workbookViewId="0">
      <pane xSplit="1" ySplit="4" topLeftCell="B5" activePane="bottomRight" state="frozen"/>
      <selection activeCell="C8" sqref="C8"/>
      <selection pane="topRight" activeCell="C8" sqref="C8"/>
      <selection pane="bottomLeft" activeCell="C8" sqref="C8"/>
      <selection pane="bottomRight" activeCell="C27" sqref="C27"/>
    </sheetView>
  </sheetViews>
  <sheetFormatPr defaultRowHeight="15"/>
  <cols>
    <col min="1" max="1" width="9.5703125" style="2" bestFit="1" customWidth="1"/>
    <col min="2" max="2" width="58.85546875" style="2" customWidth="1"/>
    <col min="3" max="3" width="52.42578125" style="2" customWidth="1"/>
  </cols>
  <sheetData>
    <row r="1" spans="1:3">
      <c r="A1" s="2" t="s">
        <v>188</v>
      </c>
      <c r="B1" s="323" t="str">
        <f>Info!C2</f>
        <v>სს "ბაზისბანკი"</v>
      </c>
    </row>
    <row r="2" spans="1:3">
      <c r="A2" s="2" t="s">
        <v>189</v>
      </c>
      <c r="B2" s="447">
        <f>'1. key ratios'!B2</f>
        <v>44286</v>
      </c>
    </row>
    <row r="4" spans="1:3" ht="25.5" customHeight="1" thickBot="1">
      <c r="A4" s="221" t="s">
        <v>330</v>
      </c>
      <c r="B4" s="62" t="s">
        <v>149</v>
      </c>
      <c r="C4" s="14"/>
    </row>
    <row r="5" spans="1:3" ht="15.75">
      <c r="A5" s="11"/>
      <c r="B5" s="415" t="s">
        <v>150</v>
      </c>
      <c r="C5" s="427" t="s">
        <v>490</v>
      </c>
    </row>
    <row r="6" spans="1:3">
      <c r="A6" s="15">
        <v>1</v>
      </c>
      <c r="B6" s="485" t="s">
        <v>502</v>
      </c>
      <c r="C6" s="460" t="s">
        <v>516</v>
      </c>
    </row>
    <row r="7" spans="1:3">
      <c r="A7" s="15">
        <v>2</v>
      </c>
      <c r="B7" s="485" t="s">
        <v>499</v>
      </c>
      <c r="C7" s="460" t="s">
        <v>525</v>
      </c>
    </row>
    <row r="8" spans="1:3">
      <c r="A8" s="15">
        <v>3</v>
      </c>
      <c r="B8" s="485" t="s">
        <v>503</v>
      </c>
      <c r="C8" s="460" t="s">
        <v>517</v>
      </c>
    </row>
    <row r="9" spans="1:3">
      <c r="A9" s="15">
        <v>4</v>
      </c>
      <c r="B9" s="485" t="s">
        <v>504</v>
      </c>
      <c r="C9" s="460" t="s">
        <v>517</v>
      </c>
    </row>
    <row r="10" spans="1:3">
      <c r="A10" s="15">
        <v>5</v>
      </c>
      <c r="B10" s="486" t="s">
        <v>505</v>
      </c>
      <c r="C10" s="460" t="s">
        <v>516</v>
      </c>
    </row>
    <row r="11" spans="1:3">
      <c r="A11" s="15"/>
      <c r="B11" s="550"/>
      <c r="C11" s="551"/>
    </row>
    <row r="12" spans="1:3" ht="30">
      <c r="A12" s="15"/>
      <c r="B12" s="416" t="s">
        <v>151</v>
      </c>
      <c r="C12" s="428" t="s">
        <v>491</v>
      </c>
    </row>
    <row r="13" spans="1:3" ht="15.75">
      <c r="A13" s="15">
        <v>1</v>
      </c>
      <c r="B13" s="484" t="s">
        <v>500</v>
      </c>
      <c r="C13" s="29" t="s">
        <v>518</v>
      </c>
    </row>
    <row r="14" spans="1:3" ht="15.75">
      <c r="A14" s="15">
        <v>2</v>
      </c>
      <c r="B14" s="484" t="s">
        <v>506</v>
      </c>
      <c r="C14" s="29" t="s">
        <v>519</v>
      </c>
    </row>
    <row r="15" spans="1:3" ht="15.75">
      <c r="A15" s="15">
        <v>3</v>
      </c>
      <c r="B15" s="484" t="s">
        <v>507</v>
      </c>
      <c r="C15" s="29" t="s">
        <v>520</v>
      </c>
    </row>
    <row r="16" spans="1:3" ht="15.75">
      <c r="A16" s="15">
        <v>4</v>
      </c>
      <c r="B16" s="484" t="s">
        <v>508</v>
      </c>
      <c r="C16" s="29" t="s">
        <v>521</v>
      </c>
    </row>
    <row r="17" spans="1:3" ht="15.75">
      <c r="A17" s="15">
        <v>5</v>
      </c>
      <c r="B17" s="484" t="s">
        <v>509</v>
      </c>
      <c r="C17" s="29" t="s">
        <v>522</v>
      </c>
    </row>
    <row r="18" spans="1:3" ht="15.75">
      <c r="A18" s="15">
        <v>6</v>
      </c>
      <c r="B18" s="484" t="s">
        <v>510</v>
      </c>
      <c r="C18" s="29" t="s">
        <v>523</v>
      </c>
    </row>
    <row r="19" spans="1:3" ht="15.75">
      <c r="A19" s="15">
        <v>7</v>
      </c>
      <c r="B19" s="484" t="s">
        <v>511</v>
      </c>
      <c r="C19" s="29" t="s">
        <v>524</v>
      </c>
    </row>
    <row r="20" spans="1:3" ht="15.75" customHeight="1">
      <c r="A20" s="15"/>
      <c r="B20" s="28"/>
      <c r="C20" s="29"/>
    </row>
    <row r="21" spans="1:3" ht="30" customHeight="1">
      <c r="A21" s="15"/>
      <c r="B21" s="552" t="s">
        <v>152</v>
      </c>
      <c r="C21" s="553"/>
    </row>
    <row r="22" spans="1:3">
      <c r="A22" s="15">
        <v>1</v>
      </c>
      <c r="B22" s="461" t="s">
        <v>512</v>
      </c>
      <c r="C22" s="527">
        <v>0.91598172861293459</v>
      </c>
    </row>
    <row r="23" spans="1:3" ht="15.75" customHeight="1">
      <c r="A23" s="15">
        <v>2</v>
      </c>
      <c r="B23" s="461" t="s">
        <v>513</v>
      </c>
      <c r="C23" s="527">
        <v>6.9155295356997867E-2</v>
      </c>
    </row>
    <row r="24" spans="1:3" ht="29.25" customHeight="1">
      <c r="A24" s="15"/>
      <c r="B24" s="552" t="s">
        <v>270</v>
      </c>
      <c r="C24" s="553"/>
    </row>
    <row r="25" spans="1:3">
      <c r="A25" s="15">
        <v>1</v>
      </c>
      <c r="B25" s="461" t="s">
        <v>514</v>
      </c>
      <c r="C25" s="527">
        <v>0.91561533592148947</v>
      </c>
    </row>
    <row r="26" spans="1:3" ht="16.5" thickBot="1">
      <c r="A26" s="16">
        <v>2</v>
      </c>
      <c r="B26" s="63" t="s">
        <v>513</v>
      </c>
      <c r="C26" s="528">
        <v>6.9155295356997867E-2</v>
      </c>
    </row>
  </sheetData>
  <mergeCells count="3">
    <mergeCell ref="B11:C11"/>
    <mergeCell ref="B24:C24"/>
    <mergeCell ref="B21:C21"/>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7"/>
  <sheetViews>
    <sheetView view="pageBreakPreview" zoomScale="60" zoomScaleNormal="100" workbookViewId="0">
      <pane xSplit="1" ySplit="5" topLeftCell="B6" activePane="bottomRight" state="frozen"/>
      <selection activeCell="H6" sqref="H6"/>
      <selection pane="topRight" activeCell="H6" sqref="H6"/>
      <selection pane="bottomLeft" activeCell="H6" sqref="H6"/>
      <selection pane="bottomRight" activeCell="C2" sqref="C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14" ht="15.75">
      <c r="A1" s="18" t="s">
        <v>188</v>
      </c>
      <c r="B1" s="17" t="str">
        <f>Info!C2</f>
        <v>სს "ბაზისბანკი"</v>
      </c>
    </row>
    <row r="2" spans="1:14" s="22" customFormat="1" ht="15.75" customHeight="1">
      <c r="A2" s="22" t="s">
        <v>189</v>
      </c>
      <c r="B2" s="447">
        <f>'1. key ratios'!B2</f>
        <v>44286</v>
      </c>
    </row>
    <row r="3" spans="1:14" s="22" customFormat="1" ht="15.75" customHeight="1"/>
    <row r="4" spans="1:14" s="22" customFormat="1" ht="15.75" customHeight="1" thickBot="1">
      <c r="A4" s="222" t="s">
        <v>331</v>
      </c>
      <c r="B4" s="223" t="s">
        <v>260</v>
      </c>
      <c r="C4" s="185"/>
      <c r="D4" s="185"/>
      <c r="E4" s="186" t="s">
        <v>93</v>
      </c>
    </row>
    <row r="5" spans="1:14" s="119" customFormat="1" ht="17.45" customHeight="1">
      <c r="A5" s="333"/>
      <c r="B5" s="334"/>
      <c r="C5" s="184" t="s">
        <v>0</v>
      </c>
      <c r="D5" s="184" t="s">
        <v>1</v>
      </c>
      <c r="E5" s="335" t="s">
        <v>2</v>
      </c>
    </row>
    <row r="6" spans="1:14" s="153" customFormat="1" ht="14.45" customHeight="1">
      <c r="A6" s="336"/>
      <c r="B6" s="554" t="s">
        <v>231</v>
      </c>
      <c r="C6" s="554" t="s">
        <v>230</v>
      </c>
      <c r="D6" s="555" t="s">
        <v>229</v>
      </c>
      <c r="E6" s="556"/>
      <c r="G6"/>
    </row>
    <row r="7" spans="1:14" s="153" customFormat="1" ht="99.6" customHeight="1">
      <c r="A7" s="336"/>
      <c r="B7" s="554"/>
      <c r="C7" s="554"/>
      <c r="D7" s="331" t="s">
        <v>228</v>
      </c>
      <c r="E7" s="332" t="s">
        <v>393</v>
      </c>
      <c r="G7"/>
    </row>
    <row r="8" spans="1:14">
      <c r="A8" s="337">
        <v>1</v>
      </c>
      <c r="B8" s="338" t="s">
        <v>154</v>
      </c>
      <c r="C8" s="339">
        <v>43810623.623300001</v>
      </c>
      <c r="D8" s="339"/>
      <c r="E8" s="340">
        <v>43810623.623300001</v>
      </c>
      <c r="L8" s="6"/>
      <c r="M8" s="6"/>
      <c r="N8" s="6"/>
    </row>
    <row r="9" spans="1:14">
      <c r="A9" s="337">
        <v>2</v>
      </c>
      <c r="B9" s="338" t="s">
        <v>155</v>
      </c>
      <c r="C9" s="339">
        <v>221115720.81780002</v>
      </c>
      <c r="D9" s="339"/>
      <c r="E9" s="340">
        <v>221115720.81780002</v>
      </c>
      <c r="L9" s="6"/>
      <c r="M9" s="6"/>
      <c r="N9" s="6"/>
    </row>
    <row r="10" spans="1:14">
      <c r="A10" s="337">
        <v>3</v>
      </c>
      <c r="B10" s="338" t="s">
        <v>227</v>
      </c>
      <c r="C10" s="339">
        <v>84720632.667899996</v>
      </c>
      <c r="D10" s="339"/>
      <c r="E10" s="340">
        <v>84720632.667899996</v>
      </c>
      <c r="L10" s="6"/>
      <c r="M10" s="6"/>
      <c r="N10" s="6"/>
    </row>
    <row r="11" spans="1:14">
      <c r="A11" s="337">
        <v>4</v>
      </c>
      <c r="B11" s="338" t="s">
        <v>185</v>
      </c>
      <c r="C11" s="339">
        <v>24515169.890000001</v>
      </c>
      <c r="D11" s="339"/>
      <c r="E11" s="340">
        <v>24515169.890000001</v>
      </c>
      <c r="L11" s="6"/>
      <c r="M11" s="6"/>
      <c r="N11" s="6"/>
    </row>
    <row r="12" spans="1:14">
      <c r="A12" s="337">
        <v>5</v>
      </c>
      <c r="B12" s="338" t="s">
        <v>157</v>
      </c>
      <c r="C12" s="339">
        <v>203776913.2286</v>
      </c>
      <c r="D12" s="339"/>
      <c r="E12" s="340">
        <v>203776913.2286</v>
      </c>
      <c r="L12" s="6"/>
      <c r="M12" s="6"/>
      <c r="N12" s="6"/>
    </row>
    <row r="13" spans="1:14">
      <c r="A13" s="337">
        <v>6.1</v>
      </c>
      <c r="B13" s="338" t="s">
        <v>158</v>
      </c>
      <c r="C13" s="341">
        <v>1095158455.3975999</v>
      </c>
      <c r="D13" s="339"/>
      <c r="E13" s="340">
        <v>1095158455.3975999</v>
      </c>
      <c r="L13" s="6"/>
      <c r="M13" s="6"/>
      <c r="N13" s="6"/>
    </row>
    <row r="14" spans="1:14">
      <c r="A14" s="337">
        <v>6.2</v>
      </c>
      <c r="B14" s="342" t="s">
        <v>159</v>
      </c>
      <c r="C14" s="341">
        <v>-61536716.628745005</v>
      </c>
      <c r="D14" s="339"/>
      <c r="E14" s="340">
        <v>-61536716.628745005</v>
      </c>
      <c r="L14" s="6"/>
      <c r="M14" s="6"/>
      <c r="N14" s="6"/>
    </row>
    <row r="15" spans="1:14">
      <c r="A15" s="337">
        <v>6</v>
      </c>
      <c r="B15" s="338" t="s">
        <v>226</v>
      </c>
      <c r="C15" s="339">
        <v>1033621738.7688549</v>
      </c>
      <c r="D15" s="339"/>
      <c r="E15" s="340">
        <v>1033621738.7688549</v>
      </c>
      <c r="L15" s="6"/>
      <c r="M15" s="6"/>
      <c r="N15" s="6"/>
    </row>
    <row r="16" spans="1:14">
      <c r="A16" s="337">
        <v>7</v>
      </c>
      <c r="B16" s="338" t="s">
        <v>161</v>
      </c>
      <c r="C16" s="339">
        <v>13773276.477499999</v>
      </c>
      <c r="D16" s="339"/>
      <c r="E16" s="340">
        <v>13773276.477499999</v>
      </c>
      <c r="L16" s="6"/>
      <c r="M16" s="6"/>
      <c r="N16" s="6"/>
    </row>
    <row r="17" spans="1:14">
      <c r="A17" s="337">
        <v>8</v>
      </c>
      <c r="B17" s="338" t="s">
        <v>162</v>
      </c>
      <c r="C17" s="339">
        <v>16927792.633000001</v>
      </c>
      <c r="D17" s="339"/>
      <c r="E17" s="340">
        <v>16927792.633000001</v>
      </c>
      <c r="F17" s="6"/>
      <c r="G17" s="6"/>
      <c r="L17" s="6"/>
      <c r="M17" s="6"/>
      <c r="N17" s="6"/>
    </row>
    <row r="18" spans="1:14">
      <c r="A18" s="337">
        <v>9</v>
      </c>
      <c r="B18" s="338" t="s">
        <v>163</v>
      </c>
      <c r="C18" s="339">
        <v>17062704.219999999</v>
      </c>
      <c r="D18" s="339"/>
      <c r="E18" s="340">
        <v>17062704.219999999</v>
      </c>
      <c r="G18" s="6"/>
      <c r="L18" s="6"/>
      <c r="M18" s="6"/>
      <c r="N18" s="6"/>
    </row>
    <row r="19" spans="1:14" ht="25.5">
      <c r="A19" s="337">
        <v>10</v>
      </c>
      <c r="B19" s="338" t="s">
        <v>164</v>
      </c>
      <c r="C19" s="339">
        <v>33966987.229999997</v>
      </c>
      <c r="D19" s="339">
        <v>14187025.98</v>
      </c>
      <c r="E19" s="340">
        <v>19779961.249999996</v>
      </c>
      <c r="G19" s="6"/>
      <c r="L19" s="6"/>
      <c r="M19" s="6"/>
      <c r="N19" s="6"/>
    </row>
    <row r="20" spans="1:14">
      <c r="A20" s="337">
        <v>11</v>
      </c>
      <c r="B20" s="338" t="s">
        <v>165</v>
      </c>
      <c r="C20" s="339">
        <v>11569075.6471</v>
      </c>
      <c r="D20" s="339"/>
      <c r="E20" s="340">
        <v>11569075.6471</v>
      </c>
      <c r="L20" s="6"/>
      <c r="M20" s="6"/>
      <c r="N20" s="6"/>
    </row>
    <row r="21" spans="1:14" ht="39" thickBot="1">
      <c r="A21" s="343"/>
      <c r="B21" s="344" t="s">
        <v>366</v>
      </c>
      <c r="C21" s="305">
        <f>SUM(C8:C12, C15:C20)</f>
        <v>1704860635.2040546</v>
      </c>
      <c r="D21" s="305">
        <f>SUM(D8:D12, D15:D20)</f>
        <v>14187025.98</v>
      </c>
      <c r="E21" s="345">
        <f>SUM(E8:E12, E15:E20)</f>
        <v>1690673609.2240546</v>
      </c>
      <c r="L21" s="6"/>
      <c r="M21" s="6"/>
      <c r="N21" s="6"/>
    </row>
    <row r="22" spans="1:14">
      <c r="A22"/>
      <c r="B22"/>
      <c r="C22"/>
      <c r="D22"/>
      <c r="E22"/>
    </row>
    <row r="23" spans="1:14">
      <c r="A23"/>
      <c r="B23"/>
      <c r="C23"/>
      <c r="D23"/>
      <c r="E23"/>
    </row>
    <row r="25" spans="1:14" s="2" customFormat="1">
      <c r="B25" s="65"/>
      <c r="F25"/>
      <c r="G25"/>
    </row>
    <row r="26" spans="1:14" s="2" customFormat="1">
      <c r="B26" s="66"/>
      <c r="F26"/>
      <c r="G26"/>
    </row>
    <row r="27" spans="1:14" s="2" customFormat="1">
      <c r="B27" s="65"/>
      <c r="F27"/>
      <c r="G27"/>
    </row>
    <row r="28" spans="1:14" s="2" customFormat="1">
      <c r="B28" s="65"/>
      <c r="F28"/>
      <c r="G28"/>
    </row>
    <row r="29" spans="1:14" s="2" customFormat="1">
      <c r="B29" s="65"/>
      <c r="F29"/>
      <c r="G29"/>
    </row>
    <row r="30" spans="1:14" s="2" customFormat="1">
      <c r="B30" s="65"/>
      <c r="F30"/>
      <c r="G30"/>
    </row>
    <row r="31" spans="1:14" s="2" customFormat="1">
      <c r="B31" s="65"/>
      <c r="F31"/>
      <c r="G31"/>
    </row>
    <row r="32" spans="1:14" s="2" customFormat="1">
      <c r="B32" s="66"/>
      <c r="F32"/>
      <c r="G32"/>
    </row>
    <row r="33" spans="2:7" s="2" customFormat="1">
      <c r="B33" s="66"/>
      <c r="F33"/>
      <c r="G33"/>
    </row>
    <row r="34" spans="2:7" s="2" customFormat="1">
      <c r="B34" s="66"/>
      <c r="F34"/>
      <c r="G34"/>
    </row>
    <row r="35" spans="2:7" s="2" customFormat="1">
      <c r="B35" s="66"/>
      <c r="F35"/>
      <c r="G35"/>
    </row>
    <row r="36" spans="2:7" s="2" customFormat="1">
      <c r="B36" s="66"/>
      <c r="F36"/>
      <c r="G36"/>
    </row>
    <row r="37" spans="2:7" s="2" customFormat="1">
      <c r="B37" s="66"/>
      <c r="F37"/>
      <c r="G37"/>
    </row>
  </sheetData>
  <mergeCells count="3">
    <mergeCell ref="B6:B7"/>
    <mergeCell ref="C6:C7"/>
    <mergeCell ref="D6:E6"/>
  </mergeCells>
  <pageMargins left="0.7" right="0.7" top="0.75" bottom="0.75" header="0.3" footer="0.3"/>
  <pageSetup paperSize="9" scale="63"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view="pageBreakPreview" zoomScale="60" zoomScaleNormal="100"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2" bestFit="1" customWidth="1"/>
    <col min="2" max="2" width="114.28515625" style="2" customWidth="1"/>
    <col min="3" max="3" width="18.85546875" customWidth="1"/>
    <col min="4" max="4" width="9"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"ბაზისბანკი"</v>
      </c>
    </row>
    <row r="2" spans="1:6" s="22" customFormat="1" ht="15.75" customHeight="1">
      <c r="A2" s="22" t="s">
        <v>189</v>
      </c>
      <c r="B2" s="447">
        <f>'1. key ratios'!B2</f>
        <v>44286</v>
      </c>
      <c r="C2"/>
      <c r="D2"/>
      <c r="E2"/>
      <c r="F2"/>
    </row>
    <row r="3" spans="1:6" s="22" customFormat="1" ht="15.75" customHeight="1">
      <c r="C3"/>
      <c r="D3"/>
      <c r="E3"/>
      <c r="F3"/>
    </row>
    <row r="4" spans="1:6" s="22" customFormat="1" ht="26.25" thickBot="1">
      <c r="A4" s="22" t="s">
        <v>332</v>
      </c>
      <c r="B4" s="192" t="s">
        <v>263</v>
      </c>
      <c r="C4" s="186" t="s">
        <v>93</v>
      </c>
      <c r="D4"/>
      <c r="E4"/>
      <c r="F4"/>
    </row>
    <row r="5" spans="1:6" ht="26.25">
      <c r="A5" s="187">
        <v>1</v>
      </c>
      <c r="B5" s="188" t="s">
        <v>339</v>
      </c>
      <c r="C5" s="257">
        <f>'7. LI1'!E21</f>
        <v>1690673609.2240546</v>
      </c>
      <c r="F5" s="462"/>
    </row>
    <row r="6" spans="1:6" s="177" customFormat="1">
      <c r="A6" s="118">
        <v>2.1</v>
      </c>
      <c r="B6" s="194" t="s">
        <v>264</v>
      </c>
      <c r="C6" s="258">
        <v>145379583.70449969</v>
      </c>
      <c r="F6" s="462"/>
    </row>
    <row r="7" spans="1:6" s="4" customFormat="1" ht="25.5" outlineLevel="1">
      <c r="A7" s="193">
        <v>2.2000000000000002</v>
      </c>
      <c r="B7" s="189" t="s">
        <v>265</v>
      </c>
      <c r="C7" s="259">
        <v>34118000</v>
      </c>
      <c r="F7" s="462"/>
    </row>
    <row r="8" spans="1:6" s="4" customFormat="1" ht="26.25">
      <c r="A8" s="193">
        <v>3</v>
      </c>
      <c r="B8" s="190" t="s">
        <v>340</v>
      </c>
      <c r="C8" s="260">
        <f>SUM(C5:C7)</f>
        <v>1870171192.9285543</v>
      </c>
      <c r="F8" s="462"/>
    </row>
    <row r="9" spans="1:6" s="177" customFormat="1">
      <c r="A9" s="118">
        <v>4</v>
      </c>
      <c r="B9" s="197" t="s">
        <v>261</v>
      </c>
      <c r="C9" s="258">
        <v>17432089.8926</v>
      </c>
      <c r="F9" s="462"/>
    </row>
    <row r="10" spans="1:6" s="4" customFormat="1" ht="25.5" outlineLevel="1">
      <c r="A10" s="193">
        <v>5.0999999999999996</v>
      </c>
      <c r="B10" s="189" t="s">
        <v>271</v>
      </c>
      <c r="C10" s="259">
        <v>-57919422.698439837</v>
      </c>
      <c r="F10" s="462"/>
    </row>
    <row r="11" spans="1:6" s="4" customFormat="1" ht="25.5" outlineLevel="1">
      <c r="A11" s="193">
        <v>5.2</v>
      </c>
      <c r="B11" s="189" t="s">
        <v>272</v>
      </c>
      <c r="C11" s="259">
        <v>-33435640</v>
      </c>
      <c r="F11" s="462"/>
    </row>
    <row r="12" spans="1:6" s="4" customFormat="1">
      <c r="A12" s="193">
        <v>6</v>
      </c>
      <c r="B12" s="195" t="s">
        <v>477</v>
      </c>
      <c r="C12" s="346">
        <v>7439443.9839450102</v>
      </c>
      <c r="F12" s="462"/>
    </row>
    <row r="13" spans="1:6" s="4" customFormat="1" ht="15.75" thickBot="1">
      <c r="A13" s="196">
        <v>7</v>
      </c>
      <c r="B13" s="191" t="s">
        <v>262</v>
      </c>
      <c r="C13" s="261">
        <f>SUM(C8:C12)</f>
        <v>1803687664.1066594</v>
      </c>
      <c r="F13" s="462"/>
    </row>
    <row r="15" spans="1:6" ht="26.25">
      <c r="B15" s="24" t="s">
        <v>478</v>
      </c>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scale="52"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h16yE1zYiEtcsHVXwn5JEf8T59rv+FNmm9Oac08Bbg8=</DigestValue>
    </Reference>
    <Reference Type="http://www.w3.org/2000/09/xmldsig#Object" URI="#idOfficeObject">
      <DigestMethod Algorithm="http://www.w3.org/2001/04/xmlenc#sha256"/>
      <DigestValue>4f2C8Kfh/zrz9mmZcZaQE60wtRO9eNFraOiIN/y25aU=</DigestValue>
    </Reference>
    <Reference Type="http://uri.etsi.org/01903#SignedProperties" URI="#idSignedProperties">
      <Transforms>
        <Transform Algorithm="http://www.w3.org/TR/2001/REC-xml-c14n-20010315"/>
      </Transforms>
      <DigestMethod Algorithm="http://www.w3.org/2001/04/xmlenc#sha256"/>
      <DigestValue>jTGdDzgulMB7DaP5IkI0KNWxPXu+6im1tRdYCtx9fjA=</DigestValue>
    </Reference>
  </SignedInfo>
  <SignatureValue>JXV21vh16yVVdk8jeFoM4olOV1xeW86U3HUxHJagvEe/vkUkeUu2Lk8pi51PfDpqt+uSy+7crUhm
H+gBRC20RMFfsXY/OrB2jzq93Q9y3Zf7+fOVqC5oMKZ5MhEBycTBFNuZmrvAtwzyjEQVNzU1eL/U
82YWWJB2YPnTai5CVV9jjSmwFTK+hGxuViI0grPffE4K48kIPpPKe+ZRA/c8HSyOz9x3W4AICmxg
2XHtmMZ7QV1ptlYMMBx3NNCq2PyijchJfUdOU6CBAJ86ravRQiMh/lJkW5r1dPM+1+WzOzd4hscV
bbKom25cWyJwZxXL+qs9qW2gdJ/JgCK6rrXWJw==</SignatureValue>
  <KeyInfo>
    <X509Data>
      <X509Certificate>MIIGOzCCBSOgAwIBAgIKF8Qh/QACAAGogDANBgkqhkiG9w0BAQsFADBKMRIwEAYKCZImiZPyLGQBGRYCZ2UxEzARBgoJkiaJk/IsZAEZFgNuYmcxHzAdBgNVBAMTFk5CRyBDbGFzcyAyIElOVCBTdWIgQ0EwHhcNMjAwOTIyMDkyMjI4WhcNMjExMjIyMDk0NjU2WjA5MRYwFAYDVQQKEw1KU0MgQkFTSVNCQU5LMR8wHQYDVQQDExZCQlMgLSBUaW5hdGluIEtoZWxhZHplMIIBIjANBgkqhkiG9w0BAQEFAAOCAQ8AMIIBCgKCAQEA5hHJeUs3hlQjglx31ncVge2uZ4gpPLAxFQJQFKcymSmNCROs79F/bpjGKxpfOxtqj4J9C3tMtZuHJ3P1cWpXUdZkJS5KzqxYshBnNbHuX6GcTpd5YfYKGiiGuzKYKBfcgMgSSjzSVC2Btdv1SihHmUKpNam3Fl8wT9b/YzrmX5LOdooqxCEmh+cLcaBRN6WyTJ1ApwpWNnogNgv/iWyTjfc5QwtRMfccMLEeIaNn6J7ZHjevgiNDuZNwCCBGqSviUEHcnGOEGb/QiUfWmLNuDIp6OT4D3XOTjRR+OzAUkzIwzmm+aewHrm1ZDjA8OdioCe54SJik45eBuwIvEwCg1wIDAQABo4IDMjCCAy4wPAYJKwYBBAGCNxUHBC8wLQYlKwYBBAGCNxUI5rJgg431RIaBmQmDuKFKg76EcQSDxJEzhIOIXQIBZAIBIzAdBgNVHSUEFjAUBggrBgEFBQcDAgYIKwYBBQUHAwQwCwYDVR0PBAQDAgeAMCcGCSsGAQQBgjcVCgQaMBgwCgYIKwYBBQUHAwIwCgYIKwYBBQUHAwQwHQYDVR0OBBYEFE6opUkrk7mHKr7+riNmljsfyGFt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L7iZi13Clkn1nvZTiQdi4N+nuMeidTQ2gK1QpWP8j5mtBZjoPXgl0GObhiMFxkZOT6p1KnSt6AJX+88qaWhX4r3vWcWFgpmRLJuXPDYPvvBCMLTOpy2fTEAxxjgoQNpXe9aW1T+JWdqjhhFdJBR6b/9haXjIDEdGHwUeaq7XGQ5icRRUqpts9f1vzJaDzrXOrK49oTriWX8UB/H3W8ZzmsUUOQK++oMEnETqCiLxbZc9NBSLA9snrGugo0XS1V3G2Vh99KM7WiPwldPEF23VLqVGPu87VJbuKU/IGzsA6C9yFxqxCXpf394VqtukGkuNqiTgyJifUkCNujZ91Mp6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ENXH67mTJFOHbwFXCj1q/WJ+PgVJSoJpWHAlpi/yldo=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Bh8zioQ84RF3HxHs1MD6iV823aHeCKVB+YTPdbqSm6c=</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Bh8zioQ84RF3HxHs1MD6iV823aHeCKVB+YTPdbqSm6c=</DigestValue>
      </Reference>
      <Reference URI="/xl/printerSettings/printerSettings9.bin?ContentType=application/vnd.openxmlformats-officedocument.spreadsheetml.printerSettings">
        <DigestMethod Algorithm="http://www.w3.org/2001/04/xmlenc#sha256"/>
        <DigestValue>Bh8zioQ84RF3HxHs1MD6iV823aHeCKVB+YTPdbqSm6c=</DigestValue>
      </Reference>
      <Reference URI="/xl/sharedStrings.xml?ContentType=application/vnd.openxmlformats-officedocument.spreadsheetml.sharedStrings+xml">
        <DigestMethod Algorithm="http://www.w3.org/2001/04/xmlenc#sha256"/>
        <DigestValue>DiwwVgVzrh04iPwJMVwi7ASPoZ+vMjWS6lj+74xgafk=</DigestValue>
      </Reference>
      <Reference URI="/xl/styles.xml?ContentType=application/vnd.openxmlformats-officedocument.spreadsheetml.styles+xml">
        <DigestMethod Algorithm="http://www.w3.org/2001/04/xmlenc#sha256"/>
        <DigestValue>yqW6p8Eu5k9LGRHYh1X60gKkNS78jy+staAj38Uj+hw=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M1UuAeQFLYvBDQClmoKOpl8swrysF95TmPhS8efwVHA=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sIXypwAPg3CkI29z5BQ1z6FhVEKsLcCPKYI/LG/oEg4=</DigestValue>
      </Reference>
      <Reference URI="/xl/worksheets/sheet10.xml?ContentType=application/vnd.openxmlformats-officedocument.spreadsheetml.worksheet+xml">
        <DigestMethod Algorithm="http://www.w3.org/2001/04/xmlenc#sha256"/>
        <DigestValue>LEaLBqqeyceA+ncqD1/zBIlNFl5IT4jmL+fmZDWxnzE=</DigestValue>
      </Reference>
      <Reference URI="/xl/worksheets/sheet11.xml?ContentType=application/vnd.openxmlformats-officedocument.spreadsheetml.worksheet+xml">
        <DigestMethod Algorithm="http://www.w3.org/2001/04/xmlenc#sha256"/>
        <DigestValue>KVJCZBxQWocCQsOGVxcSA8UryhwJ6IvdYVdC33lgXXI=</DigestValue>
      </Reference>
      <Reference URI="/xl/worksheets/sheet12.xml?ContentType=application/vnd.openxmlformats-officedocument.spreadsheetml.worksheet+xml">
        <DigestMethod Algorithm="http://www.w3.org/2001/04/xmlenc#sha256"/>
        <DigestValue>eyiCLQcUEoAVSPpKGNhwl4NhfIO827mQ0p3VHYl2+74=</DigestValue>
      </Reference>
      <Reference URI="/xl/worksheets/sheet13.xml?ContentType=application/vnd.openxmlformats-officedocument.spreadsheetml.worksheet+xml">
        <DigestMethod Algorithm="http://www.w3.org/2001/04/xmlenc#sha256"/>
        <DigestValue>MpWrCEab5Noz5lYTo6Ox03PzSOYibhzUPtDjl2aLOTI=</DigestValue>
      </Reference>
      <Reference URI="/xl/worksheets/sheet14.xml?ContentType=application/vnd.openxmlformats-officedocument.spreadsheetml.worksheet+xml">
        <DigestMethod Algorithm="http://www.w3.org/2001/04/xmlenc#sha256"/>
        <DigestValue>s/xN6XKFPt6ITFkOtVZJyQe4HuBSHUYm+MP/Zzcm1Ec=</DigestValue>
      </Reference>
      <Reference URI="/xl/worksheets/sheet15.xml?ContentType=application/vnd.openxmlformats-officedocument.spreadsheetml.worksheet+xml">
        <DigestMethod Algorithm="http://www.w3.org/2001/04/xmlenc#sha256"/>
        <DigestValue>wUxmQrsLbjezYtLthEKNK8o8XIaWl4CpYwbibRl6Hcs=</DigestValue>
      </Reference>
      <Reference URI="/xl/worksheets/sheet16.xml?ContentType=application/vnd.openxmlformats-officedocument.spreadsheetml.worksheet+xml">
        <DigestMethod Algorithm="http://www.w3.org/2001/04/xmlenc#sha256"/>
        <DigestValue>OB9+Bepl2S5BubwFyAmsSm3dTM6Zz4ffG0OWAIhBf50=</DigestValue>
      </Reference>
      <Reference URI="/xl/worksheets/sheet17.xml?ContentType=application/vnd.openxmlformats-officedocument.spreadsheetml.worksheet+xml">
        <DigestMethod Algorithm="http://www.w3.org/2001/04/xmlenc#sha256"/>
        <DigestValue>McJu2G8it4AiSriT237XwsNOQ5eTrEvShPJCmkg4wrw=</DigestValue>
      </Reference>
      <Reference URI="/xl/worksheets/sheet18.xml?ContentType=application/vnd.openxmlformats-officedocument.spreadsheetml.worksheet+xml">
        <DigestMethod Algorithm="http://www.w3.org/2001/04/xmlenc#sha256"/>
        <DigestValue>r+ja55JkJbJRgtkpty92ItqTXp5Ga03oRkA0ChISi0M=</DigestValue>
      </Reference>
      <Reference URI="/xl/worksheets/sheet2.xml?ContentType=application/vnd.openxmlformats-officedocument.spreadsheetml.worksheet+xml">
        <DigestMethod Algorithm="http://www.w3.org/2001/04/xmlenc#sha256"/>
        <DigestValue>O4nzn+KXLVeJ8d9uuGm+4Okl6DB9k8K/qTmEhoHirjQ=</DigestValue>
      </Reference>
      <Reference URI="/xl/worksheets/sheet3.xml?ContentType=application/vnd.openxmlformats-officedocument.spreadsheetml.worksheet+xml">
        <DigestMethod Algorithm="http://www.w3.org/2001/04/xmlenc#sha256"/>
        <DigestValue>/OyLz3rqAFMI25eD3HFz2G8NbobIfb/n51c2IYFGaaw=</DigestValue>
      </Reference>
      <Reference URI="/xl/worksheets/sheet4.xml?ContentType=application/vnd.openxmlformats-officedocument.spreadsheetml.worksheet+xml">
        <DigestMethod Algorithm="http://www.w3.org/2001/04/xmlenc#sha256"/>
        <DigestValue>6fOCFg16lNODePMx1fw3Bj7O3OOWpNxnl9mBeVkFWW4=</DigestValue>
      </Reference>
      <Reference URI="/xl/worksheets/sheet5.xml?ContentType=application/vnd.openxmlformats-officedocument.spreadsheetml.worksheet+xml">
        <DigestMethod Algorithm="http://www.w3.org/2001/04/xmlenc#sha256"/>
        <DigestValue>rSKcmmOfupmeX4jUutkaEkhJyiEI/wQhmO/o9H4fGSA=</DigestValue>
      </Reference>
      <Reference URI="/xl/worksheets/sheet6.xml?ContentType=application/vnd.openxmlformats-officedocument.spreadsheetml.worksheet+xml">
        <DigestMethod Algorithm="http://www.w3.org/2001/04/xmlenc#sha256"/>
        <DigestValue>2UTsv1iotSAHbfnxNvRoZr4aFIlTqh6/pqe1BSIgJrg=</DigestValue>
      </Reference>
      <Reference URI="/xl/worksheets/sheet7.xml?ContentType=application/vnd.openxmlformats-officedocument.spreadsheetml.worksheet+xml">
        <DigestMethod Algorithm="http://www.w3.org/2001/04/xmlenc#sha256"/>
        <DigestValue>veT9YcM9keLLe9qUB9israxZUBL6aRCIHfWw6WnX8Vw=</DigestValue>
      </Reference>
      <Reference URI="/xl/worksheets/sheet8.xml?ContentType=application/vnd.openxmlformats-officedocument.spreadsheetml.worksheet+xml">
        <DigestMethod Algorithm="http://www.w3.org/2001/04/xmlenc#sha256"/>
        <DigestValue>ZCsHNWz/DUG8CvlkNrtRwu/txe+Z31C0cuuOPT34MeU=</DigestValue>
      </Reference>
      <Reference URI="/xl/worksheets/sheet9.xml?ContentType=application/vnd.openxmlformats-officedocument.spreadsheetml.worksheet+xml">
        <DigestMethod Algorithm="http://www.w3.org/2001/04/xmlenc#sha256"/>
        <DigestValue>l47tFqqVHeQbg/UU01hf3+2xihRdoI14cQICOQldAHA=</DigestValue>
      </Reference>
    </Manifest>
    <SignatureProperties>
      <SignatureProperty Id="idSignatureTime" Target="#idPackageSignature">
        <mdssi:SignatureTime xmlns:mdssi="http://schemas.openxmlformats.org/package/2006/digital-signature">
          <mdssi:Format>YYYY-MM-DDThh:mm:ssTZD</mdssi:Format>
          <mdssi:Value>2021-04-30T10:51:10Z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1</Monitors>
          <HorizontalResolution>1536</HorizontalResolution>
          <VerticalResolution>864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2021-04-30T10:51:10Z</xd:SigningTime>
          <xd:SigningCertificate>
            <xd:Cert>
              <xd:CertDigest>
                <DigestMethod Algorithm="http://www.w3.org/2001/04/xmlenc#sha256"/>
                <DigestValue>xLTp81l8gt7qAwF+LvysobLZwZLs+lvIJ+dcfrSIJO8=</DigestValue>
              </xd:CertDigest>
              <xd:IssuerSerial>
                <X509IssuerName>CN=NBG Class 2 INT Sub CA, DC=nbg, DC=ge</X509IssuerName>
                <X509SerialNumber>112232440058229861492864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'10. CC2'!Print_Area</vt:lpstr>
      <vt:lpstr>'12. CRM'!Print_Area</vt:lpstr>
      <vt:lpstr>'13. CRME'!Print_Area</vt:lpstr>
      <vt:lpstr>'14. LCR'!Print_Area</vt:lpstr>
      <vt:lpstr>'15.1. LR'!Print_Area</vt:lpstr>
      <vt:lpstr>'5. RWA'!Print_Area</vt:lpstr>
      <vt:lpstr>'7. LI1'!Print_Area</vt:lpstr>
      <vt:lpstr>'8. LI2'!Print_Area</vt:lpstr>
      <vt:lpstr>'9. Capital'!Print_Area</vt:lpstr>
      <vt:lpstr>'9.1. Capital Requirements'!Print_Area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2021-04-30T10:23:53Z</dcterms:modified>
</cp:coreProperties>
</file>