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firstSheet="19" activeTab="2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[1]ListSheet!$W$2:$W$15</definedName>
    <definedName name="_xlnm.Print_Area" localSheetId="22">'20. Reserves'!$A$1:$D$20</definedName>
    <definedName name="Sheet">[1]Sheet2!$H$5:$H$31</definedName>
    <definedName name="საკრედიტო">[1]Sheet2!$B$6:$B$8</definedName>
    <definedName name="ფაილი">[1]Sheet2!$B$2:$B$3</definedName>
    <definedName name="ცვლილება_კორექტირება_რეგულაციაში">[1]Sheet2!$K$5:$K$9</definedName>
  </definedNames>
  <calcPr calcId="152511" calcMode="autoNoTable"/>
</workbook>
</file>

<file path=xl/calcChain.xml><?xml version="1.0" encoding="utf-8"?>
<calcChain xmlns="http://schemas.openxmlformats.org/spreadsheetml/2006/main">
  <c r="C17" i="84" l="1"/>
  <c r="C10" i="84"/>
  <c r="C7" i="84" s="1"/>
  <c r="C12" i="84"/>
  <c r="C19" i="84" l="1"/>
  <c r="B1" i="89"/>
  <c r="C13" i="73" l="1"/>
  <c r="C8" i="73"/>
  <c r="F35" i="80" l="1"/>
  <c r="G33" i="80" l="1"/>
  <c r="G37" i="80" s="1"/>
  <c r="F33" i="80"/>
  <c r="E33" i="80"/>
  <c r="D33" i="80"/>
  <c r="C33" i="80"/>
  <c r="C24" i="80"/>
  <c r="G35" i="80" l="1"/>
  <c r="C14" i="80" l="1"/>
  <c r="D14" i="80"/>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22" i="74" l="1"/>
  <c r="C34" i="69"/>
  <c r="C22" i="6"/>
  <c r="C23" i="6"/>
  <c r="C21" i="6"/>
  <c r="C21" i="82" l="1"/>
  <c r="D12" i="84" l="1"/>
  <c r="D7" i="84"/>
  <c r="D19" i="84" s="1"/>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I34" i="83" l="1"/>
  <c r="I21" i="82"/>
  <c r="B2" i="80"/>
  <c r="B1" i="80"/>
  <c r="G24" i="80"/>
  <c r="F24" i="80"/>
  <c r="E24" i="80"/>
  <c r="D24" i="80"/>
  <c r="G18" i="80"/>
  <c r="F18" i="80"/>
  <c r="E18" i="80"/>
  <c r="D18" i="80"/>
  <c r="C18" i="80"/>
  <c r="G14" i="80"/>
  <c r="F14" i="80"/>
  <c r="E14" i="80"/>
  <c r="G11" i="80"/>
  <c r="F11" i="80"/>
  <c r="E11" i="80"/>
  <c r="D11" i="80"/>
  <c r="C11" i="80"/>
  <c r="G8" i="80"/>
  <c r="G21" i="80" s="1"/>
  <c r="F8" i="80"/>
  <c r="E8" i="80"/>
  <c r="D8" i="80"/>
  <c r="C8" i="80"/>
  <c r="B2" i="79" l="1"/>
  <c r="B2" i="37"/>
  <c r="B2" i="36"/>
  <c r="B2" i="74"/>
  <c r="B2" i="64"/>
  <c r="B2" i="35"/>
  <c r="B2" i="69"/>
  <c r="B2" i="77"/>
  <c r="B2" i="28"/>
  <c r="B2" i="73"/>
  <c r="B2" i="72"/>
  <c r="B2" i="52"/>
  <c r="B2" i="75"/>
  <c r="B2" i="53"/>
  <c r="B2" i="62"/>
  <c r="C5" i="6" l="1"/>
  <c r="G5" i="6"/>
  <c r="F5" i="6"/>
  <c r="E5" i="6"/>
  <c r="D5" i="6"/>
  <c r="G5" i="71"/>
  <c r="F5" i="71"/>
  <c r="E5" i="71"/>
  <c r="D5" i="71"/>
  <c r="C5" i="71"/>
  <c r="C6" i="71" l="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C13" i="6" s="1"/>
  <c r="D19" i="77"/>
  <c r="C11" i="6" s="1"/>
  <c r="D20" i="77"/>
  <c r="C12" i="6" s="1"/>
  <c r="C30" i="79"/>
  <c r="C26" i="79"/>
  <c r="C8" i="79"/>
  <c r="H14" i="74" l="1"/>
  <c r="E8" i="37" l="1"/>
  <c r="M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0" i="74"/>
  <c r="H13" i="74"/>
  <c r="H15" i="74"/>
  <c r="H16" i="74"/>
  <c r="H17" i="74"/>
  <c r="H18" i="74"/>
  <c r="H19"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67" i="53" l="1"/>
  <c r="D31" i="62"/>
  <c r="C31" i="62"/>
  <c r="C41" i="62" l="1"/>
  <c r="D41" i="62"/>
  <c r="C20" i="62"/>
  <c r="C67" i="53"/>
  <c r="E22" i="53"/>
  <c r="H22" i="53"/>
  <c r="G41" i="62"/>
  <c r="F41" i="62"/>
  <c r="D20" i="62" l="1"/>
  <c r="E41" i="62"/>
  <c r="E31" i="62"/>
  <c r="D22" i="74"/>
  <c r="E22" i="74"/>
  <c r="H22" i="74" s="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2" i="69" l="1"/>
  <c r="C22" i="69"/>
  <c r="G39" i="80" l="1"/>
</calcChain>
</file>

<file path=xl/sharedStrings.xml><?xml version="1.0" encoding="utf-8"?>
<sst xmlns="http://schemas.openxmlformats.org/spreadsheetml/2006/main" count="1505" uniqueCount="996">
  <si>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</si>
  <si>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</si>
  <si>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</si>
  <si>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</si>
  <si>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</si>
  <si>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</si>
  <si>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</si>
  <si>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</si>
  <si>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</si>
  <si>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</si>
  <si>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</si>
  <si>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</si>
  <si>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</si>
  <si>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</si>
  <si>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</si>
  <si>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</si>
  <si>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</si>
  <si>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</si>
  <si>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</si>
  <si>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</si>
  <si>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</si>
  <si>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</si>
  <si>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</si>
  <si>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</si>
  <si>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</si>
  <si>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</si>
  <si>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</si>
  <si>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</si>
  <si>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</si>
  <si>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</si>
  <si>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</si>
  <si>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</si>
  <si>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</si>
  <si>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</si>
  <si>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</si>
  <si>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</si>
  <si>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</si>
  <si>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</si>
  <si>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</si>
  <si>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</si>
  <si>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</si>
  <si>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</si>
  <si>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</si>
  <si>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</si>
  <si>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</si>
  <si>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</si>
  <si>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</si>
  <si>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</si>
  <si>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</si>
  <si>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</si>
  <si>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</si>
  <si>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</si>
  <si>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</si>
  <si>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</si>
  <si>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</si>
  <si>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</si>
  <si>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</si>
  <si>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</si>
  <si>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</si>
  <si>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</si>
  <si>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</si>
  <si>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</si>
  <si>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</si>
  <si>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</si>
  <si>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</si>
  <si>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</si>
  <si>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</si>
  <si>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</si>
  <si>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</si>
  <si>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</si>
  <si>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</si>
  <si>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</si>
  <si>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</si>
  <si>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</si>
  <si>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</si>
  <si>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</si>
  <si>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</si>
  <si>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</si>
  <si>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</si>
  <si>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</si>
  <si>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</si>
  <si>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</si>
  <si>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</si>
  <si>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</si>
  <si>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</si>
  <si>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</si>
  <si>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</si>
  <si>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</si>
  <si>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</si>
  <si>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</si>
  <si>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</si>
  <si>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</si>
  <si>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</si>
  <si>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</si>
  <si>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</si>
  <si>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</si>
  <si>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</si>
  <si>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</si>
  <si>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</si>
  <si>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</si>
  <si>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</si>
  <si>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</si>
  <si>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</si>
  <si>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</si>
  <si>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</si>
  <si>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</si>
  <si>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</si>
  <si>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</si>
  <si>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</si>
  <si>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</si>
  <si>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</si>
  <si>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</si>
  <si>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</si>
  <si>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</si>
  <si>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</si>
  <si>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</si>
  <si>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</si>
  <si>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</si>
  <si>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</si>
  <si>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</si>
  <si>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</si>
  <si>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</si>
  <si>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</si>
  <si>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</si>
  <si>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</si>
  <si>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</si>
  <si>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</si>
  <si>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</si>
  <si>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</si>
  <si>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</si>
  <si>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</si>
  <si>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</si>
  <si>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</si>
  <si>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</si>
  <si>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</si>
  <si>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</si>
  <si>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</si>
  <si>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</si>
  <si>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</si>
  <si>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</si>
  <si>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</si>
  <si>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</si>
  <si>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</si>
  <si>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</si>
  <si>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</si>
  <si>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</si>
  <si>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</si>
  <si>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</si>
  <si>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</si>
  <si>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</si>
  <si>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</si>
  <si>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</si>
  <si>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</si>
  <si>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</si>
  <si>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</si>
  <si>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</si>
  <si>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</si>
  <si>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</si>
  <si>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</si>
  <si>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</si>
  <si>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</si>
  <si>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</si>
  <si>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</si>
  <si>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</si>
  <si>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</si>
  <si>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</si>
  <si>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</si>
  <si>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</si>
  <si>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</si>
  <si>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</si>
  <si>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</si>
  <si>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</si>
  <si>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</si>
  <si>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</si>
  <si>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</si>
  <si>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</si>
  <si>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</si>
  <si>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</si>
  <si>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</si>
  <si>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</si>
  <si>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</si>
  <si>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</si>
  <si>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</si>
  <si>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</si>
  <si>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</si>
  <si>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</si>
  <si>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</si>
  <si>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</si>
  <si>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</si>
  <si>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</si>
  <si>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</si>
  <si>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</si>
  <si>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</si>
  <si>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</si>
  <si>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</si>
  <si>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</si>
  <si>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</si>
  <si>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</si>
  <si>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</si>
  <si>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</si>
  <si>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</si>
  <si>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</si>
  <si>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</si>
  <si>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</si>
  <si>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</si>
  <si>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</si>
  <si>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</si>
  <si>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</si>
  <si>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</si>
  <si>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</si>
  <si>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</si>
  <si>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</si>
  <si>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</si>
  <si>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</si>
  <si>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</si>
  <si>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</si>
  <si>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</si>
  <si>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</si>
  <si>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</si>
  <si>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</si>
  <si>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</si>
  <si>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</si>
  <si>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</si>
  <si>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</si>
  <si>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</si>
  <si>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</si>
  <si>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</si>
  <si>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</si>
  <si>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</si>
  <si>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</si>
  <si>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</si>
  <si>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</si>
  <si>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</si>
  <si>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</si>
  <si>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</si>
  <si>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</si>
  <si>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</si>
  <si>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</si>
  <si>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</si>
  <si>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</si>
  <si>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</si>
  <si>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</si>
  <si>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</si>
  <si>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</si>
  <si>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</si>
  <si>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</si>
  <si>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</si>
  <si>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</si>
  <si>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</si>
  <si>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</si>
  <si>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</si>
  <si>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</si>
  <si>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</si>
  <si>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</si>
  <si>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</si>
  <si>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</si>
  <si>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</si>
  <si>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</si>
  <si>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</si>
  <si>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</si>
  <si>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</si>
  <si>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</si>
  <si>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</si>
  <si>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</si>
  <si>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</si>
  <si>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</si>
  <si>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</si>
  <si>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</si>
  <si>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</si>
  <si>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</si>
  <si>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</si>
  <si>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</si>
  <si>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</si>
  <si>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</si>
  <si>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</si>
  <si>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</si>
  <si>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</si>
  <si>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</si>
  <si>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</si>
  <si>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</si>
  <si>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</si>
  <si>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</si>
  <si>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</si>
  <si>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</si>
  <si>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</si>
  <si>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</si>
  <si>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</si>
  <si>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</si>
  <si>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</si>
  <si>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</si>
  <si>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</si>
  <si>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</si>
  <si>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</si>
  <si>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</si>
  <si>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</si>
  <si>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</si>
  <si>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</si>
  <si>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</si>
  <si>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</si>
  <si>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</si>
  <si>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</si>
  <si>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</si>
  <si>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</si>
  <si>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</si>
  <si>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</si>
  <si>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</si>
  <si>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</si>
  <si>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</si>
  <si>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</si>
  <si>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</si>
  <si>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</si>
  <si>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</si>
  <si>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</si>
  <si>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</si>
  <si>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</si>
  <si>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</si>
  <si>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</si>
  <si>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</si>
  <si>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</si>
  <si>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</si>
  <si>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</si>
  <si>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</si>
  <si>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</si>
  <si>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</si>
  <si>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</si>
  <si>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</si>
  <si>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</si>
  <si>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</si>
  <si>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</si>
  <si>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</si>
  <si>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</si>
  <si>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</si>
  <si>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</si>
  <si>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</si>
  <si>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</si>
  <si>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</si>
  <si>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</si>
  <si>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</si>
  <si>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</si>
  <si>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</si>
  <si>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</si>
  <si>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</si>
  <si>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</si>
  <si>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</si>
  <si>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</si>
  <si>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</si>
  <si>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</si>
  <si>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</si>
  <si>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</si>
  <si>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</si>
  <si>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</si>
  <si>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</si>
  <si>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</si>
  <si>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</si>
  <si>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</si>
  <si>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</si>
  <si>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</si>
  <si>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</si>
  <si>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</si>
  <si>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</si>
  <si>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</si>
  <si>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</si>
  <si>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</si>
  <si>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</si>
  <si>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</si>
  <si>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</si>
  <si>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</si>
  <si>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</si>
  <si>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</si>
  <si>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</si>
  <si>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</si>
  <si>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</si>
  <si>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</si>
  <si>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</si>
  <si>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</si>
  <si>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</si>
  <si>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</si>
  <si>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</si>
  <si>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</si>
  <si>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</si>
  <si>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</si>
  <si>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</si>
  <si>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</si>
  <si>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</si>
  <si>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</si>
  <si>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</si>
  <si>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</si>
  <si>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</si>
  <si>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</si>
  <si>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</si>
  <si>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</si>
  <si>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</si>
  <si>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</si>
  <si>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</si>
  <si>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</si>
  <si>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</si>
  <si>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</si>
  <si>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</si>
  <si>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</si>
  <si>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</si>
  <si>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</si>
  <si>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</si>
  <si>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</si>
  <si>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</si>
  <si>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</si>
  <si>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</si>
  <si>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</si>
  <si>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</si>
  <si>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</si>
  <si>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</si>
  <si>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</si>
  <si>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</si>
  <si>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</si>
  <si>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</si>
  <si>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</si>
  <si>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</si>
  <si>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</si>
  <si>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</si>
  <si>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</si>
  <si>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</si>
  <si>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</si>
  <si>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</si>
  <si>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</si>
  <si>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</si>
  <si>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</si>
  <si>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</si>
  <si>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</si>
  <si>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</si>
  <si>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</si>
  <si>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</si>
  <si>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</si>
  <si>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</si>
  <si>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</si>
  <si>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</si>
  <si>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</si>
  <si>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</si>
  <si>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</si>
  <si>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</si>
  <si>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</si>
  <si>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</si>
  <si>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</si>
  <si>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</si>
  <si>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</si>
  <si>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</si>
  <si>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</si>
  <si>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</si>
  <si>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</si>
  <si>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</si>
  <si>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</si>
  <si>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</si>
  <si>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</si>
  <si>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</si>
  <si>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</si>
  <si>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</si>
  <si>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</si>
  <si>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</si>
  <si>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</si>
  <si>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</si>
  <si>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</si>
  <si>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</si>
  <si>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</si>
  <si>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</si>
  <si>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</si>
  <si>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</si>
  <si>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</si>
  <si>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</si>
  <si>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</si>
  <si>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</si>
  <si>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</si>
  <si>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</si>
  <si>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</si>
  <si>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</si>
  <si>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</si>
  <si>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</si>
  <si>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</si>
  <si>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</si>
  <si>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</si>
  <si>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</si>
  <si>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</si>
  <si>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</si>
  <si>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</si>
  <si>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</si>
  <si>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</si>
  <si>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</si>
  <si>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</si>
  <si>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</si>
  <si>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</si>
  <si>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</si>
  <si>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</si>
  <si>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</si>
  <si>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</si>
  <si>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</si>
  <si>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</si>
  <si>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</si>
  <si>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</si>
  <si>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</si>
  <si>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</si>
  <si>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</si>
  <si>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</si>
  <si>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</si>
  <si>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</si>
  <si>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</si>
  <si>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</si>
  <si>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</si>
  <si>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</si>
  <si>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</si>
  <si>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</si>
  <si>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</si>
  <si>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</si>
  <si>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</si>
  <si>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</si>
  <si>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</si>
  <si>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</si>
  <si>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</si>
  <si>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</si>
  <si>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</si>
  <si>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</si>
  <si>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</si>
  <si>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</si>
  <si>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</si>
  <si>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</si>
  <si>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</si>
  <si>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</si>
  <si>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</si>
  <si>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</si>
  <si>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</si>
  <si>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</si>
  <si>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</si>
  <si>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</si>
  <si>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</si>
  <si>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</si>
  <si>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</si>
  <si>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</si>
  <si>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</si>
  <si>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</si>
  <si>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</si>
  <si>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</si>
  <si>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</si>
  <si>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</si>
  <si>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</si>
  <si>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</si>
  <si>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</si>
  <si>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</si>
  <si>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</si>
  <si>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</si>
  <si>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</si>
  <si>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</si>
  <si>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</si>
  <si>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</si>
  <si>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</si>
  <si>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</si>
  <si>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</si>
  <si>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</si>
  <si>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</si>
  <si>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</si>
  <si>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</si>
  <si>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</si>
  <si>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</si>
  <si>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</si>
  <si>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</si>
  <si>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</si>
  <si>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</si>
  <si>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</si>
  <si>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</si>
  <si>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</si>
  <si>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</si>
  <si>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</si>
  <si>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</si>
  <si>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</si>
  <si>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</si>
  <si>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</si>
  <si>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</si>
  <si>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</si>
  <si>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</si>
  <si>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</si>
  <si>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</si>
  <si>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</si>
  <si>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</si>
  <si>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</si>
  <si>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</si>
  <si>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</si>
  <si>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</si>
  <si>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</si>
  <si>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</si>
  <si>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</si>
  <si>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</si>
  <si>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</si>
  <si>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</si>
  <si>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</si>
  <si>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</si>
  <si>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</si>
  <si>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</si>
  <si>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</si>
  <si>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</si>
  <si>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</si>
  <si>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</si>
  <si>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</si>
  <si>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</si>
  <si>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</si>
  <si>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</si>
  <si>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</si>
  <si>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</si>
  <si>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</si>
  <si>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</si>
  <si>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</si>
  <si>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</si>
  <si>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</si>
  <si>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</si>
  <si>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</si>
  <si>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</si>
  <si>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</si>
  <si>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</si>
  <si>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</si>
  <si>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</si>
  <si>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</si>
  <si>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</si>
  <si>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</si>
  <si>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</si>
  <si>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</si>
  <si>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</si>
  <si>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</si>
  <si>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</si>
  <si>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</si>
  <si>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</si>
  <si>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</si>
  <si>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</si>
  <si>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</si>
  <si>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</si>
  <si>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</si>
  <si>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</si>
  <si>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</si>
  <si>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</si>
  <si>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</si>
  <si>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</si>
  <si>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</si>
  <si>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</si>
  <si>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</si>
  <si>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</si>
  <si>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</si>
  <si>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</si>
  <si>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</si>
  <si>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</si>
  <si>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</si>
  <si>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</si>
  <si>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</si>
  <si>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</si>
  <si>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</si>
  <si>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</si>
  <si>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</si>
  <si>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</si>
  <si>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</si>
  <si>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</si>
  <si>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</si>
  <si>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</si>
  <si>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</si>
  <si>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</si>
  <si>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</si>
  <si>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</si>
  <si>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</si>
  <si>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</si>
  <si>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</si>
  <si>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</si>
  <si>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</si>
  <si>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</si>
  <si>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</si>
  <si>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</si>
  <si>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</si>
  <si>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</si>
  <si>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</si>
  <si>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</si>
  <si>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</si>
  <si>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</si>
  <si>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</si>
  <si>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</si>
  <si>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</si>
  <si>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</si>
  <si>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</si>
  <si>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</si>
  <si>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</si>
  <si>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</si>
  <si>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</si>
  <si>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</si>
  <si>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</si>
  <si>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</si>
  <si>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</si>
  <si>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</si>
  <si>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</si>
  <si>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</si>
  <si>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</si>
  <si>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</si>
  <si>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</si>
  <si>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</si>
  <si>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</si>
  <si>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</si>
  <si>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</si>
  <si>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</si>
  <si>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</si>
  <si>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</si>
  <si>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</si>
  <si>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</si>
  <si>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</si>
  <si>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</si>
  <si>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</si>
  <si>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</si>
  <si>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</si>
  <si>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</si>
  <si>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</si>
  <si>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</si>
  <si>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</si>
  <si>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</si>
  <si>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</si>
  <si>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</si>
  <si>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</si>
  <si>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</si>
  <si>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</si>
  <si>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</si>
  <si>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</si>
  <si>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</si>
  <si>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</si>
  <si>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</si>
  <si>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</si>
  <si>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</si>
  <si>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</si>
  <si>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</si>
  <si>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</si>
  <si>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</si>
  <si>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</si>
  <si>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</si>
  <si>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</si>
  <si>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</si>
  <si>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</si>
  <si>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</si>
  <si>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</si>
  <si>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</si>
  <si>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</si>
  <si>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</si>
  <si>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</si>
  <si>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</si>
  <si>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</si>
  <si>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</si>
  <si>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</si>
  <si>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</si>
  <si>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</si>
  <si>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</si>
  <si>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</si>
  <si>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</si>
  <si>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</si>
  <si>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</si>
  <si>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</si>
  <si>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</si>
  <si>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</si>
  <si>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</si>
  <si>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</si>
  <si>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</si>
  <si>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</si>
  <si>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</si>
  <si>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</si>
  <si>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</si>
  <si>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</si>
  <si>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</si>
  <si>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</si>
  <si>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</si>
  <si>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</si>
  <si>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</si>
  <si>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</si>
  <si>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</si>
  <si>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</si>
  <si>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</si>
  <si>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</si>
  <si>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</si>
  <si>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</si>
  <si>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</si>
  <si>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</si>
  <si>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</si>
  <si>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</si>
  <si>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</si>
  <si>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</si>
  <si>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</si>
  <si>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</si>
  <si>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</si>
  <si>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</si>
  <si>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</si>
  <si>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</si>
  <si>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</si>
  <si>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</si>
  <si>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</si>
  <si>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</si>
  <si>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</si>
  <si>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</si>
  <si>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</si>
  <si>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</si>
  <si>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</si>
  <si>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</si>
  <si>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</si>
  <si>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</si>
  <si>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</si>
  <si>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</si>
  <si>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</si>
  <si>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</si>
  <si>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</si>
  <si>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</si>
  <si>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</si>
  <si>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</si>
  <si>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</si>
  <si>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</si>
  <si>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</si>
  <si>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</si>
  <si>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</si>
  <si>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</si>
  <si>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</si>
  <si>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</si>
  <si>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</si>
  <si>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</si>
  <si>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</si>
  <si>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</si>
  <si>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</si>
  <si>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</si>
  <si>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</si>
  <si>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</si>
  <si>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</si>
  <si>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</si>
  <si>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</si>
  <si>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</si>
  <si>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</si>
  <si>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</si>
  <si>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</si>
  <si>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</si>
  <si>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</si>
  <si>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</si>
  <si>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</si>
  <si>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</si>
  <si>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</si>
  <si>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</si>
  <si>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</si>
  <si>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</si>
  <si>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</si>
  <si>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</si>
  <si>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</si>
  <si>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</si>
  <si>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</si>
  <si>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</si>
  <si>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</si>
  <si>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</si>
  <si>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</si>
  <si>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</si>
  <si>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</si>
  <si>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</si>
  <si>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</si>
  <si>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</si>
  <si>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</si>
  <si>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</si>
  <si>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</si>
  <si>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</si>
  <si>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</si>
  <si>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</si>
  <si>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</si>
  <si>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</si>
  <si>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</si>
  <si>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</si>
  <si>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</si>
  <si>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</si>
  <si>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</si>
  <si>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</si>
  <si>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</si>
  <si>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</si>
  <si>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</si>
  <si>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</si>
  <si>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</si>
  <si>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</si>
  <si>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</si>
  <si>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</si>
  <si>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</si>
  <si>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</si>
  <si>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</si>
  <si>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</si>
  <si>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</si>
  <si>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</si>
  <si>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</si>
  <si>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</si>
  <si>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</si>
  <si>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</si>
  <si>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</si>
  <si>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</si>
  <si>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</si>
  <si>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</si>
  <si>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</si>
  <si>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</si>
  <si>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</si>
  <si>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</si>
  <si>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</si>
  <si>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</si>
  <si>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</si>
  <si>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</si>
  <si>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</si>
  <si>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</si>
  <si>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</si>
  <si>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</si>
  <si>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</si>
  <si>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</si>
  <si>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</si>
  <si>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</si>
  <si>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</si>
  <si>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</si>
  <si>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</si>
  <si>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</si>
  <si>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</si>
  <si>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</si>
  <si>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</si>
  <si>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</si>
  <si>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</si>
  <si>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</si>
  <si>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</si>
  <si>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</si>
  <si>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</si>
  <si>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</si>
  <si>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</si>
  <si>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</si>
  <si>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</si>
  <si>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</si>
  <si>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</si>
  <si>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</si>
  <si>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</si>
  <si>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</si>
  <si>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</si>
  <si>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</si>
  <si>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</si>
  <si>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</si>
  <si>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</si>
  <si>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</si>
  <si>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</si>
  <si>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</si>
  <si>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</si>
  <si>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</si>
  <si>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</si>
  <si>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</si>
  <si>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</si>
  <si>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</si>
  <si>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</si>
  <si>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</si>
  <si>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</si>
  <si>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</si>
  <si>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</si>
  <si>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</si>
  <si>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</si>
  <si>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</si>
  <si>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</si>
  <si>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</si>
  <si>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</si>
  <si>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</si>
  <si>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</si>
  <si>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</si>
  <si>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</si>
  <si>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</si>
  <si>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</si>
  <si>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</si>
  <si>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</si>
  <si>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</si>
  <si>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</si>
  <si>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</si>
  <si>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</si>
  <si>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</si>
  <si>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ზაიქი მი</t>
  </si>
  <si>
    <t>არადამოუკიდებელ წევრი</t>
  </si>
  <si>
    <t>ჯანგ ძუნი</t>
  </si>
  <si>
    <t>არადამოუკიდებელი თავმჯდომარე</t>
  </si>
  <si>
    <t>ჟუ ნინგი</t>
  </si>
  <si>
    <t>დამოუკიდებელი წევრი</t>
  </si>
  <si>
    <t>ზაზა რობაქიძე</t>
  </si>
  <si>
    <t>მია მი</t>
  </si>
  <si>
    <t>დავით ცაავა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</si>
  <si>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</si>
  <si>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</si>
  <si>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</si>
  <si>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</si>
  <si>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</si>
  <si>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</si>
  <si>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</si>
  <si>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</si>
  <si>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</si>
  <si>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</si>
  <si>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</si>
  <si>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</si>
  <si>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</si>
  <si>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</si>
  <si>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</si>
  <si>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</si>
  <si>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სს "ბაზისბანკი"</t>
  </si>
  <si>
    <t>www.basisbank.ge</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</si>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</sst>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3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name val="Geo_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917">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3" fillId="0" borderId="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3" fontId="23" fillId="36" borderId="107"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4" xfId="0" applyFont="1" applyBorder="1" applyAlignment="1">
      <alignment horizontal="right" vertical="center" wrapText="1"/>
    </xf>
    <xf numFmtId="0" fontId="9" fillId="0" borderId="124" xfId="0" applyFont="1" applyFill="1" applyBorder="1" applyAlignment="1">
      <alignment horizontal="right"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applyAlignment="1"/>
    <xf numFmtId="0" fontId="9" fillId="0" borderId="122" xfId="0" applyFont="1" applyBorder="1" applyAlignment="1"/>
    <xf numFmtId="0" fontId="10" fillId="0" borderId="21" xfId="0" applyFont="1" applyBorder="1" applyAlignment="1">
      <alignment horizontal="center"/>
    </xf>
    <xf numFmtId="0" fontId="10" fillId="0" borderId="122"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4"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193" fontId="7"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4" fillId="0" borderId="122" xfId="0" applyNumberFormat="1" applyFont="1" applyFill="1" applyBorder="1" applyAlignment="1" applyProtection="1">
      <alignment vertical="center" wrapText="1"/>
      <protection locked="0"/>
    </xf>
    <xf numFmtId="193" fontId="7" fillId="0" borderId="107" xfId="0" applyNumberFormat="1" applyFont="1" applyFill="1" applyBorder="1" applyAlignment="1" applyProtection="1">
      <alignment horizontal="right" vertical="center" wrapText="1"/>
      <protection locked="0"/>
    </xf>
    <xf numFmtId="0" fontId="7" fillId="0" borderId="107" xfId="0" applyFont="1" applyBorder="1" applyAlignment="1">
      <alignment vertical="center" wrapText="1"/>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2" xfId="0" applyNumberFormat="1" applyFont="1" applyFill="1" applyBorder="1" applyAlignment="1" applyProtection="1">
      <alignment vertical="center"/>
      <protection locked="0"/>
    </xf>
    <xf numFmtId="193" fontId="9" fillId="2" borderId="122" xfId="0" applyNumberFormat="1" applyFont="1" applyFill="1" applyBorder="1" applyAlignment="1" applyProtection="1">
      <alignment vertical="center"/>
      <protection locked="0"/>
    </xf>
    <xf numFmtId="0" fontId="15"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10" fontId="4" fillId="0" borderId="122"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10" fontId="6" fillId="0" borderId="27" xfId="20961" applyNumberFormat="1" applyFont="1" applyBorder="1"/>
    <xf numFmtId="0" fontId="9" fillId="2" borderId="115" xfId="0" applyFont="1" applyFill="1" applyBorder="1" applyAlignment="1">
      <alignment horizontal="right" vertical="center"/>
    </xf>
    <xf numFmtId="0" fontId="9" fillId="2" borderId="102" xfId="0" applyFont="1" applyFill="1" applyBorder="1" applyAlignment="1">
      <alignment vertical="center"/>
    </xf>
    <xf numFmtId="193" fontId="9" fillId="2" borderId="102"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17" fillId="2" borderId="116" xfId="0" applyNumberFormat="1" applyFont="1" applyFill="1" applyBorder="1" applyAlignment="1" applyProtection="1">
      <alignment vertical="center"/>
      <protection locked="0"/>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49" fontId="123" fillId="0" borderId="107" xfId="5" applyNumberFormat="1" applyFont="1" applyFill="1" applyBorder="1" applyAlignment="1" applyProtection="1">
      <alignment horizontal="right" vertical="center"/>
      <protection locked="0"/>
    </xf>
    <xf numFmtId="49" fontId="124" fillId="0" borderId="107"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0" fontId="119" fillId="0" borderId="107" xfId="0" applyFont="1" applyFill="1" applyBorder="1"/>
    <xf numFmtId="49" fontId="123" fillId="0" borderId="107" xfId="5" applyNumberFormat="1" applyFont="1" applyFill="1" applyBorder="1" applyAlignment="1" applyProtection="1">
      <alignment horizontal="right" vertical="center" wrapText="1"/>
      <protection locked="0"/>
    </xf>
    <xf numFmtId="49" fontId="124" fillId="0" borderId="107" xfId="5" applyNumberFormat="1" applyFont="1" applyFill="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2"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2"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102"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08" fillId="81" borderId="107" xfId="0" applyNumberFormat="1" applyFont="1" applyFill="1" applyBorder="1" applyAlignment="1">
      <alignment horizontal="lef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0" fontId="108" fillId="81" borderId="107" xfId="0" applyFont="1" applyFill="1" applyBorder="1" applyAlignment="1">
      <alignment horizontal="left" vertical="center" wrapTex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193" fontId="4" fillId="0" borderId="0" xfId="0" applyNumberFormat="1" applyFont="1"/>
    <xf numFmtId="10" fontId="9" fillId="2" borderId="107"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10" fontId="17" fillId="2" borderId="122" xfId="20961" applyNumberFormat="1" applyFont="1" applyFill="1" applyBorder="1" applyAlignment="1" applyProtection="1">
      <alignment vertical="center"/>
      <protection locked="0"/>
    </xf>
    <xf numFmtId="10" fontId="9" fillId="2" borderId="122"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64" fontId="23" fillId="36" borderId="108" xfId="7" applyNumberFormat="1" applyFont="1" applyFill="1" applyBorder="1" applyAlignment="1">
      <alignment vertical="center" wrapText="1"/>
    </xf>
    <xf numFmtId="164" fontId="23" fillId="36" borderId="122" xfId="7" applyNumberFormat="1" applyFont="1" applyFill="1" applyBorder="1" applyAlignment="1">
      <alignment vertical="center" wrapText="1"/>
    </xf>
    <xf numFmtId="164" fontId="23" fillId="36" borderId="107" xfId="7" applyNumberFormat="1" applyFont="1" applyFill="1" applyBorder="1" applyAlignment="1">
      <alignment vertical="center" wrapText="1"/>
    </xf>
    <xf numFmtId="164" fontId="23" fillId="36" borderId="24" xfId="7" applyNumberFormat="1" applyFont="1" applyFill="1" applyBorder="1" applyAlignment="1">
      <alignment vertical="center" wrapText="1"/>
    </xf>
    <xf numFmtId="164" fontId="23" fillId="0" borderId="108" xfId="7" applyNumberFormat="1" applyFont="1" applyBorder="1" applyAlignment="1">
      <alignment vertical="center" wrapText="1"/>
    </xf>
    <xf numFmtId="164" fontId="23" fillId="0" borderId="107" xfId="7" applyNumberFormat="1" applyFont="1" applyBorder="1" applyAlignment="1">
      <alignment vertical="center" wrapText="1"/>
    </xf>
    <xf numFmtId="164" fontId="23" fillId="0" borderId="24" xfId="7" applyNumberFormat="1" applyFont="1" applyBorder="1" applyAlignment="1">
      <alignment vertical="center" wrapText="1"/>
    </xf>
    <xf numFmtId="164" fontId="23" fillId="0" borderId="107" xfId="7" applyNumberFormat="1" applyFont="1" applyFill="1" applyBorder="1" applyAlignment="1">
      <alignment vertical="center" wrapText="1"/>
    </xf>
    <xf numFmtId="164" fontId="23" fillId="0" borderId="24" xfId="7" applyNumberFormat="1" applyFont="1" applyFill="1" applyBorder="1" applyAlignment="1">
      <alignment vertical="center" wrapText="1"/>
    </xf>
    <xf numFmtId="164" fontId="23" fillId="36" borderId="28" xfId="7" applyNumberFormat="1" applyFont="1" applyFill="1" applyBorder="1" applyAlignment="1">
      <alignment vertical="center" wrapText="1"/>
    </xf>
    <xf numFmtId="164" fontId="23" fillId="36" borderId="27" xfId="7" applyNumberFormat="1" applyFont="1" applyFill="1" applyBorder="1" applyAlignment="1">
      <alignment vertical="center" wrapText="1"/>
    </xf>
    <xf numFmtId="164" fontId="23" fillId="36" borderId="26" xfId="7" applyNumberFormat="1" applyFont="1" applyFill="1" applyBorder="1" applyAlignment="1">
      <alignment vertical="center" wrapText="1"/>
    </xf>
    <xf numFmtId="164" fontId="23" fillId="36" borderId="43" xfId="7" applyNumberFormat="1" applyFont="1" applyFill="1" applyBorder="1" applyAlignment="1">
      <alignment vertical="center" wrapText="1"/>
    </xf>
    <xf numFmtId="0" fontId="10" fillId="0" borderId="0" xfId="0" applyFont="1" applyFill="1" applyBorder="1" applyAlignment="1">
      <alignment horizontal="center"/>
    </xf>
    <xf numFmtId="43" fontId="0" fillId="0" borderId="0" xfId="7" applyFont="1"/>
    <xf numFmtId="43" fontId="4" fillId="0" borderId="0" xfId="7" applyFont="1"/>
    <xf numFmtId="43" fontId="9" fillId="0" borderId="0" xfId="7" applyFont="1" applyFill="1" applyBorder="1" applyAlignment="1" applyProtection="1"/>
    <xf numFmtId="43" fontId="4" fillId="0" borderId="0" xfId="7" applyFont="1" applyFill="1" applyAlignment="1">
      <alignment horizontal="center" vertical="center"/>
    </xf>
    <xf numFmtId="43" fontId="4" fillId="0" borderId="0" xfId="7" applyFont="1" applyFill="1" applyAlignment="1">
      <alignment horizontal="left" vertical="center"/>
    </xf>
    <xf numFmtId="164" fontId="4" fillId="0" borderId="0" xfId="7" applyNumberFormat="1" applyFont="1"/>
    <xf numFmtId="164" fontId="9" fillId="0" borderId="0" xfId="7" applyNumberFormat="1" applyFont="1" applyFill="1" applyBorder="1" applyAlignment="1" applyProtection="1"/>
    <xf numFmtId="164" fontId="6" fillId="36" borderId="21" xfId="7" applyNumberFormat="1" applyFont="1" applyFill="1" applyBorder="1" applyAlignment="1">
      <alignment horizontal="center" vertical="center" wrapText="1"/>
    </xf>
    <xf numFmtId="164" fontId="6" fillId="36" borderId="122" xfId="7" applyNumberFormat="1" applyFont="1" applyFill="1" applyBorder="1" applyAlignment="1">
      <alignment horizontal="left" vertical="center" wrapText="1"/>
    </xf>
    <xf numFmtId="164" fontId="4"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64" fontId="4" fillId="0" borderId="20" xfId="7" applyNumberFormat="1" applyFont="1" applyBorder="1" applyAlignment="1">
      <alignment horizontal="center" vertical="center"/>
    </xf>
    <xf numFmtId="164" fontId="4" fillId="0" borderId="30" xfId="7" applyNumberFormat="1" applyFont="1" applyBorder="1" applyAlignment="1">
      <alignment horizontal="center" vertical="center"/>
    </xf>
    <xf numFmtId="164" fontId="109" fillId="0" borderId="3" xfId="7" applyNumberFormat="1" applyFont="1" applyFill="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6" xfId="7" applyNumberFormat="1" applyFont="1" applyFill="1" applyBorder="1"/>
    <xf numFmtId="167" fontId="12" fillId="0" borderId="0" xfId="0" applyNumberFormat="1" applyFont="1" applyAlignment="1"/>
    <xf numFmtId="193" fontId="12" fillId="0" borderId="0" xfId="0" applyNumberFormat="1" applyFont="1" applyAlignment="1"/>
    <xf numFmtId="43" fontId="12" fillId="0" borderId="0" xfId="7" applyFont="1"/>
    <xf numFmtId="165" fontId="115" fillId="80" borderId="107" xfId="20961" applyNumberFormat="1" applyFont="1" applyFill="1" applyBorder="1" applyAlignment="1" applyProtection="1">
      <alignment horizontal="right" vertical="center"/>
    </xf>
    <xf numFmtId="164" fontId="0" fillId="0" borderId="0" xfId="0" applyNumberFormat="1"/>
    <xf numFmtId="164" fontId="122" fillId="0" borderId="107" xfId="7" applyNumberFormat="1" applyFont="1" applyBorder="1"/>
    <xf numFmtId="164" fontId="4" fillId="0" borderId="59"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8" xfId="7" applyNumberFormat="1" applyFont="1" applyFill="1" applyBorder="1" applyAlignment="1">
      <alignment vertical="center"/>
    </xf>
    <xf numFmtId="10" fontId="4" fillId="0" borderId="101"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24"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6" xfId="7" applyNumberFormat="1" applyFont="1" applyFill="1" applyBorder="1" applyAlignment="1">
      <alignment vertical="center"/>
    </xf>
    <xf numFmtId="10" fontId="4" fillId="0" borderId="118" xfId="20961" applyNumberFormat="1" applyFont="1" applyFill="1" applyBorder="1" applyAlignment="1">
      <alignment vertical="center"/>
    </xf>
    <xf numFmtId="164" fontId="119" fillId="0" borderId="107" xfId="7" applyNumberFormat="1" applyFont="1" applyBorder="1"/>
    <xf numFmtId="164" fontId="122" fillId="0" borderId="142" xfId="7" applyNumberFormat="1" applyFont="1" applyBorder="1"/>
    <xf numFmtId="164" fontId="119" fillId="0" borderId="142" xfId="7" applyNumberFormat="1" applyFont="1" applyBorder="1" applyAlignment="1">
      <alignment horizontal="left" indent="1"/>
    </xf>
    <xf numFmtId="164" fontId="119" fillId="0" borderId="142" xfId="7" applyNumberFormat="1" applyFont="1" applyBorder="1"/>
    <xf numFmtId="164" fontId="119" fillId="83" borderId="142" xfId="7" applyNumberFormat="1" applyFont="1" applyFill="1" applyBorder="1"/>
    <xf numFmtId="164" fontId="119" fillId="0" borderId="102" xfId="0" applyNumberFormat="1" applyFont="1" applyFill="1" applyBorder="1" applyAlignment="1">
      <alignment vertical="center" wrapText="1"/>
    </xf>
    <xf numFmtId="164" fontId="119" fillId="0" borderId="107" xfId="0" applyNumberFormat="1" applyFont="1" applyFill="1" applyBorder="1" applyAlignment="1">
      <alignment vertical="center" wrapText="1"/>
    </xf>
    <xf numFmtId="164" fontId="119" fillId="0" borderId="7" xfId="0" applyNumberFormat="1" applyFont="1" applyBorder="1" applyAlignment="1"/>
    <xf numFmtId="164" fontId="122" fillId="0" borderId="7" xfId="0" applyNumberFormat="1" applyFont="1" applyBorder="1" applyAlignment="1"/>
    <xf numFmtId="164" fontId="122" fillId="0" borderId="7" xfId="7" applyNumberFormat="1" applyFont="1" applyBorder="1" applyAlignment="1">
      <alignment vertical="center"/>
    </xf>
    <xf numFmtId="164" fontId="119" fillId="0" borderId="107" xfId="7" applyNumberFormat="1" applyFont="1" applyBorder="1" applyAlignment="1">
      <alignment vertical="center"/>
    </xf>
    <xf numFmtId="164" fontId="119" fillId="0" borderId="107" xfId="0" applyNumberFormat="1" applyFont="1" applyBorder="1" applyAlignment="1"/>
    <xf numFmtId="164" fontId="119" fillId="0" borderId="107" xfId="0" applyNumberFormat="1" applyFont="1" applyFill="1" applyBorder="1" applyAlignment="1"/>
    <xf numFmtId="164" fontId="119" fillId="0" borderId="107" xfId="7" applyNumberFormat="1" applyFont="1" applyFill="1" applyBorder="1" applyAlignment="1">
      <alignment vertical="center"/>
    </xf>
    <xf numFmtId="164" fontId="119" fillId="84" borderId="107" xfId="7" applyNumberFormat="1" applyFont="1" applyFill="1" applyBorder="1" applyAlignment="1">
      <alignment vertical="center"/>
    </xf>
    <xf numFmtId="164" fontId="119" fillId="0" borderId="107" xfId="0" applyNumberFormat="1" applyFont="1" applyBorder="1" applyAlignment="1">
      <alignment wrapText="1"/>
    </xf>
    <xf numFmtId="164" fontId="119" fillId="0" borderId="107" xfId="0" applyNumberFormat="1" applyFont="1" applyFill="1" applyBorder="1" applyAlignment="1">
      <alignment vertical="top" wrapText="1"/>
    </xf>
    <xf numFmtId="164" fontId="119" fillId="0" borderId="107" xfId="7" applyNumberFormat="1" applyFont="1" applyFill="1" applyBorder="1" applyAlignment="1">
      <alignment vertical="center" wrapText="1"/>
    </xf>
    <xf numFmtId="164" fontId="119" fillId="0" borderId="107" xfId="0" applyNumberFormat="1" applyFont="1" applyFill="1" applyBorder="1" applyAlignment="1">
      <alignment wrapText="1"/>
    </xf>
    <xf numFmtId="43" fontId="119" fillId="0" borderId="0" xfId="7" applyFont="1" applyAlignment="1">
      <alignment horizontal="right"/>
    </xf>
    <xf numFmtId="43" fontId="121" fillId="0" borderId="138" xfId="7" applyFont="1" applyFill="1" applyBorder="1" applyAlignment="1">
      <alignment horizontal="right" vertical="center" wrapText="1"/>
    </xf>
    <xf numFmtId="43" fontId="119" fillId="0" borderId="102" xfId="7" applyFont="1" applyFill="1" applyBorder="1" applyAlignment="1">
      <alignment horizontal="right" vertical="center" wrapText="1"/>
    </xf>
    <xf numFmtId="43" fontId="119" fillId="0" borderId="7" xfId="7" applyFont="1" applyFill="1" applyBorder="1" applyAlignment="1">
      <alignment horizontal="right" vertical="center" wrapText="1"/>
    </xf>
    <xf numFmtId="43" fontId="119" fillId="0" borderId="0" xfId="7" applyFont="1" applyBorder="1" applyAlignment="1">
      <alignment horizontal="right"/>
    </xf>
    <xf numFmtId="43" fontId="119" fillId="0" borderId="0" xfId="7" applyFont="1" applyAlignment="1">
      <alignment horizontal="right" vertical="center"/>
    </xf>
    <xf numFmtId="43" fontId="122" fillId="0" borderId="0" xfId="7" applyFont="1" applyBorder="1" applyAlignment="1">
      <alignment horizontal="right"/>
    </xf>
    <xf numFmtId="43" fontId="119" fillId="0" borderId="0" xfId="7" applyFont="1" applyFill="1" applyBorder="1" applyAlignment="1">
      <alignment horizontal="right"/>
    </xf>
    <xf numFmtId="164" fontId="118" fillId="0" borderId="107" xfId="7" applyNumberFormat="1" applyFont="1" applyFill="1" applyBorder="1" applyAlignment="1">
      <alignment horizontal="right" wrapText="1"/>
    </xf>
    <xf numFmtId="164" fontId="119" fillId="0" borderId="107" xfId="7" applyNumberFormat="1" applyFont="1" applyBorder="1" applyAlignment="1">
      <alignment horizontal="right"/>
    </xf>
    <xf numFmtId="164" fontId="119" fillId="0" borderId="107" xfId="7" applyNumberFormat="1" applyFont="1" applyBorder="1" applyAlignment="1">
      <alignment horizontal="right" wrapText="1"/>
    </xf>
    <xf numFmtId="164" fontId="121" fillId="0" borderId="107" xfId="7" applyNumberFormat="1" applyFont="1" applyFill="1" applyBorder="1" applyAlignment="1">
      <alignment horizontal="right" wrapText="1"/>
    </xf>
    <xf numFmtId="164" fontId="122" fillId="0" borderId="107" xfId="7" applyNumberFormat="1" applyFont="1" applyBorder="1" applyAlignment="1">
      <alignment horizontal="right"/>
    </xf>
    <xf numFmtId="164" fontId="122" fillId="0" borderId="107" xfId="7" applyNumberFormat="1" applyFont="1" applyFill="1" applyBorder="1" applyAlignment="1">
      <alignment horizontal="right"/>
    </xf>
    <xf numFmtId="10" fontId="0" fillId="0" borderId="0" xfId="0" applyNumberFormat="1"/>
    <xf numFmtId="4" fontId="4" fillId="0" borderId="107" xfId="7" applyNumberFormat="1" applyFont="1" applyBorder="1"/>
    <xf numFmtId="4" fontId="4" fillId="0" borderId="107" xfId="7" applyNumberFormat="1" applyFont="1" applyBorder="1" applyAlignment="1">
      <alignment vertical="center"/>
    </xf>
    <xf numFmtId="4" fontId="0" fillId="0" borderId="0" xfId="0" applyNumberFormat="1"/>
    <xf numFmtId="43" fontId="0" fillId="0" borderId="0" xfId="0" applyNumberFormat="1"/>
    <xf numFmtId="164" fontId="4" fillId="0" borderId="0" xfId="0" applyNumberFormat="1" applyFont="1"/>
    <xf numFmtId="195" fontId="0" fillId="0" borderId="0" xfId="0" applyNumberFormat="1"/>
    <xf numFmtId="4" fontId="4" fillId="0" borderId="0" xfId="0" applyNumberFormat="1" applyFont="1"/>
    <xf numFmtId="4" fontId="4" fillId="0" borderId="107" xfId="7" applyNumberFormat="1" applyFont="1" applyFill="1" applyBorder="1"/>
    <xf numFmtId="193" fontId="12" fillId="0" borderId="0" xfId="0" applyNumberFormat="1" applyFont="1"/>
    <xf numFmtId="194" fontId="0" fillId="0" borderId="0" xfId="0" applyNumberFormat="1"/>
    <xf numFmtId="10" fontId="132" fillId="0" borderId="8" xfId="0" applyNumberFormat="1" applyFont="1" applyFill="1" applyBorder="1" applyAlignment="1"/>
    <xf numFmtId="10" fontId="4" fillId="0" borderId="24" xfId="20961" applyNumberFormat="1" applyFont="1" applyFill="1" applyBorder="1" applyAlignment="1"/>
    <xf numFmtId="10" fontId="13" fillId="0" borderId="8" xfId="0" applyNumberFormat="1" applyFont="1" applyFill="1" applyBorder="1" applyAlignment="1">
      <alignment wrapText="1"/>
    </xf>
    <xf numFmtId="10" fontId="4" fillId="0" borderId="122" xfId="20961" applyNumberFormat="1" applyFont="1" applyFill="1" applyBorder="1" applyAlignment="1"/>
    <xf numFmtId="10" fontId="13" fillId="0" borderId="28" xfId="0" applyNumberFormat="1" applyFont="1" applyFill="1" applyBorder="1" applyAlignment="1">
      <alignment wrapText="1"/>
    </xf>
    <xf numFmtId="10" fontId="4" fillId="0" borderId="27" xfId="20961" applyNumberFormat="1" applyFont="1" applyFill="1" applyBorder="1" applyAlignment="1"/>
    <xf numFmtId="43" fontId="4" fillId="0" borderId="0" xfId="0" applyNumberFormat="1" applyFont="1" applyFill="1" applyAlignment="1">
      <alignment horizontal="left" vertical="center"/>
    </xf>
    <xf numFmtId="10" fontId="4" fillId="0" borderId="0" xfId="0" applyNumberFormat="1" applyFont="1" applyFill="1" applyAlignment="1">
      <alignment horizontal="left" vertical="center"/>
    </xf>
    <xf numFmtId="164" fontId="4" fillId="0" borderId="23" xfId="7" applyNumberFormat="1" applyFont="1" applyBorder="1" applyAlignment="1"/>
    <xf numFmtId="164" fontId="4" fillId="36" borderId="27" xfId="7" applyNumberFormat="1" applyFont="1" applyFill="1" applyBorder="1"/>
    <xf numFmtId="164" fontId="119" fillId="0" borderId="0" xfId="0" applyNumberFormat="1" applyFont="1"/>
    <xf numFmtId="164" fontId="119" fillId="0" borderId="107" xfId="7" applyNumberFormat="1" applyFont="1" applyFill="1" applyBorder="1"/>
    <xf numFmtId="164" fontId="118" fillId="36" borderId="107" xfId="7" applyNumberFormat="1" applyFont="1" applyFill="1" applyBorder="1"/>
    <xf numFmtId="3" fontId="122" fillId="0" borderId="0" xfId="0" applyNumberFormat="1" applyFont="1"/>
    <xf numFmtId="3" fontId="119" fillId="0" borderId="0" xfId="0" applyNumberFormat="1" applyFont="1"/>
    <xf numFmtId="38" fontId="119" fillId="0" borderId="0" xfId="0" applyNumberFormat="1" applyFont="1"/>
    <xf numFmtId="0" fontId="119" fillId="0" borderId="0" xfId="0" applyFont="1" applyFill="1" applyBorder="1" applyAlignment="1">
      <alignment horizontal="center" vertical="center" wrapText="1"/>
    </xf>
    <xf numFmtId="164" fontId="122" fillId="0" borderId="107" xfId="7" applyNumberFormat="1" applyFont="1" applyFill="1" applyBorder="1"/>
    <xf numFmtId="164" fontId="119" fillId="0" borderId="0" xfId="0" applyNumberFormat="1" applyFont="1" applyFill="1" applyAlignment="1">
      <alignment wrapText="1"/>
    </xf>
    <xf numFmtId="164" fontId="119" fillId="0" borderId="7" xfId="0" applyNumberFormat="1" applyFont="1" applyFill="1" applyBorder="1" applyAlignment="1">
      <alignment wrapText="1"/>
    </xf>
    <xf numFmtId="0" fontId="119" fillId="0" borderId="0" xfId="0" applyFont="1" applyFill="1" applyAlignment="1">
      <alignment wrapText="1"/>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10" fontId="10" fillId="0" borderId="8" xfId="0" applyNumberFormat="1" applyFont="1" applyFill="1" applyBorder="1" applyAlignment="1">
      <alignment horizontal="center" vertical="center" wrapText="1"/>
    </xf>
    <xf numFmtId="10" fontId="10" fillId="0" borderId="24" xfId="0"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20961" applyFont="1" applyBorder="1" applyAlignment="1">
      <alignment horizontal="center" vertical="center"/>
    </xf>
    <xf numFmtId="9" fontId="4" fillId="0" borderId="10" xfId="2096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NumberFormat="1" applyFont="1" applyFill="1" applyBorder="1" applyAlignment="1">
      <alignment horizontal="left" vertical="center" wrapText="1"/>
    </xf>
    <xf numFmtId="0" fontId="121" fillId="0" borderId="130"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1" xfId="0" applyFont="1" applyFill="1" applyBorder="1" applyAlignment="1">
      <alignment horizontal="center" vertical="center" wrapText="1"/>
    </xf>
    <xf numFmtId="0" fontId="122" fillId="0" borderId="131"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4"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1"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11" xfId="0" applyFont="1" applyBorder="1" applyAlignment="1">
      <alignment horizontal="center" vertical="center" wrapText="1"/>
    </xf>
    <xf numFmtId="164" fontId="121" fillId="0" borderId="103" xfId="0" applyNumberFormat="1" applyFont="1" applyFill="1" applyBorder="1" applyAlignment="1">
      <alignment horizontal="center" vertical="center" wrapText="1"/>
    </xf>
    <xf numFmtId="164" fontId="121" fillId="0" borderId="131" xfId="0" applyNumberFormat="1" applyFont="1" applyFill="1" applyBorder="1" applyAlignment="1">
      <alignment horizontal="center" vertical="center" wrapText="1"/>
    </xf>
    <xf numFmtId="164" fontId="121" fillId="0" borderId="137" xfId="0" applyNumberFormat="1" applyFont="1" applyFill="1" applyBorder="1" applyAlignment="1">
      <alignment horizontal="center" vertical="center" wrapText="1"/>
    </xf>
    <xf numFmtId="164" fontId="121" fillId="0" borderId="138" xfId="0" applyNumberFormat="1" applyFont="1" applyFill="1" applyBorder="1" applyAlignment="1">
      <alignment horizontal="center" vertical="center" wrapText="1"/>
    </xf>
    <xf numFmtId="164" fontId="121" fillId="0" borderId="59" xfId="0" applyNumberFormat="1" applyFont="1" applyFill="1" applyBorder="1" applyAlignment="1">
      <alignment horizontal="center" vertical="center" wrapText="1"/>
    </xf>
    <xf numFmtId="164" fontId="121" fillId="0" borderId="11" xfId="0" applyNumberFormat="1" applyFont="1" applyFill="1" applyBorder="1" applyAlignment="1">
      <alignment horizontal="center" vertical="center" wrapText="1"/>
    </xf>
    <xf numFmtId="164" fontId="119" fillId="0" borderId="103" xfId="0" applyNumberFormat="1" applyFont="1" applyFill="1" applyBorder="1" applyAlignment="1">
      <alignment vertical="center"/>
    </xf>
    <xf numFmtId="164" fontId="119" fillId="0" borderId="121" xfId="0" applyNumberFormat="1" applyFont="1" applyFill="1" applyBorder="1" applyAlignment="1">
      <alignment vertical="center"/>
    </xf>
    <xf numFmtId="164" fontId="119" fillId="0" borderId="131" xfId="0" applyNumberFormat="1" applyFont="1" applyFill="1" applyBorder="1" applyAlignment="1">
      <alignment vertical="center"/>
    </xf>
    <xf numFmtId="164" fontId="119" fillId="0" borderId="103" xfId="0" applyNumberFormat="1" applyFont="1" applyFill="1" applyBorder="1" applyAlignment="1">
      <alignment vertical="center" wrapText="1"/>
    </xf>
    <xf numFmtId="164" fontId="119" fillId="0" borderId="121" xfId="0" applyNumberFormat="1" applyFont="1" applyFill="1" applyBorder="1" applyAlignment="1">
      <alignment vertical="center" wrapText="1"/>
    </xf>
    <xf numFmtId="164" fontId="119" fillId="0" borderId="131" xfId="0" applyNumberFormat="1" applyFont="1" applyFill="1" applyBorder="1" applyAlignment="1">
      <alignment vertical="center" wrapText="1"/>
    </xf>
    <xf numFmtId="164" fontId="122" fillId="0" borderId="107" xfId="0" applyNumberFormat="1" applyFont="1" applyFill="1" applyBorder="1" applyAlignment="1">
      <alignment vertical="center" wrapText="1"/>
    </xf>
    <xf numFmtId="43" fontId="119" fillId="0" borderId="103" xfId="7" applyFont="1" applyBorder="1" applyAlignment="1">
      <alignment horizontal="right" vertical="top" wrapText="1"/>
    </xf>
    <xf numFmtId="43" fontId="119" fillId="0" borderId="121" xfId="7" applyFont="1" applyBorder="1" applyAlignment="1">
      <alignment horizontal="right" vertical="top" wrapText="1"/>
    </xf>
    <xf numFmtId="43" fontId="119" fillId="0" borderId="131" xfId="7" applyFont="1" applyBorder="1" applyAlignment="1">
      <alignment horizontal="right" vertical="top" wrapText="1"/>
    </xf>
    <xf numFmtId="43" fontId="119" fillId="0" borderId="103" xfId="7" applyFont="1" applyFill="1" applyBorder="1" applyAlignment="1">
      <alignment horizontal="right" vertical="top" wrapText="1"/>
    </xf>
    <xf numFmtId="43" fontId="119" fillId="0" borderId="105" xfId="7" applyFont="1" applyFill="1" applyBorder="1" applyAlignment="1">
      <alignment horizontal="right" vertical="top" wrapText="1"/>
    </xf>
    <xf numFmtId="43" fontId="119" fillId="0" borderId="106" xfId="7" applyFont="1" applyFill="1" applyBorder="1" applyAlignment="1">
      <alignment horizontal="right" vertical="top" wrapText="1"/>
    </xf>
    <xf numFmtId="43" fontId="119" fillId="0" borderId="102" xfId="7" applyFont="1" applyBorder="1" applyAlignment="1">
      <alignment horizontal="right" vertical="top" wrapText="1"/>
    </xf>
    <xf numFmtId="43" fontId="119" fillId="0" borderId="7" xfId="7" applyFont="1" applyBorder="1" applyAlignment="1">
      <alignment horizontal="right" vertical="top" wrapText="1"/>
    </xf>
    <xf numFmtId="0" fontId="121" fillId="0" borderId="140" xfId="0" applyNumberFormat="1" applyFont="1" applyFill="1" applyBorder="1" applyAlignment="1">
      <alignment horizontal="left" vertical="top" wrapText="1"/>
    </xf>
    <xf numFmtId="0" fontId="121" fillId="0" borderId="141" xfId="0" applyNumberFormat="1" applyFont="1" applyFill="1" applyBorder="1" applyAlignment="1">
      <alignment horizontal="left" vertical="top"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81" borderId="108" xfId="0" applyNumberFormat="1" applyFont="1" applyFill="1" applyBorder="1" applyAlignment="1">
      <alignment horizontal="left" vertical="center" wrapText="1"/>
    </xf>
    <xf numFmtId="0" fontId="108" fillId="81" borderId="106" xfId="0" applyNumberFormat="1" applyFont="1" applyFill="1" applyBorder="1" applyAlignment="1">
      <alignment horizontal="left" vertical="center" wrapText="1"/>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81" borderId="108" xfId="0" applyNumberFormat="1" applyFont="1" applyFill="1" applyBorder="1" applyAlignment="1">
      <alignment horizontal="left" vertical="top" wrapText="1"/>
    </xf>
    <xf numFmtId="0" fontId="108" fillId="81"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9"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ListSheet"/>
      <sheetName val="Sheet1"/>
      <sheetName val="Technical"/>
      <sheetName val="Sheet2"/>
      <sheetName val="Treasury"/>
      <sheetName val="A-LD"/>
      <sheetName val="Test"/>
      <sheetName val="Source"/>
      <sheetName val="DataBase"/>
      <sheetName val="Setup"/>
      <sheetName val="Loans "/>
      <sheetName val="Deposits"/>
      <sheetName val="Instruction"/>
      <sheetName val="Sheet4"/>
      <sheetName val="Sheet3"/>
      <sheetName val="Sheet5"/>
      <sheetName val="ND"/>
      <sheetName val="LD"/>
      <sheetName val="CI"/>
      <sheetName val="Countries"/>
      <sheetName val="Currency Codes"/>
      <sheetName val="Validation"/>
      <sheetName val="დამხმარე გვარდი"/>
      <sheetName val="Sheet7"/>
      <sheetName val="Sheet8"/>
      <sheetName val="Sheet9"/>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refreshError="1"/>
      <sheetData sheetId="24">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 sheetId="25">
        <row r="2">
          <cell r="B2">
            <v>42450</v>
          </cell>
        </row>
      </sheetData>
      <sheetData sheetId="26"/>
      <sheetData sheetId="27"/>
      <sheetData sheetId="28">
        <row r="1">
          <cell r="D1" t="str">
            <v>NbgID</v>
          </cell>
        </row>
      </sheetData>
      <sheetData sheetId="29"/>
      <sheetData sheetId="30"/>
      <sheetData sheetId="31"/>
      <sheetData sheetId="32"/>
      <sheetData sheetId="33"/>
      <sheetData sheetId="34">
        <row r="1">
          <cell r="A1" t="str">
            <v>კი</v>
          </cell>
        </row>
      </sheetData>
      <sheetData sheetId="35"/>
      <sheetData sheetId="36"/>
      <sheetData sheetId="37"/>
      <sheetData sheetId="38"/>
      <sheetData sheetId="39"/>
      <sheetData sheetId="40">
        <row r="3">
          <cell r="A3" t="str">
            <v>AF</v>
          </cell>
        </row>
      </sheetData>
      <sheetData sheetId="41"/>
      <sheetData sheetId="42"/>
      <sheetData sheetId="43">
        <row r="24">
          <cell r="F24" t="str">
            <v>ინდივიდუალური</v>
          </cell>
        </row>
      </sheetData>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D15" sqref="D15"/>
    </sheetView>
  </sheetViews>
  <sheetFormatPr defaultRowHeight="15"/>
  <cols>
    <col min="1" max="1" width="10.28515625" style="1" customWidth="1"/>
    <col min="2" max="2" width="153" bestFit="1" customWidth="1"/>
    <col min="3" max="3" width="39.42578125" customWidth="1"/>
    <col min="7" max="7" width="25" customWidth="1"/>
  </cols>
  <sheetData>
    <row r="1" spans="1:3" ht="15.75">
      <c r="A1" s="9"/>
      <c r="B1" s="182" t="s">
        <v>251</v>
      </c>
      <c r="C1" s="90"/>
    </row>
    <row r="2" spans="1:3" s="179" customFormat="1" ht="15.75">
      <c r="A2" s="234">
        <v>1</v>
      </c>
      <c r="B2" s="180" t="s">
        <v>252</v>
      </c>
      <c r="C2" s="177" t="s">
        <v>986</v>
      </c>
    </row>
    <row r="3" spans="1:3" s="179" customFormat="1" ht="15.75">
      <c r="A3" s="234">
        <v>2</v>
      </c>
      <c r="B3" s="181" t="s">
        <v>253</v>
      </c>
      <c r="C3" s="177" t="s">
        <v>963</v>
      </c>
    </row>
    <row r="4" spans="1:3" s="179" customFormat="1" ht="15.75">
      <c r="A4" s="234">
        <v>3</v>
      </c>
      <c r="B4" s="181" t="s">
        <v>254</v>
      </c>
      <c r="C4" s="177" t="s">
        <v>969</v>
      </c>
    </row>
    <row r="5" spans="1:3" s="179" customFormat="1" ht="15.75">
      <c r="A5" s="235">
        <v>4</v>
      </c>
      <c r="B5" s="184" t="s">
        <v>255</v>
      </c>
      <c r="C5" s="177" t="s">
        <v>987</v>
      </c>
    </row>
    <row r="6" spans="1:3" s="183" customFormat="1" ht="65.25" customHeight="1">
      <c r="A6" s="750" t="s">
        <v>488</v>
      </c>
      <c r="B6" s="751"/>
      <c r="C6" s="751"/>
    </row>
    <row r="7" spans="1:3">
      <c r="A7" s="392" t="s">
        <v>401</v>
      </c>
      <c r="B7" s="393" t="s">
        <v>256</v>
      </c>
    </row>
    <row r="8" spans="1:3">
      <c r="A8" s="394">
        <v>1</v>
      </c>
      <c r="B8" s="390" t="s">
        <v>223</v>
      </c>
    </row>
    <row r="9" spans="1:3">
      <c r="A9" s="394">
        <v>2</v>
      </c>
      <c r="B9" s="390" t="s">
        <v>257</v>
      </c>
    </row>
    <row r="10" spans="1:3">
      <c r="A10" s="394">
        <v>3</v>
      </c>
      <c r="B10" s="390" t="s">
        <v>258</v>
      </c>
    </row>
    <row r="11" spans="1:3">
      <c r="A11" s="394">
        <v>4</v>
      </c>
      <c r="B11" s="390" t="s">
        <v>259</v>
      </c>
      <c r="C11" s="178"/>
    </row>
    <row r="12" spans="1:3">
      <c r="A12" s="394">
        <v>5</v>
      </c>
      <c r="B12" s="390" t="s">
        <v>187</v>
      </c>
    </row>
    <row r="13" spans="1:3">
      <c r="A13" s="394">
        <v>6</v>
      </c>
      <c r="B13" s="395" t="s">
        <v>149</v>
      </c>
    </row>
    <row r="14" spans="1:3">
      <c r="A14" s="394">
        <v>7</v>
      </c>
      <c r="B14" s="390" t="s">
        <v>260</v>
      </c>
    </row>
    <row r="15" spans="1:3">
      <c r="A15" s="394">
        <v>8</v>
      </c>
      <c r="B15" s="390" t="s">
        <v>263</v>
      </c>
    </row>
    <row r="16" spans="1:3">
      <c r="A16" s="394">
        <v>9</v>
      </c>
      <c r="B16" s="390" t="s">
        <v>88</v>
      </c>
    </row>
    <row r="17" spans="1:2">
      <c r="A17" s="396" t="s">
        <v>545</v>
      </c>
      <c r="B17" s="390" t="s">
        <v>525</v>
      </c>
    </row>
    <row r="18" spans="1:2">
      <c r="A18" s="394">
        <v>10</v>
      </c>
      <c r="B18" s="390" t="s">
        <v>266</v>
      </c>
    </row>
    <row r="19" spans="1:2">
      <c r="A19" s="394">
        <v>11</v>
      </c>
      <c r="B19" s="395" t="s">
        <v>247</v>
      </c>
    </row>
    <row r="20" spans="1:2">
      <c r="A20" s="394">
        <v>12</v>
      </c>
      <c r="B20" s="395" t="s">
        <v>244</v>
      </c>
    </row>
    <row r="21" spans="1:2">
      <c r="A21" s="394">
        <v>13</v>
      </c>
      <c r="B21" s="397" t="s">
        <v>458</v>
      </c>
    </row>
    <row r="22" spans="1:2">
      <c r="A22" s="394">
        <v>14</v>
      </c>
      <c r="B22" s="398" t="s">
        <v>518</v>
      </c>
    </row>
    <row r="23" spans="1:2">
      <c r="A23" s="399">
        <v>15</v>
      </c>
      <c r="B23" s="395" t="s">
        <v>77</v>
      </c>
    </row>
    <row r="24" spans="1:2">
      <c r="A24" s="399">
        <v>15.1</v>
      </c>
      <c r="B24" s="390" t="s">
        <v>554</v>
      </c>
    </row>
    <row r="25" spans="1:2">
      <c r="A25" s="399">
        <v>16</v>
      </c>
      <c r="B25" s="390" t="s">
        <v>622</v>
      </c>
    </row>
    <row r="26" spans="1:2">
      <c r="A26" s="399">
        <v>17</v>
      </c>
      <c r="B26" s="390" t="s">
        <v>934</v>
      </c>
    </row>
    <row r="27" spans="1:2">
      <c r="A27" s="399">
        <v>18</v>
      </c>
      <c r="B27" s="390" t="s">
        <v>955</v>
      </c>
    </row>
    <row r="28" spans="1:2">
      <c r="A28" s="399">
        <v>19</v>
      </c>
      <c r="B28" s="390" t="s">
        <v>956</v>
      </c>
    </row>
    <row r="29" spans="1:2">
      <c r="A29" s="399">
        <v>20</v>
      </c>
      <c r="B29" s="398" t="s">
        <v>721</v>
      </c>
    </row>
    <row r="30" spans="1:2">
      <c r="A30" s="399">
        <v>21</v>
      </c>
      <c r="B30" s="390" t="s">
        <v>739</v>
      </c>
    </row>
    <row r="31" spans="1:2">
      <c r="A31" s="399">
        <v>22</v>
      </c>
      <c r="B31" s="601" t="s">
        <v>756</v>
      </c>
    </row>
    <row r="32" spans="1:2" ht="26.25">
      <c r="A32" s="399">
        <v>23</v>
      </c>
      <c r="B32" s="601" t="s">
        <v>935</v>
      </c>
    </row>
    <row r="33" spans="1:2">
      <c r="A33" s="399">
        <v>24</v>
      </c>
      <c r="B33" s="390" t="s">
        <v>936</v>
      </c>
    </row>
    <row r="34" spans="1:2">
      <c r="A34" s="399">
        <v>25</v>
      </c>
      <c r="B34" s="390" t="s">
        <v>937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55"/>
  <sheetViews>
    <sheetView view="pageBreakPreview" zoomScale="60" zoomScaleNormal="100" workbookViewId="0">
      <pane xSplit="1" ySplit="5" topLeftCell="B22" activePane="bottomRight" state="frozen"/>
      <selection pane="topRight" activeCell="B1" sqref="B1"/>
      <selection pane="bottomLeft" activeCell="A5" sqref="A5"/>
      <selection pane="bottomRight" activeCell="C1" sqref="C1"/>
    </sheetView>
  </sheetViews>
  <sheetFormatPr defaultRowHeight="15"/>
  <cols>
    <col min="1" max="1" width="9.5703125" style="4" bestFit="1" customWidth="1"/>
    <col min="2" max="2" width="132.42578125" style="1" customWidth="1"/>
    <col min="3" max="3" width="18.42578125" style="1" customWidth="1"/>
  </cols>
  <sheetData>
    <row r="1" spans="1:3" ht="15.75">
      <c r="A1" s="17" t="s">
        <v>188</v>
      </c>
      <c r="B1" s="16" t="str">
        <f>Info!C2</f>
        <v>სს "ბაზისბანკი"</v>
      </c>
    </row>
    <row r="2" spans="1:3" s="21" customFormat="1" ht="15.75" customHeight="1">
      <c r="A2" s="21" t="s">
        <v>189</v>
      </c>
      <c r="B2" s="466">
        <f>'1. key ratios'!B2</f>
        <v>44377</v>
      </c>
    </row>
    <row r="3" spans="1:3" s="21" customFormat="1" ht="15.75" customHeight="1"/>
    <row r="4" spans="1:3" ht="15.75" thickBot="1">
      <c r="A4" s="4" t="s">
        <v>410</v>
      </c>
      <c r="B4" s="60" t="s">
        <v>88</v>
      </c>
    </row>
    <row r="5" spans="1:3">
      <c r="A5" s="130" t="s">
        <v>26</v>
      </c>
      <c r="B5" s="131"/>
      <c r="C5" s="132" t="s">
        <v>27</v>
      </c>
    </row>
    <row r="6" spans="1:3">
      <c r="A6" s="133">
        <v>1</v>
      </c>
      <c r="B6" s="79" t="s">
        <v>28</v>
      </c>
      <c r="C6" s="271">
        <f>SUM(C7:C11)</f>
        <v>263373644.26999998</v>
      </c>
    </row>
    <row r="7" spans="1:3">
      <c r="A7" s="133">
        <v>2</v>
      </c>
      <c r="B7" s="76" t="s">
        <v>29</v>
      </c>
      <c r="C7" s="272">
        <v>16181147</v>
      </c>
    </row>
    <row r="8" spans="1:3">
      <c r="A8" s="133">
        <v>3</v>
      </c>
      <c r="B8" s="70" t="s">
        <v>30</v>
      </c>
      <c r="C8" s="272">
        <v>76412652.799999997</v>
      </c>
    </row>
    <row r="9" spans="1:3">
      <c r="A9" s="133">
        <v>4</v>
      </c>
      <c r="B9" s="70" t="s">
        <v>31</v>
      </c>
      <c r="C9" s="272">
        <v>0</v>
      </c>
    </row>
    <row r="10" spans="1:3">
      <c r="A10" s="133">
        <v>5</v>
      </c>
      <c r="B10" s="70" t="s">
        <v>32</v>
      </c>
      <c r="C10" s="272">
        <v>155157570.71000001</v>
      </c>
    </row>
    <row r="11" spans="1:3">
      <c r="A11" s="133">
        <v>6</v>
      </c>
      <c r="B11" s="77" t="s">
        <v>33</v>
      </c>
      <c r="C11" s="272">
        <v>15622273.76</v>
      </c>
    </row>
    <row r="12" spans="1:3" s="3" customFormat="1">
      <c r="A12" s="133">
        <v>7</v>
      </c>
      <c r="B12" s="79" t="s">
        <v>34</v>
      </c>
      <c r="C12" s="273">
        <f>SUM(C13:C27)</f>
        <v>15557387.629999999</v>
      </c>
    </row>
    <row r="13" spans="1:3" s="3" customFormat="1">
      <c r="A13" s="133">
        <v>8</v>
      </c>
      <c r="B13" s="78" t="s">
        <v>35</v>
      </c>
      <c r="C13" s="274">
        <v>9513350.1799999997</v>
      </c>
    </row>
    <row r="14" spans="1:3" s="3" customFormat="1" ht="25.5">
      <c r="A14" s="133">
        <v>9</v>
      </c>
      <c r="B14" s="71" t="s">
        <v>36</v>
      </c>
      <c r="C14" s="274">
        <v>0</v>
      </c>
    </row>
    <row r="15" spans="1:3" s="3" customFormat="1">
      <c r="A15" s="133">
        <v>10</v>
      </c>
      <c r="B15" s="72" t="s">
        <v>37</v>
      </c>
      <c r="C15" s="274">
        <v>6044037.4500000002</v>
      </c>
    </row>
    <row r="16" spans="1:3" s="3" customFormat="1">
      <c r="A16" s="133">
        <v>11</v>
      </c>
      <c r="B16" s="73" t="s">
        <v>38</v>
      </c>
      <c r="C16" s="274">
        <v>0</v>
      </c>
    </row>
    <row r="17" spans="1:3" s="3" customFormat="1">
      <c r="A17" s="133">
        <v>12</v>
      </c>
      <c r="B17" s="72" t="s">
        <v>39</v>
      </c>
      <c r="C17" s="274">
        <v>0</v>
      </c>
    </row>
    <row r="18" spans="1:3" s="3" customFormat="1">
      <c r="A18" s="133">
        <v>13</v>
      </c>
      <c r="B18" s="72" t="s">
        <v>40</v>
      </c>
      <c r="C18" s="274">
        <v>0</v>
      </c>
    </row>
    <row r="19" spans="1:3" s="3" customFormat="1">
      <c r="A19" s="133">
        <v>14</v>
      </c>
      <c r="B19" s="72" t="s">
        <v>41</v>
      </c>
      <c r="C19" s="274">
        <v>0</v>
      </c>
    </row>
    <row r="20" spans="1:3" s="3" customFormat="1" ht="25.5">
      <c r="A20" s="133">
        <v>15</v>
      </c>
      <c r="B20" s="72" t="s">
        <v>42</v>
      </c>
      <c r="C20" s="274">
        <v>0</v>
      </c>
    </row>
    <row r="21" spans="1:3" s="3" customFormat="1" ht="25.5">
      <c r="A21" s="133">
        <v>16</v>
      </c>
      <c r="B21" s="71" t="s">
        <v>43</v>
      </c>
      <c r="C21" s="274">
        <v>0</v>
      </c>
    </row>
    <row r="22" spans="1:3" s="3" customFormat="1">
      <c r="A22" s="133">
        <v>17</v>
      </c>
      <c r="B22" s="134" t="s">
        <v>44</v>
      </c>
      <c r="C22" s="274">
        <v>0</v>
      </c>
    </row>
    <row r="23" spans="1:3" s="3" customFormat="1" ht="25.5">
      <c r="A23" s="133">
        <v>18</v>
      </c>
      <c r="B23" s="71" t="s">
        <v>45</v>
      </c>
      <c r="C23" s="274">
        <v>0</v>
      </c>
    </row>
    <row r="24" spans="1:3" s="3" customFormat="1" ht="25.5">
      <c r="A24" s="133">
        <v>19</v>
      </c>
      <c r="B24" s="71" t="s">
        <v>46</v>
      </c>
      <c r="C24" s="274">
        <v>0</v>
      </c>
    </row>
    <row r="25" spans="1:3" s="3" customFormat="1" ht="25.5">
      <c r="A25" s="133">
        <v>20</v>
      </c>
      <c r="B25" s="74" t="s">
        <v>47</v>
      </c>
      <c r="C25" s="274">
        <v>0</v>
      </c>
    </row>
    <row r="26" spans="1:3" s="3" customFormat="1">
      <c r="A26" s="133">
        <v>21</v>
      </c>
      <c r="B26" s="74" t="s">
        <v>48</v>
      </c>
      <c r="C26" s="274">
        <v>0</v>
      </c>
    </row>
    <row r="27" spans="1:3" s="3" customFormat="1" ht="25.5">
      <c r="A27" s="133">
        <v>22</v>
      </c>
      <c r="B27" s="74" t="s">
        <v>49</v>
      </c>
      <c r="C27" s="274">
        <v>0</v>
      </c>
    </row>
    <row r="28" spans="1:3" s="3" customFormat="1">
      <c r="A28" s="133">
        <v>23</v>
      </c>
      <c r="B28" s="80" t="s">
        <v>23</v>
      </c>
      <c r="C28" s="273">
        <f>C6-C12</f>
        <v>247816256.63999999</v>
      </c>
    </row>
    <row r="29" spans="1:3" s="3" customFormat="1">
      <c r="A29" s="135"/>
      <c r="B29" s="75"/>
      <c r="C29" s="274"/>
    </row>
    <row r="30" spans="1:3" s="3" customFormat="1">
      <c r="A30" s="135">
        <v>24</v>
      </c>
      <c r="B30" s="80" t="s">
        <v>50</v>
      </c>
      <c r="C30" s="273">
        <f>C31+C34</f>
        <v>0</v>
      </c>
    </row>
    <row r="31" spans="1:3" s="3" customFormat="1">
      <c r="A31" s="135">
        <v>25</v>
      </c>
      <c r="B31" s="70" t="s">
        <v>51</v>
      </c>
      <c r="C31" s="275">
        <f>C32+C33</f>
        <v>0</v>
      </c>
    </row>
    <row r="32" spans="1:3" s="3" customFormat="1">
      <c r="A32" s="135">
        <v>26</v>
      </c>
      <c r="B32" s="175" t="s">
        <v>52</v>
      </c>
      <c r="C32" s="274"/>
    </row>
    <row r="33" spans="1:3" s="3" customFormat="1">
      <c r="A33" s="135">
        <v>27</v>
      </c>
      <c r="B33" s="175" t="s">
        <v>53</v>
      </c>
      <c r="C33" s="274"/>
    </row>
    <row r="34" spans="1:3" s="3" customFormat="1">
      <c r="A34" s="135">
        <v>28</v>
      </c>
      <c r="B34" s="70" t="s">
        <v>54</v>
      </c>
      <c r="C34" s="274"/>
    </row>
    <row r="35" spans="1:3" s="3" customFormat="1">
      <c r="A35" s="135">
        <v>29</v>
      </c>
      <c r="B35" s="80" t="s">
        <v>55</v>
      </c>
      <c r="C35" s="273">
        <f>SUM(C36:C40)</f>
        <v>0</v>
      </c>
    </row>
    <row r="36" spans="1:3" s="3" customFormat="1">
      <c r="A36" s="135">
        <v>30</v>
      </c>
      <c r="B36" s="71" t="s">
        <v>56</v>
      </c>
      <c r="C36" s="274"/>
    </row>
    <row r="37" spans="1:3" s="3" customFormat="1">
      <c r="A37" s="135">
        <v>31</v>
      </c>
      <c r="B37" s="72" t="s">
        <v>57</v>
      </c>
      <c r="C37" s="274"/>
    </row>
    <row r="38" spans="1:3" s="3" customFormat="1" ht="25.5">
      <c r="A38" s="135">
        <v>32</v>
      </c>
      <c r="B38" s="71" t="s">
        <v>58</v>
      </c>
      <c r="C38" s="274"/>
    </row>
    <row r="39" spans="1:3" s="3" customFormat="1" ht="25.5">
      <c r="A39" s="135">
        <v>33</v>
      </c>
      <c r="B39" s="71" t="s">
        <v>46</v>
      </c>
      <c r="C39" s="274"/>
    </row>
    <row r="40" spans="1:3" s="3" customFormat="1" ht="25.5">
      <c r="A40" s="135">
        <v>34</v>
      </c>
      <c r="B40" s="74" t="s">
        <v>59</v>
      </c>
      <c r="C40" s="274"/>
    </row>
    <row r="41" spans="1:3" s="3" customFormat="1">
      <c r="A41" s="135">
        <v>35</v>
      </c>
      <c r="B41" s="80" t="s">
        <v>24</v>
      </c>
      <c r="C41" s="273">
        <f>C30-C35</f>
        <v>0</v>
      </c>
    </row>
    <row r="42" spans="1:3" s="3" customFormat="1">
      <c r="A42" s="135"/>
      <c r="B42" s="75"/>
      <c r="C42" s="274"/>
    </row>
    <row r="43" spans="1:3" s="3" customFormat="1">
      <c r="A43" s="135">
        <v>36</v>
      </c>
      <c r="B43" s="81" t="s">
        <v>60</v>
      </c>
      <c r="C43" s="273">
        <f>SUM(C44:C46)</f>
        <v>32505643.4419748</v>
      </c>
    </row>
    <row r="44" spans="1:3" s="3" customFormat="1">
      <c r="A44" s="135">
        <v>37</v>
      </c>
      <c r="B44" s="70" t="s">
        <v>61</v>
      </c>
      <c r="C44" s="274">
        <v>15485470</v>
      </c>
    </row>
    <row r="45" spans="1:3" s="3" customFormat="1">
      <c r="A45" s="135">
        <v>38</v>
      </c>
      <c r="B45" s="70" t="s">
        <v>62</v>
      </c>
      <c r="C45" s="274">
        <v>0</v>
      </c>
    </row>
    <row r="46" spans="1:3" s="3" customFormat="1">
      <c r="A46" s="135">
        <v>39</v>
      </c>
      <c r="B46" s="70" t="s">
        <v>63</v>
      </c>
      <c r="C46" s="274">
        <v>17020173.4419748</v>
      </c>
    </row>
    <row r="47" spans="1:3" s="3" customFormat="1">
      <c r="A47" s="135">
        <v>40</v>
      </c>
      <c r="B47" s="81" t="s">
        <v>64</v>
      </c>
      <c r="C47" s="273">
        <f>SUM(C48:C51)</f>
        <v>0</v>
      </c>
    </row>
    <row r="48" spans="1:3" s="3" customFormat="1">
      <c r="A48" s="135">
        <v>41</v>
      </c>
      <c r="B48" s="71" t="s">
        <v>65</v>
      </c>
      <c r="C48" s="274"/>
    </row>
    <row r="49" spans="1:3" s="3" customFormat="1">
      <c r="A49" s="135">
        <v>42</v>
      </c>
      <c r="B49" s="72" t="s">
        <v>66</v>
      </c>
      <c r="C49" s="274"/>
    </row>
    <row r="50" spans="1:3" s="3" customFormat="1" ht="25.5">
      <c r="A50" s="135">
        <v>43</v>
      </c>
      <c r="B50" s="71" t="s">
        <v>67</v>
      </c>
      <c r="C50" s="274"/>
    </row>
    <row r="51" spans="1:3" s="3" customFormat="1" ht="25.5">
      <c r="A51" s="135">
        <v>44</v>
      </c>
      <c r="B51" s="71" t="s">
        <v>46</v>
      </c>
      <c r="C51" s="274"/>
    </row>
    <row r="52" spans="1:3" s="3" customFormat="1" ht="15.75" thickBot="1">
      <c r="A52" s="136">
        <v>45</v>
      </c>
      <c r="B52" s="137" t="s">
        <v>25</v>
      </c>
      <c r="C52" s="276">
        <f>C43-C47</f>
        <v>32505643.4419748</v>
      </c>
    </row>
    <row r="55" spans="1:3">
      <c r="B55" s="1"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3"/>
  <sheetViews>
    <sheetView view="pageBreakPreview" zoomScale="60" zoomScaleNormal="100" workbookViewId="0">
      <selection activeCell="G6" sqref="G6"/>
    </sheetView>
  </sheetViews>
  <sheetFormatPr defaultColWidth="9.140625" defaultRowHeight="12.75"/>
  <cols>
    <col min="1" max="1" width="10.85546875" style="340" bestFit="1" customWidth="1"/>
    <col min="2" max="2" width="54" style="340" customWidth="1"/>
    <col min="3" max="3" width="15.5703125" style="340" customWidth="1"/>
    <col min="4" max="4" width="22.140625" style="649" customWidth="1"/>
    <col min="5" max="6" width="9.140625" style="340"/>
    <col min="7" max="7" width="9.140625" style="645"/>
    <col min="8" max="16384" width="9.140625" style="340"/>
  </cols>
  <sheetData>
    <row r="1" spans="1:8" ht="15">
      <c r="A1" s="17" t="s">
        <v>188</v>
      </c>
      <c r="B1" s="16" t="str">
        <f>Info!C2</f>
        <v>სს "ბაზისბანკი"</v>
      </c>
    </row>
    <row r="2" spans="1:8" s="21" customFormat="1" ht="15.75" customHeight="1">
      <c r="A2" s="21" t="s">
        <v>189</v>
      </c>
      <c r="B2" s="466">
        <f>'1. key ratios'!B2</f>
        <v>44377</v>
      </c>
      <c r="D2" s="650"/>
      <c r="G2" s="646"/>
    </row>
    <row r="3" spans="1:8" s="21" customFormat="1" ht="15.75" customHeight="1">
      <c r="D3" s="650"/>
      <c r="G3" s="646"/>
    </row>
    <row r="4" spans="1:8" ht="13.5" thickBot="1">
      <c r="A4" s="341" t="s">
        <v>524</v>
      </c>
      <c r="B4" s="378" t="s">
        <v>525</v>
      </c>
    </row>
    <row r="5" spans="1:8" s="379" customFormat="1">
      <c r="A5" s="771" t="s">
        <v>526</v>
      </c>
      <c r="B5" s="772"/>
      <c r="C5" s="370" t="s">
        <v>527</v>
      </c>
      <c r="D5" s="651" t="s">
        <v>528</v>
      </c>
      <c r="G5" s="647"/>
    </row>
    <row r="6" spans="1:8" s="380" customFormat="1">
      <c r="A6" s="371">
        <v>1</v>
      </c>
      <c r="B6" s="372" t="s">
        <v>529</v>
      </c>
      <c r="C6" s="372"/>
      <c r="D6" s="652"/>
      <c r="G6" s="648"/>
    </row>
    <row r="7" spans="1:8" s="380" customFormat="1">
      <c r="A7" s="373" t="s">
        <v>530</v>
      </c>
      <c r="B7" s="374" t="s">
        <v>531</v>
      </c>
      <c r="C7" s="426">
        <v>4.4999999999999998E-2</v>
      </c>
      <c r="D7" s="653">
        <f>C7*'5. RWA'!$C$13</f>
        <v>67026967.070979625</v>
      </c>
      <c r="F7" s="735"/>
      <c r="G7" s="648"/>
    </row>
    <row r="8" spans="1:8" s="380" customFormat="1">
      <c r="A8" s="373" t="s">
        <v>532</v>
      </c>
      <c r="B8" s="374" t="s">
        <v>533</v>
      </c>
      <c r="C8" s="427">
        <v>0.06</v>
      </c>
      <c r="D8" s="653">
        <f>C8*'5. RWA'!$C$13</f>
        <v>89369289.427972838</v>
      </c>
      <c r="F8" s="735"/>
      <c r="G8" s="648"/>
    </row>
    <row r="9" spans="1:8" s="380" customFormat="1">
      <c r="A9" s="373" t="s">
        <v>534</v>
      </c>
      <c r="B9" s="374" t="s">
        <v>535</v>
      </c>
      <c r="C9" s="427">
        <v>0.08</v>
      </c>
      <c r="D9" s="653">
        <f>C9*'5. RWA'!$C$13</f>
        <v>119159052.57063046</v>
      </c>
      <c r="F9" s="735"/>
      <c r="G9" s="648"/>
    </row>
    <row r="10" spans="1:8" s="380" customFormat="1">
      <c r="A10" s="371" t="s">
        <v>536</v>
      </c>
      <c r="B10" s="372" t="s">
        <v>537</v>
      </c>
      <c r="C10" s="428"/>
      <c r="D10" s="654"/>
      <c r="G10" s="648"/>
    </row>
    <row r="11" spans="1:8" s="381" customFormat="1">
      <c r="A11" s="375" t="s">
        <v>538</v>
      </c>
      <c r="B11" s="376" t="s">
        <v>600</v>
      </c>
      <c r="C11" s="429">
        <v>0</v>
      </c>
      <c r="D11" s="655">
        <f>C11*'5. RWA'!$C$13</f>
        <v>0</v>
      </c>
      <c r="G11" s="648"/>
    </row>
    <row r="12" spans="1:8" s="381" customFormat="1">
      <c r="A12" s="375" t="s">
        <v>539</v>
      </c>
      <c r="B12" s="376" t="s">
        <v>540</v>
      </c>
      <c r="C12" s="429">
        <v>0</v>
      </c>
      <c r="D12" s="655">
        <f>C12*'5. RWA'!$C$13</f>
        <v>0</v>
      </c>
      <c r="G12" s="648"/>
    </row>
    <row r="13" spans="1:8" s="381" customFormat="1">
      <c r="A13" s="375" t="s">
        <v>541</v>
      </c>
      <c r="B13" s="376" t="s">
        <v>542</v>
      </c>
      <c r="C13" s="429"/>
      <c r="D13" s="655">
        <f>C13*'5. RWA'!$C$13</f>
        <v>0</v>
      </c>
      <c r="G13" s="648"/>
    </row>
    <row r="14" spans="1:8" s="380" customFormat="1">
      <c r="A14" s="371" t="s">
        <v>543</v>
      </c>
      <c r="B14" s="372" t="s">
        <v>598</v>
      </c>
      <c r="C14" s="430"/>
      <c r="D14" s="654"/>
      <c r="G14" s="648"/>
    </row>
    <row r="15" spans="1:8" s="380" customFormat="1">
      <c r="A15" s="391" t="s">
        <v>546</v>
      </c>
      <c r="B15" s="376" t="s">
        <v>599</v>
      </c>
      <c r="C15" s="429">
        <v>1.4323243479869012E-2</v>
      </c>
      <c r="D15" s="655">
        <f>C15*'5. RWA'!$C$13</f>
        <v>21334301.534995645</v>
      </c>
      <c r="F15" s="735"/>
      <c r="G15" s="648"/>
      <c r="H15" s="736"/>
    </row>
    <row r="16" spans="1:8" s="380" customFormat="1">
      <c r="A16" s="391" t="s">
        <v>547</v>
      </c>
      <c r="B16" s="376" t="s">
        <v>549</v>
      </c>
      <c r="C16" s="429">
        <v>1.9120421955506551E-2</v>
      </c>
      <c r="D16" s="655">
        <f>C16*'5. RWA'!$C$13</f>
        <v>28479642.062110525</v>
      </c>
      <c r="F16" s="735"/>
      <c r="G16" s="648"/>
      <c r="H16" s="736"/>
    </row>
    <row r="17" spans="1:9" s="380" customFormat="1">
      <c r="A17" s="391" t="s">
        <v>548</v>
      </c>
      <c r="B17" s="376" t="s">
        <v>596</v>
      </c>
      <c r="C17" s="429">
        <v>4.1825509522450982E-2</v>
      </c>
      <c r="D17" s="655">
        <f>C17*'5. RWA'!$C$13</f>
        <v>62298601.099739268</v>
      </c>
      <c r="F17" s="735"/>
      <c r="G17" s="648"/>
      <c r="H17" s="736"/>
    </row>
    <row r="18" spans="1:9" s="379" customFormat="1">
      <c r="A18" s="773" t="s">
        <v>597</v>
      </c>
      <c r="B18" s="774"/>
      <c r="C18" s="431" t="s">
        <v>527</v>
      </c>
      <c r="D18" s="656" t="s">
        <v>528</v>
      </c>
      <c r="G18" s="648"/>
    </row>
    <row r="19" spans="1:9" s="380" customFormat="1">
      <c r="A19" s="377">
        <v>4</v>
      </c>
      <c r="B19" s="376" t="s">
        <v>23</v>
      </c>
      <c r="C19" s="429">
        <f>C7+C11+C12+C13+C15</f>
        <v>5.932324347986901E-2</v>
      </c>
      <c r="D19" s="653">
        <f>C19*'5. RWA'!$C$13</f>
        <v>88361268.60597527</v>
      </c>
      <c r="F19" s="735"/>
      <c r="G19" s="648"/>
      <c r="H19" s="736"/>
      <c r="I19" s="648"/>
    </row>
    <row r="20" spans="1:9" s="380" customFormat="1">
      <c r="A20" s="377">
        <v>5</v>
      </c>
      <c r="B20" s="376" t="s">
        <v>89</v>
      </c>
      <c r="C20" s="429">
        <f>C8+C11+C12+C13+C16</f>
        <v>7.9120421955506545E-2</v>
      </c>
      <c r="D20" s="653">
        <f>C20*'5. RWA'!$C$13</f>
        <v>117848931.49008335</v>
      </c>
      <c r="F20" s="735"/>
      <c r="G20" s="648"/>
      <c r="H20" s="736"/>
      <c r="I20" s="648"/>
    </row>
    <row r="21" spans="1:9" s="380" customFormat="1" ht="13.5" thickBot="1">
      <c r="A21" s="382" t="s">
        <v>544</v>
      </c>
      <c r="B21" s="383" t="s">
        <v>88</v>
      </c>
      <c r="C21" s="432">
        <f>C9+C11+C12+C13+C17</f>
        <v>0.12182550952245098</v>
      </c>
      <c r="D21" s="657">
        <f>C21*'5. RWA'!$C$13</f>
        <v>181457653.67036971</v>
      </c>
      <c r="F21" s="735"/>
      <c r="G21" s="648"/>
      <c r="H21" s="736"/>
      <c r="I21" s="648"/>
    </row>
    <row r="22" spans="1:9">
      <c r="F22" s="341"/>
    </row>
    <row r="23" spans="1:9" ht="63.75">
      <c r="B23" s="23"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view="pageBreakPreview" zoomScale="60" zoomScaleNormal="100" workbookViewId="0">
      <pane xSplit="1" ySplit="5" topLeftCell="B33" activePane="bottomRight" state="frozen"/>
      <selection pane="topRight" activeCell="B1" sqref="B1"/>
      <selection pane="bottomLeft" activeCell="A5" sqref="A5"/>
      <selection pane="bottomRight" activeCell="D5" sqref="D5"/>
    </sheetView>
  </sheetViews>
  <sheetFormatPr defaultRowHeight="15.75"/>
  <cols>
    <col min="1" max="1" width="10.7109375" style="66" customWidth="1"/>
    <col min="2" max="2" width="91.85546875" style="66" customWidth="1"/>
    <col min="3" max="3" width="43.5703125" style="66" customWidth="1"/>
    <col min="4" max="4" width="32.28515625" style="66" customWidth="1"/>
    <col min="5" max="5" width="13.85546875" customWidth="1"/>
    <col min="6" max="6" width="9.7109375" bestFit="1" customWidth="1"/>
    <col min="7" max="7" width="11.140625" customWidth="1"/>
  </cols>
  <sheetData>
    <row r="1" spans="1:6">
      <c r="A1" s="17" t="s">
        <v>188</v>
      </c>
      <c r="B1" s="19" t="str">
        <f>Info!C2</f>
        <v>სს "ბაზისბანკი"</v>
      </c>
      <c r="E1" s="1"/>
      <c r="F1" s="1"/>
    </row>
    <row r="2" spans="1:6" s="21" customFormat="1" ht="15.75" customHeight="1">
      <c r="A2" s="21" t="s">
        <v>189</v>
      </c>
      <c r="B2" s="466">
        <f>'1. key ratios'!B2</f>
        <v>44377</v>
      </c>
    </row>
    <row r="3" spans="1:6" s="21" customFormat="1" ht="15.75" customHeight="1">
      <c r="A3" s="26"/>
    </row>
    <row r="4" spans="1:6" s="21" customFormat="1" ht="15.75" customHeight="1" thickBot="1">
      <c r="A4" s="21" t="s">
        <v>411</v>
      </c>
      <c r="B4" s="199" t="s">
        <v>266</v>
      </c>
      <c r="D4" s="201" t="s">
        <v>93</v>
      </c>
    </row>
    <row r="5" spans="1:6" ht="75.75" customHeight="1">
      <c r="A5" s="148" t="s">
        <v>26</v>
      </c>
      <c r="B5" s="149" t="s">
        <v>231</v>
      </c>
      <c r="C5" s="150" t="s">
        <v>235</v>
      </c>
      <c r="D5" s="200" t="s">
        <v>267</v>
      </c>
    </row>
    <row r="6" spans="1:6">
      <c r="A6" s="138">
        <v>1</v>
      </c>
      <c r="B6" s="82" t="s">
        <v>154</v>
      </c>
      <c r="C6" s="277">
        <v>38354494.7487</v>
      </c>
      <c r="D6" s="139"/>
      <c r="E6" s="7"/>
      <c r="F6" s="5"/>
    </row>
    <row r="7" spans="1:6">
      <c r="A7" s="138">
        <v>2</v>
      </c>
      <c r="B7" s="83" t="s">
        <v>155</v>
      </c>
      <c r="C7" s="278">
        <v>179921654.03280002</v>
      </c>
      <c r="D7" s="140"/>
      <c r="E7" s="7"/>
      <c r="F7" s="5"/>
    </row>
    <row r="8" spans="1:6">
      <c r="A8" s="138">
        <v>3</v>
      </c>
      <c r="B8" s="83" t="s">
        <v>156</v>
      </c>
      <c r="C8" s="278">
        <v>92689951.008499995</v>
      </c>
      <c r="D8" s="140"/>
      <c r="E8" s="7"/>
      <c r="F8" s="5"/>
    </row>
    <row r="9" spans="1:6">
      <c r="A9" s="138">
        <v>4</v>
      </c>
      <c r="B9" s="83" t="s">
        <v>185</v>
      </c>
      <c r="C9" s="278">
        <v>33896829.280000001</v>
      </c>
      <c r="D9" s="140"/>
      <c r="E9" s="7"/>
      <c r="F9" s="5"/>
    </row>
    <row r="10" spans="1:6">
      <c r="A10" s="138">
        <v>5</v>
      </c>
      <c r="B10" s="83" t="s">
        <v>157</v>
      </c>
      <c r="C10" s="278">
        <v>180247503.36999997</v>
      </c>
      <c r="D10" s="140"/>
      <c r="E10" s="7"/>
      <c r="F10" s="5"/>
    </row>
    <row r="11" spans="1:6">
      <c r="A11" s="138">
        <v>6.1</v>
      </c>
      <c r="B11" s="83" t="s">
        <v>158</v>
      </c>
      <c r="C11" s="279">
        <v>1079646358.5016999</v>
      </c>
      <c r="D11" s="141"/>
      <c r="E11" s="7"/>
      <c r="F11" s="5"/>
    </row>
    <row r="12" spans="1:6">
      <c r="A12" s="138">
        <v>6.2</v>
      </c>
      <c r="B12" s="84" t="s">
        <v>159</v>
      </c>
      <c r="C12" s="279">
        <v>-56442779.481371</v>
      </c>
      <c r="D12" s="141"/>
      <c r="E12" s="7"/>
      <c r="F12" s="5"/>
    </row>
    <row r="13" spans="1:6">
      <c r="A13" s="138" t="s">
        <v>485</v>
      </c>
      <c r="B13" s="85" t="s">
        <v>486</v>
      </c>
      <c r="C13" s="279">
        <v>16832445.728700001</v>
      </c>
      <c r="D13" s="236" t="s">
        <v>988</v>
      </c>
      <c r="E13" s="8"/>
      <c r="F13" s="5"/>
    </row>
    <row r="14" spans="1:6">
      <c r="A14" s="138" t="s">
        <v>620</v>
      </c>
      <c r="B14" s="85" t="s">
        <v>609</v>
      </c>
      <c r="C14" s="279">
        <v>6196702.7279709997</v>
      </c>
      <c r="D14" s="141"/>
      <c r="E14" s="8"/>
      <c r="F14" s="5"/>
    </row>
    <row r="15" spans="1:6">
      <c r="A15" s="138">
        <v>6</v>
      </c>
      <c r="B15" s="83" t="s">
        <v>160</v>
      </c>
      <c r="C15" s="285">
        <v>1023203579.0203289</v>
      </c>
      <c r="D15" s="141"/>
      <c r="E15" s="7"/>
      <c r="F15" s="5"/>
    </row>
    <row r="16" spans="1:6">
      <c r="A16" s="138">
        <v>7</v>
      </c>
      <c r="B16" s="83" t="s">
        <v>161</v>
      </c>
      <c r="C16" s="278">
        <v>13807222.825300001</v>
      </c>
      <c r="D16" s="140"/>
      <c r="E16" s="7"/>
      <c r="F16" s="5"/>
    </row>
    <row r="17" spans="1:6">
      <c r="A17" s="138">
        <v>8</v>
      </c>
      <c r="B17" s="83" t="s">
        <v>162</v>
      </c>
      <c r="C17" s="278">
        <v>18333543.166999999</v>
      </c>
      <c r="D17" s="140"/>
      <c r="E17" s="7"/>
      <c r="F17" s="5"/>
    </row>
    <row r="18" spans="1:6">
      <c r="A18" s="138">
        <v>9</v>
      </c>
      <c r="B18" s="83" t="s">
        <v>163</v>
      </c>
      <c r="C18" s="278">
        <v>17062704.219999999</v>
      </c>
      <c r="D18" s="140"/>
      <c r="E18" s="7"/>
      <c r="F18" s="5"/>
    </row>
    <row r="19" spans="1:6">
      <c r="A19" s="138">
        <v>10</v>
      </c>
      <c r="B19" s="83" t="s">
        <v>164</v>
      </c>
      <c r="C19" s="278">
        <v>35525140.600000001</v>
      </c>
      <c r="D19" s="140"/>
      <c r="E19" s="7"/>
      <c r="F19" s="5"/>
    </row>
    <row r="20" spans="1:6">
      <c r="A20" s="138">
        <v>10.1</v>
      </c>
      <c r="B20" s="85" t="s">
        <v>234</v>
      </c>
      <c r="C20" s="278">
        <v>6044037.4500000002</v>
      </c>
      <c r="D20" s="236" t="s">
        <v>438</v>
      </c>
      <c r="E20" s="7"/>
      <c r="F20" s="5"/>
    </row>
    <row r="21" spans="1:6">
      <c r="A21" s="138">
        <v>11</v>
      </c>
      <c r="B21" s="86" t="s">
        <v>165</v>
      </c>
      <c r="C21" s="280">
        <v>10367038.963599999</v>
      </c>
      <c r="D21" s="142"/>
      <c r="E21" s="7"/>
      <c r="F21" s="5"/>
    </row>
    <row r="22" spans="1:6">
      <c r="A22" s="138">
        <v>12</v>
      </c>
      <c r="B22" s="88" t="s">
        <v>166</v>
      </c>
      <c r="C22" s="281">
        <f>SUM(C6:C10,C15:C18,C19,C21)</f>
        <v>1643409661.2362289</v>
      </c>
      <c r="D22" s="143"/>
      <c r="E22" s="6"/>
      <c r="F22" s="5"/>
    </row>
    <row r="23" spans="1:6">
      <c r="A23" s="138">
        <v>13</v>
      </c>
      <c r="B23" s="83" t="s">
        <v>167</v>
      </c>
      <c r="C23" s="282">
        <v>17501144.460000001</v>
      </c>
      <c r="D23" s="144"/>
      <c r="E23" s="7"/>
      <c r="F23" s="5"/>
    </row>
    <row r="24" spans="1:6">
      <c r="A24" s="138">
        <v>14</v>
      </c>
      <c r="B24" s="83" t="s">
        <v>168</v>
      </c>
      <c r="C24" s="278">
        <v>203273571.85979998</v>
      </c>
      <c r="D24" s="140"/>
      <c r="E24" s="7"/>
      <c r="F24" s="5"/>
    </row>
    <row r="25" spans="1:6">
      <c r="A25" s="138">
        <v>15</v>
      </c>
      <c r="B25" s="83" t="s">
        <v>169</v>
      </c>
      <c r="C25" s="278">
        <v>193916419.9544</v>
      </c>
      <c r="D25" s="140"/>
      <c r="E25" s="7"/>
      <c r="F25" s="5"/>
    </row>
    <row r="26" spans="1:6">
      <c r="A26" s="138">
        <v>16</v>
      </c>
      <c r="B26" s="83" t="s">
        <v>170</v>
      </c>
      <c r="C26" s="278">
        <v>406591269.10229999</v>
      </c>
      <c r="D26" s="140"/>
      <c r="E26" s="7"/>
      <c r="F26" s="5"/>
    </row>
    <row r="27" spans="1:6">
      <c r="A27" s="138">
        <v>17</v>
      </c>
      <c r="B27" s="83" t="s">
        <v>171</v>
      </c>
      <c r="C27" s="278">
        <v>0</v>
      </c>
      <c r="D27" s="140"/>
      <c r="E27" s="7"/>
      <c r="F27" s="5"/>
    </row>
    <row r="28" spans="1:6">
      <c r="A28" s="138">
        <v>18</v>
      </c>
      <c r="B28" s="83" t="s">
        <v>172</v>
      </c>
      <c r="C28" s="278">
        <v>507257561.12949997</v>
      </c>
      <c r="D28" s="140"/>
      <c r="E28" s="7"/>
      <c r="F28" s="5"/>
    </row>
    <row r="29" spans="1:6">
      <c r="A29" s="138">
        <v>19</v>
      </c>
      <c r="B29" s="83" t="s">
        <v>173</v>
      </c>
      <c r="C29" s="278">
        <v>11082277.116500001</v>
      </c>
      <c r="D29" s="140"/>
      <c r="E29" s="7"/>
      <c r="F29" s="5"/>
    </row>
    <row r="30" spans="1:6">
      <c r="A30" s="138">
        <v>20</v>
      </c>
      <c r="B30" s="83" t="s">
        <v>95</v>
      </c>
      <c r="C30" s="278">
        <v>24928302.360799998</v>
      </c>
      <c r="D30" s="140"/>
      <c r="E30" s="7"/>
      <c r="F30" s="5"/>
    </row>
    <row r="31" spans="1:6">
      <c r="A31" s="138">
        <v>20.100000000000001</v>
      </c>
      <c r="B31" s="87" t="s">
        <v>484</v>
      </c>
      <c r="C31" s="280">
        <v>187727.71327479929</v>
      </c>
      <c r="D31" s="236" t="s">
        <v>988</v>
      </c>
      <c r="E31" s="7"/>
      <c r="F31" s="5"/>
    </row>
    <row r="32" spans="1:6">
      <c r="A32" s="138">
        <v>21</v>
      </c>
      <c r="B32" s="86" t="s">
        <v>174</v>
      </c>
      <c r="C32" s="280">
        <v>15485470</v>
      </c>
      <c r="D32" s="142"/>
      <c r="E32" s="7"/>
      <c r="F32" s="5"/>
    </row>
    <row r="33" spans="1:6">
      <c r="A33" s="138">
        <v>21.1</v>
      </c>
      <c r="B33" s="87" t="s">
        <v>233</v>
      </c>
      <c r="C33" s="283">
        <v>15485470</v>
      </c>
      <c r="D33" s="236" t="s">
        <v>989</v>
      </c>
      <c r="E33" s="7"/>
      <c r="F33" s="5"/>
    </row>
    <row r="34" spans="1:6">
      <c r="A34" s="138">
        <v>22</v>
      </c>
      <c r="B34" s="88" t="s">
        <v>175</v>
      </c>
      <c r="C34" s="281">
        <f>SUM(C23:C32)-C31</f>
        <v>1380036015.9832997</v>
      </c>
      <c r="D34" s="143"/>
      <c r="E34" s="7"/>
      <c r="F34" s="5"/>
    </row>
    <row r="35" spans="1:6">
      <c r="A35" s="138">
        <v>23</v>
      </c>
      <c r="B35" s="86" t="s">
        <v>176</v>
      </c>
      <c r="C35" s="278">
        <v>16181147</v>
      </c>
      <c r="D35" s="236" t="s">
        <v>990</v>
      </c>
      <c r="E35" s="7"/>
      <c r="F35" s="5"/>
    </row>
    <row r="36" spans="1:6">
      <c r="A36" s="138">
        <v>24</v>
      </c>
      <c r="B36" s="86" t="s">
        <v>177</v>
      </c>
      <c r="C36" s="278">
        <v>0</v>
      </c>
      <c r="D36" s="140"/>
      <c r="E36" s="7"/>
      <c r="F36" s="5"/>
    </row>
    <row r="37" spans="1:6">
      <c r="A37" s="138">
        <v>25</v>
      </c>
      <c r="B37" s="86" t="s">
        <v>232</v>
      </c>
      <c r="C37" s="278">
        <v>0</v>
      </c>
      <c r="D37" s="140"/>
      <c r="E37" s="7"/>
      <c r="F37" s="5"/>
    </row>
    <row r="38" spans="1:6">
      <c r="A38" s="138">
        <v>26</v>
      </c>
      <c r="B38" s="86" t="s">
        <v>179</v>
      </c>
      <c r="C38" s="278">
        <v>76412652.799999997</v>
      </c>
      <c r="D38" s="236" t="s">
        <v>991</v>
      </c>
      <c r="E38" s="7"/>
      <c r="F38" s="5"/>
    </row>
    <row r="39" spans="1:6">
      <c r="A39" s="138">
        <v>27</v>
      </c>
      <c r="B39" s="86" t="s">
        <v>180</v>
      </c>
      <c r="C39" s="278">
        <v>145644220.53</v>
      </c>
      <c r="D39" s="236" t="s">
        <v>992</v>
      </c>
      <c r="E39" s="7"/>
      <c r="F39" s="5"/>
    </row>
    <row r="40" spans="1:6">
      <c r="A40" s="138">
        <v>28</v>
      </c>
      <c r="B40" s="86" t="s">
        <v>181</v>
      </c>
      <c r="C40" s="278">
        <v>15622274.9705</v>
      </c>
      <c r="D40" s="236" t="s">
        <v>993</v>
      </c>
      <c r="E40" s="7"/>
      <c r="F40" s="5"/>
    </row>
    <row r="41" spans="1:6">
      <c r="A41" s="138">
        <v>29</v>
      </c>
      <c r="B41" s="86" t="s">
        <v>35</v>
      </c>
      <c r="C41" s="278">
        <v>9513350.1799999997</v>
      </c>
      <c r="D41" s="236" t="s">
        <v>994</v>
      </c>
      <c r="E41" s="7"/>
      <c r="F41" s="5"/>
    </row>
    <row r="42" spans="1:6" ht="16.5" thickBot="1">
      <c r="A42" s="145">
        <v>30</v>
      </c>
      <c r="B42" s="146" t="s">
        <v>182</v>
      </c>
      <c r="C42" s="284">
        <f>SUM(C35:C41)</f>
        <v>263373645.48049998</v>
      </c>
      <c r="D42" s="147"/>
      <c r="E42" s="7"/>
      <c r="F42" s="5"/>
    </row>
    <row r="44" spans="1:6">
      <c r="C44" s="303"/>
    </row>
  </sheetData>
  <pageMargins left="0.7" right="0.7" top="0.75" bottom="0.75" header="0.3" footer="0.3"/>
  <pageSetup paperSize="9" scale="4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25"/>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E25" sqref="E25"/>
    </sheetView>
  </sheetViews>
  <sheetFormatPr defaultColWidth="9.140625" defaultRowHeight="12.75"/>
  <cols>
    <col min="1" max="1" width="10.5703125" style="1" bestFit="1" customWidth="1"/>
    <col min="2" max="2" width="86.42578125" style="1" customWidth="1"/>
    <col min="3" max="3" width="12" style="649" bestFit="1" customWidth="1"/>
    <col min="4" max="4" width="14.28515625" style="649" bestFit="1" customWidth="1"/>
    <col min="5" max="5" width="11" style="649" bestFit="1" customWidth="1"/>
    <col min="6" max="6" width="14.28515625" style="649" bestFit="1" customWidth="1"/>
    <col min="7" max="7" width="11" style="649" bestFit="1" customWidth="1"/>
    <col min="8" max="8" width="14.28515625" style="649" bestFit="1" customWidth="1"/>
    <col min="9" max="9" width="11" style="649" bestFit="1" customWidth="1"/>
    <col min="10" max="10" width="14.28515625" style="649" bestFit="1" customWidth="1"/>
    <col min="11" max="11" width="12" style="649" bestFit="1" customWidth="1"/>
    <col min="12" max="12" width="14.28515625" style="649" bestFit="1" customWidth="1"/>
    <col min="13" max="13" width="13.5703125" style="649" bestFit="1" customWidth="1"/>
    <col min="14" max="14" width="14.28515625" style="649" bestFit="1" customWidth="1"/>
    <col min="15" max="15" width="10.5703125" style="649" bestFit="1" customWidth="1"/>
    <col min="16" max="16" width="14.28515625" style="649" bestFit="1" customWidth="1"/>
    <col min="17" max="17" width="11" style="649" bestFit="1" customWidth="1"/>
    <col min="18" max="18" width="14.28515625" style="649" bestFit="1" customWidth="1"/>
    <col min="19" max="19" width="31.5703125" style="1" bestFit="1" customWidth="1"/>
    <col min="20" max="16384" width="9.140625" style="12"/>
  </cols>
  <sheetData>
    <row r="1" spans="1:21">
      <c r="A1" s="1" t="s">
        <v>188</v>
      </c>
      <c r="B1" s="340" t="str">
        <f>Info!C2</f>
        <v>სს "ბაზისბანკი"</v>
      </c>
    </row>
    <row r="2" spans="1:21">
      <c r="A2" s="1" t="s">
        <v>189</v>
      </c>
      <c r="B2" s="466">
        <f>'1. key ratios'!B2</f>
        <v>44377</v>
      </c>
    </row>
    <row r="4" spans="1:21" ht="39" thickBot="1">
      <c r="A4" s="65" t="s">
        <v>412</v>
      </c>
      <c r="B4" s="310" t="s">
        <v>455</v>
      </c>
    </row>
    <row r="5" spans="1:21">
      <c r="A5" s="127"/>
      <c r="B5" s="129"/>
      <c r="C5" s="658" t="s">
        <v>0</v>
      </c>
      <c r="D5" s="658" t="s">
        <v>1</v>
      </c>
      <c r="E5" s="658" t="s">
        <v>2</v>
      </c>
      <c r="F5" s="658" t="s">
        <v>3</v>
      </c>
      <c r="G5" s="658" t="s">
        <v>4</v>
      </c>
      <c r="H5" s="658" t="s">
        <v>5</v>
      </c>
      <c r="I5" s="658" t="s">
        <v>236</v>
      </c>
      <c r="J5" s="658" t="s">
        <v>237</v>
      </c>
      <c r="K5" s="658" t="s">
        <v>238</v>
      </c>
      <c r="L5" s="658" t="s">
        <v>239</v>
      </c>
      <c r="M5" s="658" t="s">
        <v>240</v>
      </c>
      <c r="N5" s="658" t="s">
        <v>241</v>
      </c>
      <c r="O5" s="658" t="s">
        <v>442</v>
      </c>
      <c r="P5" s="658" t="s">
        <v>443</v>
      </c>
      <c r="Q5" s="658" t="s">
        <v>444</v>
      </c>
      <c r="R5" s="659" t="s">
        <v>445</v>
      </c>
      <c r="S5" s="114" t="s">
        <v>446</v>
      </c>
    </row>
    <row r="6" spans="1:21" ht="46.5" customHeight="1">
      <c r="A6" s="152"/>
      <c r="B6" s="779" t="s">
        <v>447</v>
      </c>
      <c r="C6" s="777">
        <v>0</v>
      </c>
      <c r="D6" s="778"/>
      <c r="E6" s="777">
        <v>0.2</v>
      </c>
      <c r="F6" s="778"/>
      <c r="G6" s="777">
        <v>0.35</v>
      </c>
      <c r="H6" s="778"/>
      <c r="I6" s="777">
        <v>0.5</v>
      </c>
      <c r="J6" s="778"/>
      <c r="K6" s="777">
        <v>0.75</v>
      </c>
      <c r="L6" s="778"/>
      <c r="M6" s="777">
        <v>1</v>
      </c>
      <c r="N6" s="778"/>
      <c r="O6" s="777">
        <v>1.5</v>
      </c>
      <c r="P6" s="778"/>
      <c r="Q6" s="777">
        <v>2.5</v>
      </c>
      <c r="R6" s="778"/>
      <c r="S6" s="775" t="s">
        <v>248</v>
      </c>
    </row>
    <row r="7" spans="1:21">
      <c r="A7" s="152"/>
      <c r="B7" s="780"/>
      <c r="C7" s="660" t="s">
        <v>440</v>
      </c>
      <c r="D7" s="660" t="s">
        <v>441</v>
      </c>
      <c r="E7" s="660" t="s">
        <v>440</v>
      </c>
      <c r="F7" s="660" t="s">
        <v>441</v>
      </c>
      <c r="G7" s="660" t="s">
        <v>440</v>
      </c>
      <c r="H7" s="660" t="s">
        <v>441</v>
      </c>
      <c r="I7" s="660" t="s">
        <v>440</v>
      </c>
      <c r="J7" s="660" t="s">
        <v>441</v>
      </c>
      <c r="K7" s="660" t="s">
        <v>440</v>
      </c>
      <c r="L7" s="660" t="s">
        <v>441</v>
      </c>
      <c r="M7" s="660" t="s">
        <v>440</v>
      </c>
      <c r="N7" s="660" t="s">
        <v>441</v>
      </c>
      <c r="O7" s="660" t="s">
        <v>440</v>
      </c>
      <c r="P7" s="660" t="s">
        <v>441</v>
      </c>
      <c r="Q7" s="660" t="s">
        <v>440</v>
      </c>
      <c r="R7" s="660" t="s">
        <v>441</v>
      </c>
      <c r="S7" s="776"/>
    </row>
    <row r="8" spans="1:21" s="156" customFormat="1">
      <c r="A8" s="117">
        <v>1</v>
      </c>
      <c r="B8" s="174" t="s">
        <v>216</v>
      </c>
      <c r="C8" s="661">
        <v>202197983.96000001</v>
      </c>
      <c r="D8" s="661"/>
      <c r="E8" s="661">
        <v>0</v>
      </c>
      <c r="F8" s="662"/>
      <c r="G8" s="661">
        <v>0</v>
      </c>
      <c r="H8" s="661"/>
      <c r="I8" s="661">
        <v>0</v>
      </c>
      <c r="J8" s="661"/>
      <c r="K8" s="661">
        <v>0</v>
      </c>
      <c r="L8" s="661"/>
      <c r="M8" s="661">
        <v>178613883.01840001</v>
      </c>
      <c r="N8" s="661"/>
      <c r="O8" s="661">
        <v>0</v>
      </c>
      <c r="P8" s="661"/>
      <c r="Q8" s="661">
        <v>0</v>
      </c>
      <c r="R8" s="662"/>
      <c r="S8" s="737">
        <f>$C$6*SUM(C8:D8)+$E$6*SUM(E8:F8)+$G$6*SUM(G8:H8)+$I$6*SUM(I8:J8)+$K$6*SUM(K8:L8)+$M$6*SUM(M8:N8)+$O$6*SUM(O8:P8)+$Q$6*SUM(Q8:R8)</f>
        <v>178613883.01840001</v>
      </c>
      <c r="U8" s="664"/>
    </row>
    <row r="9" spans="1:21" s="156" customFormat="1" ht="30" customHeight="1">
      <c r="A9" s="117">
        <v>2</v>
      </c>
      <c r="B9" s="71" t="s">
        <v>217</v>
      </c>
      <c r="C9" s="661">
        <v>0</v>
      </c>
      <c r="D9" s="661"/>
      <c r="E9" s="661">
        <v>0</v>
      </c>
      <c r="F9" s="661"/>
      <c r="G9" s="661">
        <v>0</v>
      </c>
      <c r="H9" s="661"/>
      <c r="I9" s="661">
        <v>0</v>
      </c>
      <c r="J9" s="661"/>
      <c r="K9" s="661">
        <v>0</v>
      </c>
      <c r="L9" s="661"/>
      <c r="M9" s="661">
        <v>0</v>
      </c>
      <c r="N9" s="661"/>
      <c r="O9" s="661">
        <v>0</v>
      </c>
      <c r="P9" s="661"/>
      <c r="Q9" s="661">
        <v>0</v>
      </c>
      <c r="R9" s="662"/>
      <c r="S9" s="737">
        <f t="shared" ref="S9:S21" si="0">$C$6*SUM(C9:D9)+$E$6*SUM(E9:F9)+$G$6*SUM(G9:H9)+$I$6*SUM(I9:J9)+$K$6*SUM(K9:L9)+$M$6*SUM(M9:N9)+$O$6*SUM(O9:P9)+$Q$6*SUM(Q9:R9)</f>
        <v>0</v>
      </c>
      <c r="U9" s="664"/>
    </row>
    <row r="10" spans="1:21" s="156" customFormat="1">
      <c r="A10" s="117">
        <v>3</v>
      </c>
      <c r="B10" s="174" t="s">
        <v>218</v>
      </c>
      <c r="C10" s="661">
        <v>0</v>
      </c>
      <c r="D10" s="661">
        <v>0</v>
      </c>
      <c r="E10" s="661">
        <v>0</v>
      </c>
      <c r="F10" s="661">
        <v>0</v>
      </c>
      <c r="G10" s="661">
        <v>0</v>
      </c>
      <c r="H10" s="661">
        <v>0</v>
      </c>
      <c r="I10" s="661">
        <v>0</v>
      </c>
      <c r="J10" s="661">
        <v>0</v>
      </c>
      <c r="K10" s="661">
        <v>0</v>
      </c>
      <c r="L10" s="661">
        <v>0</v>
      </c>
      <c r="M10" s="661">
        <v>13919537.187100001</v>
      </c>
      <c r="N10" s="661">
        <v>0</v>
      </c>
      <c r="O10" s="661">
        <v>0</v>
      </c>
      <c r="P10" s="661">
        <v>0</v>
      </c>
      <c r="Q10" s="661">
        <v>0</v>
      </c>
      <c r="R10" s="662">
        <v>0</v>
      </c>
      <c r="S10" s="737">
        <f t="shared" si="0"/>
        <v>13919537.187100001</v>
      </c>
      <c r="U10" s="664"/>
    </row>
    <row r="11" spans="1:21" s="156" customFormat="1">
      <c r="A11" s="117">
        <v>4</v>
      </c>
      <c r="B11" s="174" t="s">
        <v>219</v>
      </c>
      <c r="C11" s="661">
        <v>0</v>
      </c>
      <c r="D11" s="661"/>
      <c r="E11" s="661">
        <v>0</v>
      </c>
      <c r="F11" s="661"/>
      <c r="G11" s="661">
        <v>0</v>
      </c>
      <c r="H11" s="661"/>
      <c r="I11" s="661">
        <v>0</v>
      </c>
      <c r="J11" s="661"/>
      <c r="K11" s="661">
        <v>0</v>
      </c>
      <c r="L11" s="661"/>
      <c r="M11" s="661">
        <v>0</v>
      </c>
      <c r="N11" s="661"/>
      <c r="O11" s="661">
        <v>0</v>
      </c>
      <c r="P11" s="661"/>
      <c r="Q11" s="661">
        <v>0</v>
      </c>
      <c r="R11" s="662"/>
      <c r="S11" s="737">
        <f t="shared" si="0"/>
        <v>0</v>
      </c>
      <c r="U11" s="664"/>
    </row>
    <row r="12" spans="1:21" s="156" customFormat="1">
      <c r="A12" s="117">
        <v>5</v>
      </c>
      <c r="B12" s="174" t="s">
        <v>220</v>
      </c>
      <c r="C12" s="661">
        <v>0</v>
      </c>
      <c r="D12" s="661"/>
      <c r="E12" s="661">
        <v>0</v>
      </c>
      <c r="F12" s="661"/>
      <c r="G12" s="661">
        <v>0</v>
      </c>
      <c r="H12" s="661"/>
      <c r="I12" s="661">
        <v>0</v>
      </c>
      <c r="J12" s="661"/>
      <c r="K12" s="661">
        <v>0</v>
      </c>
      <c r="L12" s="661"/>
      <c r="M12" s="661">
        <v>0</v>
      </c>
      <c r="N12" s="661"/>
      <c r="O12" s="661">
        <v>0</v>
      </c>
      <c r="P12" s="661"/>
      <c r="Q12" s="661">
        <v>0</v>
      </c>
      <c r="R12" s="662"/>
      <c r="S12" s="737">
        <f t="shared" si="0"/>
        <v>0</v>
      </c>
      <c r="U12" s="664"/>
    </row>
    <row r="13" spans="1:21" s="156" customFormat="1">
      <c r="A13" s="117">
        <v>6</v>
      </c>
      <c r="B13" s="174" t="s">
        <v>221</v>
      </c>
      <c r="C13" s="661">
        <v>0</v>
      </c>
      <c r="D13" s="661"/>
      <c r="E13" s="661">
        <v>81583041.005899996</v>
      </c>
      <c r="F13" s="661"/>
      <c r="G13" s="661">
        <v>0</v>
      </c>
      <c r="H13" s="661"/>
      <c r="I13" s="661">
        <v>10618122.445699999</v>
      </c>
      <c r="J13" s="661"/>
      <c r="K13" s="661">
        <v>0</v>
      </c>
      <c r="L13" s="661"/>
      <c r="M13" s="661">
        <v>488332.57770000002</v>
      </c>
      <c r="N13" s="661"/>
      <c r="O13" s="661">
        <v>0</v>
      </c>
      <c r="P13" s="661"/>
      <c r="Q13" s="661">
        <v>0</v>
      </c>
      <c r="R13" s="662"/>
      <c r="S13" s="737">
        <f t="shared" si="0"/>
        <v>22114002.001729999</v>
      </c>
      <c r="U13" s="664"/>
    </row>
    <row r="14" spans="1:21" s="156" customFormat="1">
      <c r="A14" s="117">
        <v>7</v>
      </c>
      <c r="B14" s="174" t="s">
        <v>73</v>
      </c>
      <c r="C14" s="661">
        <v>0</v>
      </c>
      <c r="D14" s="661">
        <v>0</v>
      </c>
      <c r="E14" s="661">
        <v>0</v>
      </c>
      <c r="F14" s="661">
        <v>0</v>
      </c>
      <c r="G14" s="661">
        <v>0</v>
      </c>
      <c r="H14" s="661">
        <v>8000</v>
      </c>
      <c r="I14" s="661">
        <v>0</v>
      </c>
      <c r="J14" s="661">
        <v>0</v>
      </c>
      <c r="K14" s="661">
        <v>0</v>
      </c>
      <c r="L14" s="661">
        <v>938238.15146000008</v>
      </c>
      <c r="M14" s="661">
        <v>718169014.82488108</v>
      </c>
      <c r="N14" s="661">
        <v>81388628.409919724</v>
      </c>
      <c r="O14" s="661">
        <v>0</v>
      </c>
      <c r="P14" s="661">
        <v>0</v>
      </c>
      <c r="Q14" s="661">
        <v>0</v>
      </c>
      <c r="R14" s="662">
        <v>0</v>
      </c>
      <c r="S14" s="737">
        <f t="shared" si="0"/>
        <v>800264121.84839582</v>
      </c>
      <c r="U14" s="664"/>
    </row>
    <row r="15" spans="1:21" s="156" customFormat="1">
      <c r="A15" s="117">
        <v>8</v>
      </c>
      <c r="B15" s="174" t="s">
        <v>74</v>
      </c>
      <c r="C15" s="661">
        <v>0</v>
      </c>
      <c r="D15" s="661">
        <v>0</v>
      </c>
      <c r="E15" s="661">
        <v>0</v>
      </c>
      <c r="F15" s="661">
        <v>0</v>
      </c>
      <c r="G15" s="661">
        <v>0</v>
      </c>
      <c r="H15" s="661">
        <v>25000</v>
      </c>
      <c r="I15" s="661">
        <v>0</v>
      </c>
      <c r="J15" s="661">
        <v>0</v>
      </c>
      <c r="K15" s="661">
        <v>117381545.8690428</v>
      </c>
      <c r="L15" s="661">
        <v>373973.15769999957</v>
      </c>
      <c r="M15" s="661">
        <v>0</v>
      </c>
      <c r="N15" s="661">
        <v>184763.22499999998</v>
      </c>
      <c r="O15" s="661">
        <v>0</v>
      </c>
      <c r="P15" s="661">
        <v>11906.700000000004</v>
      </c>
      <c r="Q15" s="661">
        <v>0</v>
      </c>
      <c r="R15" s="662">
        <v>0</v>
      </c>
      <c r="S15" s="737">
        <f t="shared" si="0"/>
        <v>88528012.545057088</v>
      </c>
      <c r="U15" s="664"/>
    </row>
    <row r="16" spans="1:21" s="156" customFormat="1">
      <c r="A16" s="117">
        <v>9</v>
      </c>
      <c r="B16" s="174" t="s">
        <v>75</v>
      </c>
      <c r="C16" s="661">
        <v>0</v>
      </c>
      <c r="D16" s="661">
        <v>0</v>
      </c>
      <c r="E16" s="661">
        <v>0</v>
      </c>
      <c r="F16" s="661">
        <v>0</v>
      </c>
      <c r="G16" s="661">
        <v>28710574.8083461</v>
      </c>
      <c r="H16" s="661">
        <v>0</v>
      </c>
      <c r="I16" s="661">
        <v>871057.87977250002</v>
      </c>
      <c r="J16" s="661">
        <v>0</v>
      </c>
      <c r="K16" s="661">
        <v>0</v>
      </c>
      <c r="L16" s="661">
        <v>0</v>
      </c>
      <c r="M16" s="661">
        <v>24453.445602399999</v>
      </c>
      <c r="N16" s="661">
        <v>0</v>
      </c>
      <c r="O16" s="661">
        <v>0</v>
      </c>
      <c r="P16" s="661">
        <v>0</v>
      </c>
      <c r="Q16" s="661">
        <v>0</v>
      </c>
      <c r="R16" s="662">
        <v>0</v>
      </c>
      <c r="S16" s="737">
        <f t="shared" si="0"/>
        <v>10508683.568409784</v>
      </c>
      <c r="U16" s="664"/>
    </row>
    <row r="17" spans="1:21" s="156" customFormat="1">
      <c r="A17" s="117">
        <v>10</v>
      </c>
      <c r="B17" s="174" t="s">
        <v>69</v>
      </c>
      <c r="C17" s="661">
        <v>0</v>
      </c>
      <c r="D17" s="661">
        <v>0</v>
      </c>
      <c r="E17" s="661">
        <v>0</v>
      </c>
      <c r="F17" s="661">
        <v>0</v>
      </c>
      <c r="G17" s="661">
        <v>0</v>
      </c>
      <c r="H17" s="661">
        <v>0</v>
      </c>
      <c r="I17" s="661">
        <v>0</v>
      </c>
      <c r="J17" s="661">
        <v>0</v>
      </c>
      <c r="K17" s="661">
        <v>0</v>
      </c>
      <c r="L17" s="661">
        <v>0</v>
      </c>
      <c r="M17" s="661">
        <v>14393599.9622047</v>
      </c>
      <c r="N17" s="661">
        <v>0</v>
      </c>
      <c r="O17" s="661">
        <v>304334.2844</v>
      </c>
      <c r="P17" s="661">
        <v>0</v>
      </c>
      <c r="Q17" s="661">
        <v>0</v>
      </c>
      <c r="R17" s="662">
        <v>0</v>
      </c>
      <c r="S17" s="737">
        <f t="shared" si="0"/>
        <v>14850101.3888047</v>
      </c>
      <c r="U17" s="664"/>
    </row>
    <row r="18" spans="1:21" s="156" customFormat="1">
      <c r="A18" s="117">
        <v>11</v>
      </c>
      <c r="B18" s="174" t="s">
        <v>70</v>
      </c>
      <c r="C18" s="661">
        <v>0</v>
      </c>
      <c r="D18" s="661">
        <v>0</v>
      </c>
      <c r="E18" s="661">
        <v>0</v>
      </c>
      <c r="F18" s="661">
        <v>0</v>
      </c>
      <c r="G18" s="661">
        <v>0</v>
      </c>
      <c r="H18" s="661">
        <v>0</v>
      </c>
      <c r="I18" s="661">
        <v>0</v>
      </c>
      <c r="J18" s="661">
        <v>0</v>
      </c>
      <c r="K18" s="661">
        <v>0</v>
      </c>
      <c r="L18" s="661">
        <v>2021.27</v>
      </c>
      <c r="M18" s="661">
        <v>25011417.957715102</v>
      </c>
      <c r="N18" s="661">
        <v>152220</v>
      </c>
      <c r="O18" s="661">
        <v>7725985.7196139004</v>
      </c>
      <c r="P18" s="661">
        <v>141653.79500000007</v>
      </c>
      <c r="Q18" s="661">
        <v>6579443.1469999999</v>
      </c>
      <c r="R18" s="662">
        <v>0</v>
      </c>
      <c r="S18" s="737">
        <f t="shared" si="0"/>
        <v>53415221.049635954</v>
      </c>
      <c r="U18" s="664"/>
    </row>
    <row r="19" spans="1:21" s="156" customFormat="1">
      <c r="A19" s="117">
        <v>12</v>
      </c>
      <c r="B19" s="174" t="s">
        <v>71</v>
      </c>
      <c r="C19" s="661">
        <v>0</v>
      </c>
      <c r="D19" s="661">
        <v>0</v>
      </c>
      <c r="E19" s="661">
        <v>0</v>
      </c>
      <c r="F19" s="661">
        <v>0</v>
      </c>
      <c r="G19" s="661">
        <v>0</v>
      </c>
      <c r="H19" s="661">
        <v>0</v>
      </c>
      <c r="I19" s="661">
        <v>0</v>
      </c>
      <c r="J19" s="661">
        <v>0</v>
      </c>
      <c r="K19" s="661">
        <v>0</v>
      </c>
      <c r="L19" s="661">
        <v>21697.864999999998</v>
      </c>
      <c r="M19" s="661">
        <v>32583147.332366999</v>
      </c>
      <c r="N19" s="661">
        <v>8864611.7118999995</v>
      </c>
      <c r="O19" s="661">
        <v>0</v>
      </c>
      <c r="P19" s="661">
        <v>4137.8050000000003</v>
      </c>
      <c r="Q19" s="661">
        <v>0</v>
      </c>
      <c r="R19" s="662">
        <v>0</v>
      </c>
      <c r="S19" s="737">
        <f t="shared" si="0"/>
        <v>41470239.150517002</v>
      </c>
      <c r="U19" s="664"/>
    </row>
    <row r="20" spans="1:21" s="156" customFormat="1">
      <c r="A20" s="117">
        <v>13</v>
      </c>
      <c r="B20" s="174" t="s">
        <v>72</v>
      </c>
      <c r="C20" s="661">
        <v>0</v>
      </c>
      <c r="D20" s="661"/>
      <c r="E20" s="661">
        <v>0</v>
      </c>
      <c r="F20" s="661"/>
      <c r="G20" s="661">
        <v>0</v>
      </c>
      <c r="H20" s="661"/>
      <c r="I20" s="661">
        <v>0</v>
      </c>
      <c r="J20" s="661"/>
      <c r="K20" s="661">
        <v>0</v>
      </c>
      <c r="L20" s="661"/>
      <c r="M20" s="661">
        <v>0</v>
      </c>
      <c r="N20" s="661"/>
      <c r="O20" s="661">
        <v>0</v>
      </c>
      <c r="P20" s="661"/>
      <c r="Q20" s="661">
        <v>0</v>
      </c>
      <c r="R20" s="662"/>
      <c r="S20" s="737">
        <f t="shared" si="0"/>
        <v>0</v>
      </c>
      <c r="U20" s="664"/>
    </row>
    <row r="21" spans="1:21" s="156" customFormat="1">
      <c r="A21" s="117">
        <v>14</v>
      </c>
      <c r="B21" s="174" t="s">
        <v>246</v>
      </c>
      <c r="C21" s="661">
        <v>38494244.7487</v>
      </c>
      <c r="D21" s="661">
        <v>0</v>
      </c>
      <c r="E21" s="661">
        <v>0</v>
      </c>
      <c r="F21" s="661">
        <v>0</v>
      </c>
      <c r="G21" s="661">
        <v>0</v>
      </c>
      <c r="H21" s="661">
        <v>47408.002699999997</v>
      </c>
      <c r="I21" s="661">
        <v>0</v>
      </c>
      <c r="J21" s="661">
        <v>0</v>
      </c>
      <c r="K21" s="661">
        <v>0</v>
      </c>
      <c r="L21" s="661">
        <v>716462.14</v>
      </c>
      <c r="M21" s="661">
        <v>156564733.77196801</v>
      </c>
      <c r="N21" s="661">
        <v>3434846.5957100005</v>
      </c>
      <c r="O21" s="661">
        <v>0</v>
      </c>
      <c r="P21" s="661">
        <v>62417.965000000004</v>
      </c>
      <c r="Q21" s="661">
        <v>17000000</v>
      </c>
      <c r="R21" s="662">
        <v>0</v>
      </c>
      <c r="S21" s="737">
        <f t="shared" si="0"/>
        <v>203147146.72112301</v>
      </c>
      <c r="U21" s="664"/>
    </row>
    <row r="22" spans="1:21" ht="13.5" thickBot="1">
      <c r="A22" s="100"/>
      <c r="B22" s="158" t="s">
        <v>68</v>
      </c>
      <c r="C22" s="663">
        <f>SUM(C8:C21)</f>
        <v>240692228.7087</v>
      </c>
      <c r="D22" s="663">
        <f t="shared" ref="D22:S22" si="1">SUM(D8:D21)</f>
        <v>0</v>
      </c>
      <c r="E22" s="663">
        <f t="shared" si="1"/>
        <v>81583041.005899996</v>
      </c>
      <c r="F22" s="663">
        <f t="shared" si="1"/>
        <v>0</v>
      </c>
      <c r="G22" s="663">
        <f t="shared" si="1"/>
        <v>28710574.8083461</v>
      </c>
      <c r="H22" s="663">
        <f t="shared" si="1"/>
        <v>80408.002699999997</v>
      </c>
      <c r="I22" s="663">
        <f t="shared" si="1"/>
        <v>11489180.325472498</v>
      </c>
      <c r="J22" s="663">
        <f t="shared" si="1"/>
        <v>0</v>
      </c>
      <c r="K22" s="663">
        <f t="shared" si="1"/>
        <v>117381545.8690428</v>
      </c>
      <c r="L22" s="663">
        <f t="shared" si="1"/>
        <v>2052392.5841599996</v>
      </c>
      <c r="M22" s="663">
        <f t="shared" si="1"/>
        <v>1139768120.0779383</v>
      </c>
      <c r="N22" s="663">
        <f t="shared" si="1"/>
        <v>94025069.942529708</v>
      </c>
      <c r="O22" s="663">
        <f t="shared" si="1"/>
        <v>8030320.0040139006</v>
      </c>
      <c r="P22" s="663">
        <f t="shared" si="1"/>
        <v>220116.26500000007</v>
      </c>
      <c r="Q22" s="663">
        <f t="shared" si="1"/>
        <v>23579443.147</v>
      </c>
      <c r="R22" s="663">
        <f t="shared" si="1"/>
        <v>0</v>
      </c>
      <c r="S22" s="738">
        <f t="shared" si="1"/>
        <v>1426830948.4791732</v>
      </c>
      <c r="U22" s="664"/>
    </row>
    <row r="24" spans="1:21">
      <c r="S24" s="649"/>
      <c r="T24" s="649"/>
    </row>
    <row r="25" spans="1:21">
      <c r="S25" s="649"/>
      <c r="T25" s="64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28"/>
  <sheetViews>
    <sheetView view="pageBreakPreview" zoomScale="60" zoomScaleNormal="100" workbookViewId="0">
      <pane xSplit="2" ySplit="6" topLeftCell="C7" activePane="bottomRight" state="frozen"/>
      <selection pane="topRight" activeCell="C1" sqref="C1"/>
      <selection pane="bottomLeft" activeCell="A6" sqref="A6"/>
      <selection pane="bottomRight" activeCell="G33" sqref="G3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hidden="1" customWidth="1"/>
    <col min="14" max="14" width="19.28515625" style="1" hidden="1" customWidth="1"/>
    <col min="15" max="15" width="18.42578125" style="1" hidden="1" customWidth="1"/>
    <col min="16" max="16" width="19" style="1" hidden="1" customWidth="1"/>
    <col min="17" max="17" width="20.28515625" style="1" hidden="1" customWidth="1"/>
    <col min="18" max="18" width="18" style="1" hidden="1" customWidth="1"/>
    <col min="19" max="19" width="36" style="1" hidden="1" customWidth="1"/>
    <col min="20" max="20" width="19.42578125" style="1" customWidth="1"/>
    <col min="21" max="21" width="19.140625" style="1" customWidth="1"/>
    <col min="22" max="22" width="20" style="1" customWidth="1"/>
    <col min="23" max="16384" width="9.140625" style="12"/>
  </cols>
  <sheetData>
    <row r="1" spans="1:24">
      <c r="A1" s="1" t="s">
        <v>188</v>
      </c>
      <c r="B1" s="340" t="str">
        <f>Info!C2</f>
        <v>სს "ბაზისბანკი"</v>
      </c>
    </row>
    <row r="2" spans="1:24">
      <c r="A2" s="1" t="s">
        <v>189</v>
      </c>
      <c r="B2" s="466">
        <f>'1. key ratios'!B2</f>
        <v>44377</v>
      </c>
    </row>
    <row r="4" spans="1:24" ht="27.75" thickBot="1">
      <c r="A4" s="1" t="s">
        <v>413</v>
      </c>
      <c r="B4" s="311" t="s">
        <v>456</v>
      </c>
      <c r="V4" s="201" t="s">
        <v>93</v>
      </c>
    </row>
    <row r="5" spans="1:24">
      <c r="A5" s="98"/>
      <c r="B5" s="99"/>
      <c r="C5" s="781" t="s">
        <v>198</v>
      </c>
      <c r="D5" s="782"/>
      <c r="E5" s="782"/>
      <c r="F5" s="782"/>
      <c r="G5" s="782"/>
      <c r="H5" s="782"/>
      <c r="I5" s="782"/>
      <c r="J5" s="782"/>
      <c r="K5" s="782"/>
      <c r="L5" s="783"/>
      <c r="M5" s="781" t="s">
        <v>199</v>
      </c>
      <c r="N5" s="782"/>
      <c r="O5" s="782"/>
      <c r="P5" s="782"/>
      <c r="Q5" s="782"/>
      <c r="R5" s="782"/>
      <c r="S5" s="783"/>
      <c r="T5" s="786" t="s">
        <v>454</v>
      </c>
      <c r="U5" s="786" t="s">
        <v>453</v>
      </c>
      <c r="V5" s="784" t="s">
        <v>200</v>
      </c>
    </row>
    <row r="6" spans="1:24" s="65" customFormat="1" ht="127.5">
      <c r="A6" s="115"/>
      <c r="B6" s="176"/>
      <c r="C6" s="96" t="s">
        <v>201</v>
      </c>
      <c r="D6" s="95" t="s">
        <v>202</v>
      </c>
      <c r="E6" s="92" t="s">
        <v>203</v>
      </c>
      <c r="F6" s="312" t="s">
        <v>448</v>
      </c>
      <c r="G6" s="95" t="s">
        <v>204</v>
      </c>
      <c r="H6" s="95" t="s">
        <v>205</v>
      </c>
      <c r="I6" s="95" t="s">
        <v>206</v>
      </c>
      <c r="J6" s="95" t="s">
        <v>245</v>
      </c>
      <c r="K6" s="95" t="s">
        <v>207</v>
      </c>
      <c r="L6" s="97" t="s">
        <v>208</v>
      </c>
      <c r="M6" s="96" t="s">
        <v>209</v>
      </c>
      <c r="N6" s="95" t="s">
        <v>210</v>
      </c>
      <c r="O6" s="95" t="s">
        <v>211</v>
      </c>
      <c r="P6" s="95" t="s">
        <v>212</v>
      </c>
      <c r="Q6" s="95" t="s">
        <v>213</v>
      </c>
      <c r="R6" s="95" t="s">
        <v>214</v>
      </c>
      <c r="S6" s="97" t="s">
        <v>215</v>
      </c>
      <c r="T6" s="787"/>
      <c r="U6" s="787"/>
      <c r="V6" s="785"/>
    </row>
    <row r="7" spans="1:24" s="156" customFormat="1">
      <c r="A7" s="157">
        <v>1</v>
      </c>
      <c r="B7" s="155" t="s">
        <v>216</v>
      </c>
      <c r="C7" s="288"/>
      <c r="D7" s="286">
        <v>0</v>
      </c>
      <c r="E7" s="286"/>
      <c r="F7" s="286"/>
      <c r="G7" s="286"/>
      <c r="H7" s="286"/>
      <c r="I7" s="286"/>
      <c r="J7" s="286"/>
      <c r="K7" s="286"/>
      <c r="L7" s="289"/>
      <c r="M7" s="288"/>
      <c r="N7" s="286"/>
      <c r="O7" s="286"/>
      <c r="P7" s="286"/>
      <c r="Q7" s="286"/>
      <c r="R7" s="286"/>
      <c r="S7" s="289"/>
      <c r="T7" s="307">
        <v>0</v>
      </c>
      <c r="U7" s="306"/>
      <c r="V7" s="290">
        <f>SUM(C7:S7)</f>
        <v>0</v>
      </c>
      <c r="X7" s="665"/>
    </row>
    <row r="8" spans="1:24" s="156" customFormat="1">
      <c r="A8" s="157">
        <v>2</v>
      </c>
      <c r="B8" s="155" t="s">
        <v>217</v>
      </c>
      <c r="C8" s="288"/>
      <c r="D8" s="286">
        <v>0</v>
      </c>
      <c r="E8" s="286"/>
      <c r="F8" s="286"/>
      <c r="G8" s="286"/>
      <c r="H8" s="286"/>
      <c r="I8" s="286"/>
      <c r="J8" s="286"/>
      <c r="K8" s="286"/>
      <c r="L8" s="289"/>
      <c r="M8" s="288"/>
      <c r="N8" s="286"/>
      <c r="O8" s="286"/>
      <c r="P8" s="286"/>
      <c r="Q8" s="286"/>
      <c r="R8" s="286"/>
      <c r="S8" s="289"/>
      <c r="T8" s="306">
        <v>0</v>
      </c>
      <c r="U8" s="306"/>
      <c r="V8" s="290">
        <f t="shared" ref="V8:V20" si="0">SUM(C8:S8)</f>
        <v>0</v>
      </c>
      <c r="X8" s="665"/>
    </row>
    <row r="9" spans="1:24" s="156" customFormat="1">
      <c r="A9" s="157">
        <v>3</v>
      </c>
      <c r="B9" s="155" t="s">
        <v>218</v>
      </c>
      <c r="C9" s="288"/>
      <c r="D9" s="286">
        <v>0</v>
      </c>
      <c r="E9" s="286"/>
      <c r="F9" s="286"/>
      <c r="G9" s="286"/>
      <c r="H9" s="286"/>
      <c r="I9" s="286"/>
      <c r="J9" s="286"/>
      <c r="K9" s="286"/>
      <c r="L9" s="289"/>
      <c r="M9" s="288"/>
      <c r="N9" s="286"/>
      <c r="O9" s="286"/>
      <c r="P9" s="286"/>
      <c r="Q9" s="286"/>
      <c r="R9" s="286"/>
      <c r="S9" s="289"/>
      <c r="T9" s="306">
        <v>0</v>
      </c>
      <c r="U9" s="306"/>
      <c r="V9" s="290">
        <f>SUM(C9:S9)</f>
        <v>0</v>
      </c>
      <c r="X9" s="665"/>
    </row>
    <row r="10" spans="1:24" s="156" customFormat="1">
      <c r="A10" s="157">
        <v>4</v>
      </c>
      <c r="B10" s="155" t="s">
        <v>219</v>
      </c>
      <c r="C10" s="288"/>
      <c r="D10" s="286">
        <v>0</v>
      </c>
      <c r="E10" s="286"/>
      <c r="F10" s="286"/>
      <c r="G10" s="286"/>
      <c r="H10" s="286"/>
      <c r="I10" s="286"/>
      <c r="J10" s="286"/>
      <c r="K10" s="286"/>
      <c r="L10" s="289"/>
      <c r="M10" s="288"/>
      <c r="N10" s="286"/>
      <c r="O10" s="286"/>
      <c r="P10" s="286"/>
      <c r="Q10" s="286"/>
      <c r="R10" s="286"/>
      <c r="S10" s="289"/>
      <c r="T10" s="306">
        <v>0</v>
      </c>
      <c r="U10" s="306"/>
      <c r="V10" s="290">
        <f t="shared" si="0"/>
        <v>0</v>
      </c>
      <c r="X10" s="665"/>
    </row>
    <row r="11" spans="1:24" s="156" customFormat="1">
      <c r="A11" s="157">
        <v>5</v>
      </c>
      <c r="B11" s="155" t="s">
        <v>220</v>
      </c>
      <c r="C11" s="288"/>
      <c r="D11" s="286">
        <v>0</v>
      </c>
      <c r="E11" s="286"/>
      <c r="F11" s="286"/>
      <c r="G11" s="286"/>
      <c r="H11" s="286"/>
      <c r="I11" s="286"/>
      <c r="J11" s="286"/>
      <c r="K11" s="286"/>
      <c r="L11" s="289"/>
      <c r="M11" s="288"/>
      <c r="N11" s="286"/>
      <c r="O11" s="286"/>
      <c r="P11" s="286"/>
      <c r="Q11" s="286"/>
      <c r="R11" s="286"/>
      <c r="S11" s="289"/>
      <c r="T11" s="306">
        <v>0</v>
      </c>
      <c r="U11" s="306"/>
      <c r="V11" s="290">
        <f t="shared" si="0"/>
        <v>0</v>
      </c>
      <c r="X11" s="665"/>
    </row>
    <row r="12" spans="1:24" s="156" customFormat="1">
      <c r="A12" s="157">
        <v>6</v>
      </c>
      <c r="B12" s="155" t="s">
        <v>221</v>
      </c>
      <c r="C12" s="288"/>
      <c r="D12" s="286">
        <v>0</v>
      </c>
      <c r="E12" s="286"/>
      <c r="F12" s="286"/>
      <c r="G12" s="286"/>
      <c r="H12" s="286"/>
      <c r="I12" s="286"/>
      <c r="J12" s="286"/>
      <c r="K12" s="286"/>
      <c r="L12" s="289"/>
      <c r="M12" s="288"/>
      <c r="N12" s="286"/>
      <c r="O12" s="286"/>
      <c r="P12" s="286"/>
      <c r="Q12" s="286"/>
      <c r="R12" s="286"/>
      <c r="S12" s="289"/>
      <c r="T12" s="306">
        <v>0</v>
      </c>
      <c r="U12" s="306"/>
      <c r="V12" s="290">
        <f t="shared" si="0"/>
        <v>0</v>
      </c>
      <c r="X12" s="665"/>
    </row>
    <row r="13" spans="1:24" s="156" customFormat="1">
      <c r="A13" s="157">
        <v>7</v>
      </c>
      <c r="B13" s="155" t="s">
        <v>73</v>
      </c>
      <c r="C13" s="288"/>
      <c r="D13" s="286">
        <v>43938791.00022845</v>
      </c>
      <c r="E13" s="286"/>
      <c r="F13" s="286"/>
      <c r="G13" s="286"/>
      <c r="H13" s="286"/>
      <c r="I13" s="286"/>
      <c r="J13" s="286"/>
      <c r="K13" s="286"/>
      <c r="L13" s="289"/>
      <c r="M13" s="288"/>
      <c r="N13" s="286"/>
      <c r="O13" s="286"/>
      <c r="P13" s="286"/>
      <c r="Q13" s="286"/>
      <c r="R13" s="286"/>
      <c r="S13" s="289"/>
      <c r="T13" s="306">
        <v>34770055.450621396</v>
      </c>
      <c r="U13" s="306">
        <v>9168735.5496070515</v>
      </c>
      <c r="V13" s="290">
        <f t="shared" si="0"/>
        <v>43938791.00022845</v>
      </c>
      <c r="X13" s="665"/>
    </row>
    <row r="14" spans="1:24" s="156" customFormat="1">
      <c r="A14" s="157">
        <v>8</v>
      </c>
      <c r="B14" s="155" t="s">
        <v>74</v>
      </c>
      <c r="C14" s="288"/>
      <c r="D14" s="286">
        <v>705682.60851862503</v>
      </c>
      <c r="E14" s="286"/>
      <c r="F14" s="286"/>
      <c r="G14" s="286"/>
      <c r="H14" s="286"/>
      <c r="I14" s="286"/>
      <c r="J14" s="286"/>
      <c r="K14" s="286"/>
      <c r="L14" s="289"/>
      <c r="M14" s="288"/>
      <c r="N14" s="286"/>
      <c r="O14" s="286"/>
      <c r="P14" s="286"/>
      <c r="Q14" s="286"/>
      <c r="R14" s="286"/>
      <c r="S14" s="289"/>
      <c r="T14" s="306">
        <v>692616.52470349998</v>
      </c>
      <c r="U14" s="306">
        <v>13066.083815124999</v>
      </c>
      <c r="V14" s="290">
        <f t="shared" si="0"/>
        <v>705682.60851862503</v>
      </c>
      <c r="X14" s="665"/>
    </row>
    <row r="15" spans="1:24" s="156" customFormat="1">
      <c r="A15" s="157">
        <v>9</v>
      </c>
      <c r="B15" s="155" t="s">
        <v>75</v>
      </c>
      <c r="C15" s="288"/>
      <c r="D15" s="286">
        <v>0</v>
      </c>
      <c r="E15" s="286"/>
      <c r="F15" s="286"/>
      <c r="G15" s="286"/>
      <c r="H15" s="286"/>
      <c r="I15" s="286"/>
      <c r="J15" s="286"/>
      <c r="K15" s="286"/>
      <c r="L15" s="289"/>
      <c r="M15" s="288"/>
      <c r="N15" s="286"/>
      <c r="O15" s="286"/>
      <c r="P15" s="286"/>
      <c r="Q15" s="286"/>
      <c r="R15" s="286"/>
      <c r="S15" s="289"/>
      <c r="T15" s="306">
        <v>0</v>
      </c>
      <c r="U15" s="306">
        <v>0</v>
      </c>
      <c r="V15" s="290">
        <f t="shared" si="0"/>
        <v>0</v>
      </c>
      <c r="X15" s="665"/>
    </row>
    <row r="16" spans="1:24" s="156" customFormat="1">
      <c r="A16" s="157">
        <v>10</v>
      </c>
      <c r="B16" s="155" t="s">
        <v>69</v>
      </c>
      <c r="C16" s="288"/>
      <c r="D16" s="286">
        <v>0</v>
      </c>
      <c r="E16" s="286"/>
      <c r="F16" s="286"/>
      <c r="G16" s="286"/>
      <c r="H16" s="286"/>
      <c r="I16" s="286"/>
      <c r="J16" s="286"/>
      <c r="K16" s="286"/>
      <c r="L16" s="289"/>
      <c r="M16" s="288"/>
      <c r="N16" s="286"/>
      <c r="O16" s="286"/>
      <c r="P16" s="286"/>
      <c r="Q16" s="286"/>
      <c r="R16" s="286"/>
      <c r="S16" s="289"/>
      <c r="T16" s="306">
        <v>0</v>
      </c>
      <c r="U16" s="306"/>
      <c r="V16" s="290">
        <f t="shared" si="0"/>
        <v>0</v>
      </c>
      <c r="X16" s="665"/>
    </row>
    <row r="17" spans="1:24" s="156" customFormat="1">
      <c r="A17" s="157">
        <v>11</v>
      </c>
      <c r="B17" s="155" t="s">
        <v>70</v>
      </c>
      <c r="C17" s="288"/>
      <c r="D17" s="286">
        <v>4099507.7146139001</v>
      </c>
      <c r="E17" s="286"/>
      <c r="F17" s="286"/>
      <c r="G17" s="286"/>
      <c r="H17" s="286"/>
      <c r="I17" s="286"/>
      <c r="J17" s="286"/>
      <c r="K17" s="286"/>
      <c r="L17" s="289"/>
      <c r="M17" s="288"/>
      <c r="N17" s="286"/>
      <c r="O17" s="286"/>
      <c r="P17" s="286"/>
      <c r="Q17" s="286"/>
      <c r="R17" s="286"/>
      <c r="S17" s="289"/>
      <c r="T17" s="306">
        <v>4099507.7146139001</v>
      </c>
      <c r="U17" s="306">
        <v>0</v>
      </c>
      <c r="V17" s="290">
        <f t="shared" si="0"/>
        <v>4099507.7146139001</v>
      </c>
      <c r="X17" s="665"/>
    </row>
    <row r="18" spans="1:24" s="156" customFormat="1">
      <c r="A18" s="157">
        <v>12</v>
      </c>
      <c r="B18" s="155" t="s">
        <v>71</v>
      </c>
      <c r="C18" s="288"/>
      <c r="D18" s="286">
        <v>8850700.0050058998</v>
      </c>
      <c r="E18" s="286"/>
      <c r="F18" s="286"/>
      <c r="G18" s="286"/>
      <c r="H18" s="286"/>
      <c r="I18" s="286"/>
      <c r="J18" s="286"/>
      <c r="K18" s="286"/>
      <c r="L18" s="289"/>
      <c r="M18" s="288"/>
      <c r="N18" s="286"/>
      <c r="O18" s="286"/>
      <c r="P18" s="286"/>
      <c r="Q18" s="286"/>
      <c r="R18" s="286"/>
      <c r="S18" s="289"/>
      <c r="T18" s="306">
        <v>7584720.4803569997</v>
      </c>
      <c r="U18" s="306">
        <v>1265979.5246488999</v>
      </c>
      <c r="V18" s="290">
        <f t="shared" si="0"/>
        <v>8850700.0050058998</v>
      </c>
      <c r="X18" s="665"/>
    </row>
    <row r="19" spans="1:24" s="156" customFormat="1">
      <c r="A19" s="157">
        <v>13</v>
      </c>
      <c r="B19" s="155" t="s">
        <v>72</v>
      </c>
      <c r="C19" s="288"/>
      <c r="D19" s="286">
        <v>0</v>
      </c>
      <c r="E19" s="286"/>
      <c r="F19" s="286"/>
      <c r="G19" s="286"/>
      <c r="H19" s="286"/>
      <c r="I19" s="286"/>
      <c r="J19" s="286"/>
      <c r="K19" s="286"/>
      <c r="L19" s="289"/>
      <c r="M19" s="288"/>
      <c r="N19" s="286"/>
      <c r="O19" s="286"/>
      <c r="P19" s="286"/>
      <c r="Q19" s="286"/>
      <c r="R19" s="286"/>
      <c r="S19" s="289"/>
      <c r="T19" s="306">
        <v>0</v>
      </c>
      <c r="U19" s="306"/>
      <c r="V19" s="290">
        <f t="shared" si="0"/>
        <v>0</v>
      </c>
      <c r="X19" s="665"/>
    </row>
    <row r="20" spans="1:24" s="156" customFormat="1">
      <c r="A20" s="157">
        <v>14</v>
      </c>
      <c r="B20" s="155" t="s">
        <v>246</v>
      </c>
      <c r="C20" s="288"/>
      <c r="D20" s="286">
        <v>1745169.1678259</v>
      </c>
      <c r="E20" s="286"/>
      <c r="F20" s="286"/>
      <c r="G20" s="286"/>
      <c r="H20" s="286"/>
      <c r="I20" s="286"/>
      <c r="J20" s="286"/>
      <c r="K20" s="286"/>
      <c r="L20" s="289"/>
      <c r="M20" s="288"/>
      <c r="N20" s="286"/>
      <c r="O20" s="286"/>
      <c r="P20" s="286"/>
      <c r="Q20" s="286"/>
      <c r="R20" s="286"/>
      <c r="S20" s="289"/>
      <c r="T20" s="306">
        <v>1115221.8739648</v>
      </c>
      <c r="U20" s="306">
        <v>629947.29386109998</v>
      </c>
      <c r="V20" s="290">
        <f t="shared" si="0"/>
        <v>1745169.1678259</v>
      </c>
      <c r="X20" s="665"/>
    </row>
    <row r="21" spans="1:24" ht="13.5" thickBot="1">
      <c r="A21" s="100"/>
      <c r="B21" s="101" t="s">
        <v>68</v>
      </c>
      <c r="C21" s="291">
        <f>SUM(C7:C20)</f>
        <v>0</v>
      </c>
      <c r="D21" s="287">
        <f t="shared" ref="D21:V21" si="1">SUM(D7:D20)</f>
        <v>59339850.496192776</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48262122.044260599</v>
      </c>
      <c r="U21" s="292">
        <f t="shared" si="1"/>
        <v>11077728.451932177</v>
      </c>
      <c r="V21" s="293">
        <f t="shared" si="1"/>
        <v>59339850.496192776</v>
      </c>
      <c r="X21" s="665"/>
    </row>
    <row r="23" spans="1:24">
      <c r="C23" s="622"/>
      <c r="D23" s="622"/>
      <c r="E23" s="622"/>
      <c r="F23" s="622"/>
      <c r="G23" s="622"/>
      <c r="H23" s="622"/>
      <c r="I23" s="622"/>
      <c r="J23" s="622"/>
      <c r="K23" s="622"/>
      <c r="L23" s="622"/>
      <c r="M23" s="622"/>
      <c r="N23" s="622"/>
      <c r="O23" s="622"/>
      <c r="P23" s="622"/>
      <c r="Q23" s="622"/>
      <c r="R23" s="622"/>
      <c r="S23" s="622"/>
      <c r="T23" s="622"/>
      <c r="U23" s="622"/>
      <c r="V23" s="622"/>
    </row>
    <row r="24" spans="1:24">
      <c r="A24" s="18"/>
      <c r="B24" s="18"/>
      <c r="C24" s="69"/>
      <c r="D24" s="69"/>
      <c r="E24" s="69"/>
    </row>
    <row r="25" spans="1:24">
      <c r="A25" s="93"/>
      <c r="B25" s="93"/>
      <c r="C25" s="18"/>
      <c r="D25" s="69"/>
      <c r="E25" s="69"/>
    </row>
    <row r="26" spans="1:24">
      <c r="A26" s="93"/>
      <c r="B26" s="94"/>
      <c r="C26" s="18"/>
      <c r="D26" s="69"/>
      <c r="E26" s="69"/>
    </row>
    <row r="27" spans="1:24">
      <c r="A27" s="93"/>
      <c r="B27" s="93"/>
      <c r="C27" s="18"/>
      <c r="D27" s="69"/>
      <c r="E27" s="69"/>
    </row>
    <row r="28" spans="1:24">
      <c r="A28" s="93"/>
      <c r="B28" s="94"/>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40"/>
  <sheetViews>
    <sheetView view="pageBreakPreview" zoomScale="60" zoomScaleNormal="100" workbookViewId="0">
      <pane xSplit="1" ySplit="7" topLeftCell="B8" activePane="bottomRight" state="frozen"/>
      <selection activeCell="L18" sqref="L18"/>
      <selection pane="topRight" activeCell="L18" sqref="L18"/>
      <selection pane="bottomLeft" activeCell="L18" sqref="L18"/>
      <selection pane="bottomRight" activeCell="B8" sqref="B8:B21"/>
    </sheetView>
  </sheetViews>
  <sheetFormatPr defaultColWidth="9.140625" defaultRowHeight="12.75"/>
  <cols>
    <col min="1" max="1" width="10.5703125" style="1" bestFit="1" customWidth="1"/>
    <col min="2" max="2" width="75.2851562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10">
      <c r="A1" s="1" t="s">
        <v>188</v>
      </c>
      <c r="B1" s="340" t="str">
        <f>Info!C2</f>
        <v>სს "ბაზისბანკი"</v>
      </c>
    </row>
    <row r="2" spans="1:10">
      <c r="A2" s="1" t="s">
        <v>189</v>
      </c>
      <c r="B2" s="466">
        <f>'1. key ratios'!B2</f>
        <v>44377</v>
      </c>
    </row>
    <row r="4" spans="1:10" ht="13.5" thickBot="1">
      <c r="A4" s="1" t="s">
        <v>414</v>
      </c>
      <c r="B4" s="309" t="s">
        <v>457</v>
      </c>
    </row>
    <row r="5" spans="1:10">
      <c r="A5" s="98"/>
      <c r="B5" s="153"/>
      <c r="C5" s="159" t="s">
        <v>0</v>
      </c>
      <c r="D5" s="159" t="s">
        <v>1</v>
      </c>
      <c r="E5" s="159" t="s">
        <v>2</v>
      </c>
      <c r="F5" s="159" t="s">
        <v>3</v>
      </c>
      <c r="G5" s="304" t="s">
        <v>4</v>
      </c>
      <c r="H5" s="160" t="s">
        <v>5</v>
      </c>
      <c r="I5" s="24"/>
    </row>
    <row r="6" spans="1:10" ht="15" customHeight="1">
      <c r="A6" s="152"/>
      <c r="B6" s="22"/>
      <c r="C6" s="788" t="s">
        <v>449</v>
      </c>
      <c r="D6" s="792" t="s">
        <v>470</v>
      </c>
      <c r="E6" s="793"/>
      <c r="F6" s="788" t="s">
        <v>476</v>
      </c>
      <c r="G6" s="788" t="s">
        <v>477</v>
      </c>
      <c r="H6" s="790" t="s">
        <v>451</v>
      </c>
      <c r="I6" s="24"/>
    </row>
    <row r="7" spans="1:10" ht="63.75">
      <c r="A7" s="152"/>
      <c r="B7" s="22"/>
      <c r="C7" s="789"/>
      <c r="D7" s="308" t="s">
        <v>452</v>
      </c>
      <c r="E7" s="308" t="s">
        <v>450</v>
      </c>
      <c r="F7" s="789"/>
      <c r="G7" s="789"/>
      <c r="H7" s="791"/>
      <c r="I7" s="24"/>
    </row>
    <row r="8" spans="1:10" ht="25.5">
      <c r="A8" s="89">
        <v>1</v>
      </c>
      <c r="B8" s="71" t="s">
        <v>216</v>
      </c>
      <c r="C8" s="294">
        <v>380811866.97839999</v>
      </c>
      <c r="D8" s="295"/>
      <c r="E8" s="294"/>
      <c r="F8" s="294">
        <v>178613883.01840001</v>
      </c>
      <c r="G8" s="305">
        <v>178613883.01840001</v>
      </c>
      <c r="H8" s="313">
        <f>G8/(C8+E8)</f>
        <v>0.46903444589485749</v>
      </c>
      <c r="J8" s="666"/>
    </row>
    <row r="9" spans="1:10" ht="15" customHeight="1">
      <c r="A9" s="89">
        <v>2</v>
      </c>
      <c r="B9" s="71" t="s">
        <v>217</v>
      </c>
      <c r="C9" s="294">
        <v>0</v>
      </c>
      <c r="D9" s="295"/>
      <c r="E9" s="294"/>
      <c r="F9" s="294">
        <v>0</v>
      </c>
      <c r="G9" s="305">
        <v>0</v>
      </c>
      <c r="H9" s="313"/>
      <c r="J9" s="666"/>
    </row>
    <row r="10" spans="1:10">
      <c r="A10" s="89">
        <v>3</v>
      </c>
      <c r="B10" s="71" t="s">
        <v>218</v>
      </c>
      <c r="C10" s="294">
        <v>13919537.187100001</v>
      </c>
      <c r="D10" s="295">
        <v>0</v>
      </c>
      <c r="E10" s="294">
        <v>0</v>
      </c>
      <c r="F10" s="294">
        <v>13919537.187100001</v>
      </c>
      <c r="G10" s="305">
        <v>13919537.187100001</v>
      </c>
      <c r="H10" s="313">
        <f t="shared" ref="H10:H21" si="0">G10/(C10+E10)</f>
        <v>1</v>
      </c>
      <c r="J10" s="666"/>
    </row>
    <row r="11" spans="1:10">
      <c r="A11" s="89">
        <v>4</v>
      </c>
      <c r="B11" s="71" t="s">
        <v>219</v>
      </c>
      <c r="C11" s="294">
        <v>0</v>
      </c>
      <c r="D11" s="295"/>
      <c r="E11" s="294"/>
      <c r="F11" s="294">
        <v>0</v>
      </c>
      <c r="G11" s="305">
        <v>0</v>
      </c>
      <c r="H11" s="313"/>
      <c r="J11" s="666"/>
    </row>
    <row r="12" spans="1:10">
      <c r="A12" s="89">
        <v>5</v>
      </c>
      <c r="B12" s="71" t="s">
        <v>220</v>
      </c>
      <c r="C12" s="294">
        <v>0</v>
      </c>
      <c r="D12" s="295"/>
      <c r="E12" s="294"/>
      <c r="F12" s="294">
        <v>0</v>
      </c>
      <c r="G12" s="305">
        <v>0</v>
      </c>
      <c r="H12" s="313"/>
      <c r="J12" s="666"/>
    </row>
    <row r="13" spans="1:10">
      <c r="A13" s="89">
        <v>6</v>
      </c>
      <c r="B13" s="71" t="s">
        <v>221</v>
      </c>
      <c r="C13" s="294">
        <v>92689496.029300004</v>
      </c>
      <c r="D13" s="295"/>
      <c r="E13" s="294"/>
      <c r="F13" s="294">
        <v>22114002.001729999</v>
      </c>
      <c r="G13" s="305">
        <v>22114002.001729999</v>
      </c>
      <c r="H13" s="313">
        <f t="shared" si="0"/>
        <v>0.23858153241808067</v>
      </c>
      <c r="J13" s="666"/>
    </row>
    <row r="14" spans="1:10">
      <c r="A14" s="89">
        <v>7</v>
      </c>
      <c r="B14" s="71" t="s">
        <v>73</v>
      </c>
      <c r="C14" s="294">
        <v>718169014.82488108</v>
      </c>
      <c r="D14" s="295">
        <v>138724756.15439948</v>
      </c>
      <c r="E14" s="294">
        <v>82334866.561379731</v>
      </c>
      <c r="F14" s="295">
        <v>800264121.84839582</v>
      </c>
      <c r="G14" s="354">
        <v>756325330.84816742</v>
      </c>
      <c r="H14" s="313">
        <f>G14/(C14+E14)</f>
        <v>0.94481157235416802</v>
      </c>
      <c r="J14" s="666"/>
    </row>
    <row r="15" spans="1:10">
      <c r="A15" s="89">
        <v>8</v>
      </c>
      <c r="B15" s="71" t="s">
        <v>74</v>
      </c>
      <c r="C15" s="294">
        <v>117381545.8690428</v>
      </c>
      <c r="D15" s="295">
        <v>1183536.1653999996</v>
      </c>
      <c r="E15" s="294">
        <v>595643.0826999998</v>
      </c>
      <c r="F15" s="295">
        <v>88528012.545057088</v>
      </c>
      <c r="G15" s="354">
        <v>87822329.936538473</v>
      </c>
      <c r="H15" s="313">
        <f t="shared" si="0"/>
        <v>0.74440093645951488</v>
      </c>
      <c r="J15" s="666"/>
    </row>
    <row r="16" spans="1:10" ht="25.5">
      <c r="A16" s="89">
        <v>9</v>
      </c>
      <c r="B16" s="71" t="s">
        <v>75</v>
      </c>
      <c r="C16" s="294">
        <v>29606086.133720998</v>
      </c>
      <c r="D16" s="295">
        <v>0</v>
      </c>
      <c r="E16" s="294">
        <v>0</v>
      </c>
      <c r="F16" s="295">
        <v>10508683.568409784</v>
      </c>
      <c r="G16" s="354">
        <v>10508683.568409784</v>
      </c>
      <c r="H16" s="313">
        <f t="shared" si="0"/>
        <v>0.35495011130297671</v>
      </c>
      <c r="J16" s="666"/>
    </row>
    <row r="17" spans="1:16">
      <c r="A17" s="89">
        <v>10</v>
      </c>
      <c r="B17" s="71" t="s">
        <v>69</v>
      </c>
      <c r="C17" s="294">
        <v>14697934.2466047</v>
      </c>
      <c r="D17" s="295">
        <v>0</v>
      </c>
      <c r="E17" s="294">
        <v>0</v>
      </c>
      <c r="F17" s="295">
        <v>14850101.3888047</v>
      </c>
      <c r="G17" s="354">
        <v>14850101.3888047</v>
      </c>
      <c r="H17" s="313">
        <f t="shared" si="0"/>
        <v>1.0103529611472546</v>
      </c>
      <c r="J17" s="666"/>
    </row>
    <row r="18" spans="1:16">
      <c r="A18" s="89">
        <v>11</v>
      </c>
      <c r="B18" s="71" t="s">
        <v>70</v>
      </c>
      <c r="C18" s="294">
        <v>39316846.824329004</v>
      </c>
      <c r="D18" s="295">
        <v>591790.13000000047</v>
      </c>
      <c r="E18" s="294">
        <v>295895.06500000024</v>
      </c>
      <c r="F18" s="295">
        <v>53415221.049635954</v>
      </c>
      <c r="G18" s="354">
        <v>49315713.335022055</v>
      </c>
      <c r="H18" s="313">
        <f t="shared" si="0"/>
        <v>1.2449457165273092</v>
      </c>
      <c r="J18" s="666"/>
    </row>
    <row r="19" spans="1:16">
      <c r="A19" s="89">
        <v>12</v>
      </c>
      <c r="B19" s="71" t="s">
        <v>71</v>
      </c>
      <c r="C19" s="294">
        <v>32583147.332366999</v>
      </c>
      <c r="D19" s="295">
        <v>20981299.644199997</v>
      </c>
      <c r="E19" s="294">
        <v>8890447.3818999976</v>
      </c>
      <c r="F19" s="295">
        <v>41470239.150517002</v>
      </c>
      <c r="G19" s="354">
        <v>32619539.145511098</v>
      </c>
      <c r="H19" s="313">
        <f t="shared" si="0"/>
        <v>0.78651342788692269</v>
      </c>
      <c r="J19" s="666"/>
    </row>
    <row r="20" spans="1:16">
      <c r="A20" s="89">
        <v>13</v>
      </c>
      <c r="B20" s="71" t="s">
        <v>72</v>
      </c>
      <c r="C20" s="294">
        <v>0</v>
      </c>
      <c r="D20" s="295"/>
      <c r="E20" s="294"/>
      <c r="F20" s="295">
        <v>0</v>
      </c>
      <c r="G20" s="354">
        <v>0</v>
      </c>
      <c r="H20" s="313"/>
      <c r="J20" s="666"/>
    </row>
    <row r="21" spans="1:16">
      <c r="A21" s="89">
        <v>14</v>
      </c>
      <c r="B21" s="71" t="s">
        <v>246</v>
      </c>
      <c r="C21" s="294">
        <v>212058978.520668</v>
      </c>
      <c r="D21" s="295">
        <v>8466190.0282999966</v>
      </c>
      <c r="E21" s="294">
        <v>4261134.7034099987</v>
      </c>
      <c r="F21" s="295">
        <v>203147146.72112301</v>
      </c>
      <c r="G21" s="354">
        <v>201401977.55329713</v>
      </c>
      <c r="H21" s="313">
        <f t="shared" si="0"/>
        <v>0.9310367609907465</v>
      </c>
      <c r="J21" s="666"/>
    </row>
    <row r="22" spans="1:16" ht="13.5" thickBot="1">
      <c r="A22" s="154"/>
      <c r="B22" s="161" t="s">
        <v>68</v>
      </c>
      <c r="C22" s="287">
        <f>SUM(C8:C21)</f>
        <v>1651234453.9464135</v>
      </c>
      <c r="D22" s="287">
        <f>SUM(D8:D21)</f>
        <v>169947572.12229946</v>
      </c>
      <c r="E22" s="287">
        <f>SUM(E8:E21)</f>
        <v>96377986.794389725</v>
      </c>
      <c r="F22" s="287">
        <f>SUM(F8:F21)</f>
        <v>1426830948.4791732</v>
      </c>
      <c r="G22" s="287">
        <f>SUM(G8:G21)</f>
        <v>1367491097.9829805</v>
      </c>
      <c r="H22" s="314">
        <f>G22/(C22+E22)</f>
        <v>0.78249105242310391</v>
      </c>
      <c r="J22" s="666"/>
    </row>
    <row r="24" spans="1:16">
      <c r="C24" s="622"/>
      <c r="D24" s="622"/>
      <c r="E24" s="622"/>
      <c r="F24" s="622"/>
      <c r="G24" s="622"/>
      <c r="H24" s="622"/>
    </row>
    <row r="26" spans="1:16">
      <c r="J26" s="727"/>
      <c r="K26" s="727"/>
      <c r="L26" s="727"/>
      <c r="M26" s="727"/>
      <c r="N26" s="727"/>
      <c r="O26" s="727"/>
      <c r="P26" s="727"/>
    </row>
    <row r="27" spans="1:16">
      <c r="J27" s="727"/>
      <c r="K27" s="727"/>
      <c r="L27" s="727"/>
      <c r="M27" s="727"/>
      <c r="N27" s="727"/>
      <c r="O27" s="727"/>
    </row>
    <row r="28" spans="1:16" ht="10.5" customHeight="1">
      <c r="J28" s="727"/>
      <c r="K28" s="727"/>
      <c r="L28" s="727"/>
      <c r="M28" s="727"/>
      <c r="N28" s="727"/>
      <c r="O28" s="727"/>
    </row>
    <row r="29" spans="1:16">
      <c r="J29" s="727"/>
      <c r="K29" s="727"/>
      <c r="L29" s="727"/>
      <c r="M29" s="727"/>
      <c r="N29" s="727"/>
      <c r="O29" s="727"/>
    </row>
    <row r="30" spans="1:16">
      <c r="J30" s="727"/>
      <c r="K30" s="727"/>
      <c r="L30" s="727"/>
      <c r="M30" s="727"/>
      <c r="N30" s="727"/>
      <c r="O30" s="727"/>
    </row>
    <row r="31" spans="1:16">
      <c r="J31" s="727"/>
      <c r="K31" s="727"/>
      <c r="L31" s="727"/>
      <c r="M31" s="727"/>
      <c r="N31" s="727"/>
      <c r="O31" s="727"/>
    </row>
    <row r="32" spans="1:16">
      <c r="J32" s="727"/>
      <c r="K32" s="727"/>
      <c r="L32" s="727"/>
      <c r="M32" s="727"/>
      <c r="N32" s="727"/>
      <c r="O32" s="727"/>
    </row>
    <row r="33" spans="10:15">
      <c r="J33" s="727"/>
      <c r="K33" s="727"/>
      <c r="L33" s="727"/>
      <c r="M33" s="727"/>
      <c r="N33" s="727"/>
      <c r="O33" s="727"/>
    </row>
    <row r="34" spans="10:15">
      <c r="J34" s="727"/>
      <c r="K34" s="727"/>
      <c r="L34" s="727"/>
      <c r="M34" s="727"/>
      <c r="N34" s="727"/>
      <c r="O34" s="727"/>
    </row>
    <row r="35" spans="10:15">
      <c r="J35" s="727"/>
      <c r="K35" s="727"/>
      <c r="L35" s="727"/>
      <c r="M35" s="727"/>
      <c r="N35" s="727"/>
      <c r="O35" s="727"/>
    </row>
    <row r="36" spans="10:15">
      <c r="J36" s="727"/>
      <c r="K36" s="727"/>
      <c r="L36" s="727"/>
      <c r="M36" s="727"/>
      <c r="N36" s="727"/>
      <c r="O36" s="727"/>
    </row>
    <row r="37" spans="10:15">
      <c r="J37" s="727"/>
      <c r="K37" s="727"/>
      <c r="L37" s="727"/>
      <c r="M37" s="727"/>
      <c r="N37" s="727"/>
      <c r="O37" s="727"/>
    </row>
    <row r="38" spans="10:15">
      <c r="J38" s="727"/>
      <c r="K38" s="727"/>
      <c r="L38" s="727"/>
      <c r="M38" s="727"/>
      <c r="N38" s="727"/>
      <c r="O38" s="727"/>
    </row>
    <row r="39" spans="10:15">
      <c r="J39" s="727"/>
      <c r="K39" s="727"/>
      <c r="L39" s="727"/>
      <c r="M39" s="727"/>
      <c r="N39" s="727"/>
      <c r="O39" s="727"/>
    </row>
    <row r="40" spans="10:15">
      <c r="J40" s="727"/>
      <c r="K40" s="727"/>
      <c r="L40" s="727"/>
      <c r="M40" s="727"/>
      <c r="N40" s="727"/>
      <c r="O40" s="727"/>
    </row>
  </sheetData>
  <mergeCells count="5">
    <mergeCell ref="C6:C7"/>
    <mergeCell ref="F6:F7"/>
    <mergeCell ref="G6:G7"/>
    <mergeCell ref="H6:H7"/>
    <mergeCell ref="D6:E6"/>
  </mergeCells>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O24" sqref="O24"/>
    </sheetView>
  </sheetViews>
  <sheetFormatPr defaultColWidth="9.140625" defaultRowHeight="12.75"/>
  <cols>
    <col min="1" max="1" width="10.5703125" style="340" bestFit="1" customWidth="1"/>
    <col min="2" max="2" width="54.42578125" style="340" customWidth="1"/>
    <col min="3" max="11" width="12.7109375" style="340" customWidth="1"/>
    <col min="12" max="16384" width="9.140625" style="340"/>
  </cols>
  <sheetData>
    <row r="1" spans="1:11">
      <c r="A1" s="340" t="s">
        <v>188</v>
      </c>
      <c r="B1" s="340" t="str">
        <f>Info!C2</f>
        <v>სს "ბაზისბანკი"</v>
      </c>
    </row>
    <row r="2" spans="1:11">
      <c r="A2" s="340" t="s">
        <v>189</v>
      </c>
      <c r="B2" s="466">
        <f>'1. key ratios'!B2</f>
        <v>44377</v>
      </c>
      <c r="C2" s="341"/>
      <c r="D2" s="341"/>
    </row>
    <row r="3" spans="1:11">
      <c r="B3" s="341"/>
      <c r="C3" s="341"/>
      <c r="D3" s="341"/>
    </row>
    <row r="4" spans="1:11" ht="13.5" thickBot="1">
      <c r="A4" s="340" t="s">
        <v>519</v>
      </c>
      <c r="B4" s="309" t="s">
        <v>518</v>
      </c>
      <c r="C4" s="341"/>
      <c r="D4" s="341"/>
    </row>
    <row r="5" spans="1:11" ht="30" customHeight="1">
      <c r="A5" s="797"/>
      <c r="B5" s="798"/>
      <c r="C5" s="795" t="s">
        <v>551</v>
      </c>
      <c r="D5" s="795"/>
      <c r="E5" s="795"/>
      <c r="F5" s="795" t="s">
        <v>552</v>
      </c>
      <c r="G5" s="795"/>
      <c r="H5" s="795"/>
      <c r="I5" s="795" t="s">
        <v>553</v>
      </c>
      <c r="J5" s="795"/>
      <c r="K5" s="796"/>
    </row>
    <row r="6" spans="1:11">
      <c r="A6" s="338"/>
      <c r="B6" s="339"/>
      <c r="C6" s="342" t="s">
        <v>27</v>
      </c>
      <c r="D6" s="342" t="s">
        <v>96</v>
      </c>
      <c r="E6" s="342" t="s">
        <v>68</v>
      </c>
      <c r="F6" s="342" t="s">
        <v>27</v>
      </c>
      <c r="G6" s="342" t="s">
        <v>96</v>
      </c>
      <c r="H6" s="342" t="s">
        <v>68</v>
      </c>
      <c r="I6" s="342" t="s">
        <v>27</v>
      </c>
      <c r="J6" s="342" t="s">
        <v>96</v>
      </c>
      <c r="K6" s="344" t="s">
        <v>68</v>
      </c>
    </row>
    <row r="7" spans="1:11">
      <c r="A7" s="345" t="s">
        <v>489</v>
      </c>
      <c r="B7" s="337"/>
      <c r="C7" s="337"/>
      <c r="D7" s="337"/>
      <c r="E7" s="337"/>
      <c r="F7" s="337"/>
      <c r="G7" s="337"/>
      <c r="H7" s="337"/>
      <c r="I7" s="337"/>
      <c r="J7" s="337"/>
      <c r="K7" s="346"/>
    </row>
    <row r="8" spans="1:11">
      <c r="A8" s="336">
        <v>1</v>
      </c>
      <c r="B8" s="320" t="s">
        <v>489</v>
      </c>
      <c r="C8" s="318"/>
      <c r="D8" s="318"/>
      <c r="E8" s="318"/>
      <c r="F8" s="670">
        <v>246060947.78351653</v>
      </c>
      <c r="G8" s="670">
        <v>269644256.52926797</v>
      </c>
      <c r="H8" s="670">
        <v>515705204.31278449</v>
      </c>
      <c r="I8" s="670">
        <v>242417391.90879133</v>
      </c>
      <c r="J8" s="670">
        <v>220677838.52255392</v>
      </c>
      <c r="K8" s="677">
        <v>463095230.43134522</v>
      </c>
    </row>
    <row r="9" spans="1:11">
      <c r="A9" s="345" t="s">
        <v>490</v>
      </c>
      <c r="B9" s="337"/>
      <c r="C9" s="337"/>
      <c r="D9" s="337"/>
      <c r="E9" s="337"/>
      <c r="F9" s="671"/>
      <c r="G9" s="671"/>
      <c r="H9" s="671"/>
      <c r="I9" s="678"/>
      <c r="J9" s="678"/>
      <c r="K9" s="679"/>
    </row>
    <row r="10" spans="1:11">
      <c r="A10" s="347">
        <v>2</v>
      </c>
      <c r="B10" s="321" t="s">
        <v>491</v>
      </c>
      <c r="C10" s="321">
        <v>64213292.282764003</v>
      </c>
      <c r="D10" s="322">
        <v>326170917.90962058</v>
      </c>
      <c r="E10" s="322">
        <v>390384210.1923846</v>
      </c>
      <c r="F10" s="672">
        <v>12379006.040708356</v>
      </c>
      <c r="G10" s="672">
        <v>42686931.426315218</v>
      </c>
      <c r="H10" s="672">
        <v>55065937.467023574</v>
      </c>
      <c r="I10" s="672">
        <v>2379437.9999188101</v>
      </c>
      <c r="J10" s="672">
        <v>7133040.7029536646</v>
      </c>
      <c r="K10" s="680">
        <v>9512478.7028724737</v>
      </c>
    </row>
    <row r="11" spans="1:11">
      <c r="A11" s="347">
        <v>3</v>
      </c>
      <c r="B11" s="321" t="s">
        <v>492</v>
      </c>
      <c r="C11" s="321">
        <v>319392187.76795101</v>
      </c>
      <c r="D11" s="322">
        <v>565389499.12695694</v>
      </c>
      <c r="E11" s="322">
        <v>884781686.89490795</v>
      </c>
      <c r="F11" s="672">
        <v>110339668.44630554</v>
      </c>
      <c r="G11" s="672">
        <v>102188588.21883342</v>
      </c>
      <c r="H11" s="672">
        <v>212528256.66513896</v>
      </c>
      <c r="I11" s="672">
        <v>89854100.0419489</v>
      </c>
      <c r="J11" s="672">
        <v>89326165.137783214</v>
      </c>
      <c r="K11" s="680">
        <v>179180265.17973211</v>
      </c>
    </row>
    <row r="12" spans="1:11">
      <c r="A12" s="347">
        <v>4</v>
      </c>
      <c r="B12" s="321" t="s">
        <v>493</v>
      </c>
      <c r="C12" s="321">
        <v>67667032.967032909</v>
      </c>
      <c r="D12" s="322">
        <v>0</v>
      </c>
      <c r="E12" s="322">
        <v>67667032.967032909</v>
      </c>
      <c r="F12" s="672">
        <v>0</v>
      </c>
      <c r="G12" s="672">
        <v>0</v>
      </c>
      <c r="H12" s="672">
        <v>0</v>
      </c>
      <c r="I12" s="672">
        <v>0</v>
      </c>
      <c r="J12" s="672">
        <v>0</v>
      </c>
      <c r="K12" s="680">
        <v>0</v>
      </c>
    </row>
    <row r="13" spans="1:11" ht="25.5">
      <c r="A13" s="347">
        <v>5</v>
      </c>
      <c r="B13" s="442" t="s">
        <v>494</v>
      </c>
      <c r="C13" s="321">
        <v>85395231.615466103</v>
      </c>
      <c r="D13" s="322">
        <v>52504007.501188599</v>
      </c>
      <c r="E13" s="322">
        <v>137899239.11665469</v>
      </c>
      <c r="F13" s="672">
        <v>25229485.925632626</v>
      </c>
      <c r="G13" s="672">
        <v>13100272.3840195</v>
      </c>
      <c r="H13" s="672">
        <v>38329758.309652127</v>
      </c>
      <c r="I13" s="672">
        <v>10397813.821849726</v>
      </c>
      <c r="J13" s="672">
        <v>4808616.7403632849</v>
      </c>
      <c r="K13" s="680">
        <v>15206430.562213011</v>
      </c>
    </row>
    <row r="14" spans="1:11">
      <c r="A14" s="347">
        <v>6</v>
      </c>
      <c r="B14" s="321" t="s">
        <v>509</v>
      </c>
      <c r="C14" s="321"/>
      <c r="D14" s="322"/>
      <c r="E14" s="322"/>
      <c r="F14" s="672"/>
      <c r="G14" s="672"/>
      <c r="H14" s="672"/>
      <c r="I14" s="672"/>
      <c r="J14" s="672"/>
      <c r="K14" s="680"/>
    </row>
    <row r="15" spans="1:11">
      <c r="A15" s="347">
        <v>7</v>
      </c>
      <c r="B15" s="321" t="s">
        <v>496</v>
      </c>
      <c r="C15" s="321">
        <v>10743263.937032001</v>
      </c>
      <c r="D15" s="322">
        <v>12564125.212148901</v>
      </c>
      <c r="E15" s="322">
        <v>23307389.149180904</v>
      </c>
      <c r="F15" s="672">
        <v>3979321.0709890001</v>
      </c>
      <c r="G15" s="672">
        <v>0</v>
      </c>
      <c r="H15" s="672">
        <v>3979321.0709890001</v>
      </c>
      <c r="I15" s="672">
        <v>3979321.0709890001</v>
      </c>
      <c r="J15" s="672">
        <v>0</v>
      </c>
      <c r="K15" s="680">
        <v>3979321.0709890001</v>
      </c>
    </row>
    <row r="16" spans="1:11">
      <c r="A16" s="347">
        <v>8</v>
      </c>
      <c r="B16" s="323" t="s">
        <v>497</v>
      </c>
      <c r="C16" s="321">
        <v>547411008.5702461</v>
      </c>
      <c r="D16" s="322">
        <v>956628549.749915</v>
      </c>
      <c r="E16" s="322">
        <v>1504039558.3201611</v>
      </c>
      <c r="F16" s="672">
        <v>151927481.48363554</v>
      </c>
      <c r="G16" s="672">
        <v>157975792.02916813</v>
      </c>
      <c r="H16" s="672">
        <v>309903273.51280367</v>
      </c>
      <c r="I16" s="672">
        <v>106610672.93470643</v>
      </c>
      <c r="J16" s="672">
        <v>101267822.58110017</v>
      </c>
      <c r="K16" s="680">
        <v>207878495.51580662</v>
      </c>
    </row>
    <row r="17" spans="1:11">
      <c r="A17" s="345" t="s">
        <v>498</v>
      </c>
      <c r="B17" s="337"/>
      <c r="C17" s="337"/>
      <c r="D17" s="337"/>
      <c r="E17" s="337"/>
      <c r="F17" s="671"/>
      <c r="G17" s="671"/>
      <c r="H17" s="671"/>
      <c r="I17" s="678"/>
      <c r="J17" s="678"/>
      <c r="K17" s="679"/>
    </row>
    <row r="18" spans="1:11">
      <c r="A18" s="347">
        <v>9</v>
      </c>
      <c r="B18" s="321" t="s">
        <v>499</v>
      </c>
      <c r="C18" s="321">
        <v>7850751.5934062004</v>
      </c>
      <c r="D18" s="322">
        <v>0</v>
      </c>
      <c r="E18" s="322">
        <v>7850751.5934062004</v>
      </c>
      <c r="F18" s="672"/>
      <c r="G18" s="672"/>
      <c r="H18" s="672"/>
      <c r="I18" s="672">
        <v>0</v>
      </c>
      <c r="J18" s="672">
        <v>0</v>
      </c>
      <c r="K18" s="680">
        <v>0</v>
      </c>
    </row>
    <row r="19" spans="1:11">
      <c r="A19" s="347">
        <v>10</v>
      </c>
      <c r="B19" s="321" t="s">
        <v>500</v>
      </c>
      <c r="C19" s="321">
        <v>382730138.07327271</v>
      </c>
      <c r="D19" s="322">
        <v>596007827.17669964</v>
      </c>
      <c r="E19" s="322">
        <v>978737965.24997234</v>
      </c>
      <c r="F19" s="672">
        <v>36135547.90045955</v>
      </c>
      <c r="G19" s="672">
        <v>6755493.8422040008</v>
      </c>
      <c r="H19" s="672">
        <v>42891041.742663547</v>
      </c>
      <c r="I19" s="672">
        <v>39779103.775184751</v>
      </c>
      <c r="J19" s="672">
        <v>56349653.7985278</v>
      </c>
      <c r="K19" s="680">
        <v>96128757.573712558</v>
      </c>
    </row>
    <row r="20" spans="1:11">
      <c r="A20" s="347">
        <v>11</v>
      </c>
      <c r="B20" s="321" t="s">
        <v>501</v>
      </c>
      <c r="C20" s="321">
        <v>14993788.884504698</v>
      </c>
      <c r="D20" s="322">
        <v>16443147.127158001</v>
      </c>
      <c r="E20" s="322">
        <v>31436936.011662699</v>
      </c>
      <c r="F20" s="672">
        <v>1134506.4865592001</v>
      </c>
      <c r="G20" s="672">
        <v>3563954.2413936001</v>
      </c>
      <c r="H20" s="672">
        <v>4698460.7279528007</v>
      </c>
      <c r="I20" s="672">
        <v>1134506.4865592001</v>
      </c>
      <c r="J20" s="672">
        <v>3563954.2413936001</v>
      </c>
      <c r="K20" s="680">
        <v>4698460.7279528007</v>
      </c>
    </row>
    <row r="21" spans="1:11" ht="13.5" thickBot="1">
      <c r="A21" s="219">
        <v>12</v>
      </c>
      <c r="B21" s="348" t="s">
        <v>502</v>
      </c>
      <c r="C21" s="349">
        <v>405574678.55118358</v>
      </c>
      <c r="D21" s="350">
        <v>612450974.30385768</v>
      </c>
      <c r="E21" s="349">
        <v>1018025652.8550413</v>
      </c>
      <c r="F21" s="673">
        <v>37270054.387018748</v>
      </c>
      <c r="G21" s="673">
        <v>10319448.0835976</v>
      </c>
      <c r="H21" s="673">
        <v>47589502.470616348</v>
      </c>
      <c r="I21" s="673">
        <v>40913610.261743948</v>
      </c>
      <c r="J21" s="673">
        <v>59913608.039921403</v>
      </c>
      <c r="K21" s="681">
        <v>100827218.30166537</v>
      </c>
    </row>
    <row r="22" spans="1:11" ht="38.25" customHeight="1" thickBot="1">
      <c r="A22" s="334"/>
      <c r="B22" s="335"/>
      <c r="C22" s="335"/>
      <c r="D22" s="335"/>
      <c r="E22" s="335"/>
      <c r="F22" s="794" t="s">
        <v>503</v>
      </c>
      <c r="G22" s="795"/>
      <c r="H22" s="795"/>
      <c r="I22" s="794" t="s">
        <v>504</v>
      </c>
      <c r="J22" s="795"/>
      <c r="K22" s="796"/>
    </row>
    <row r="23" spans="1:11">
      <c r="A23" s="327">
        <v>13</v>
      </c>
      <c r="B23" s="324" t="s">
        <v>489</v>
      </c>
      <c r="C23" s="333"/>
      <c r="D23" s="333"/>
      <c r="E23" s="333"/>
      <c r="F23" s="675">
        <v>246060947.78351653</v>
      </c>
      <c r="G23" s="675">
        <v>269644256.52926797</v>
      </c>
      <c r="H23" s="675">
        <v>515705204.31278449</v>
      </c>
      <c r="I23" s="675">
        <v>242417391.90879133</v>
      </c>
      <c r="J23" s="675">
        <v>220677838.52255392</v>
      </c>
      <c r="K23" s="682">
        <v>463095230.43134522</v>
      </c>
    </row>
    <row r="24" spans="1:11" ht="13.5" thickBot="1">
      <c r="A24" s="328">
        <v>14</v>
      </c>
      <c r="B24" s="325" t="s">
        <v>505</v>
      </c>
      <c r="C24" s="351"/>
      <c r="D24" s="331"/>
      <c r="E24" s="332"/>
      <c r="F24" s="676">
        <v>114657427.09661673</v>
      </c>
      <c r="G24" s="676">
        <v>147656343.94557047</v>
      </c>
      <c r="H24" s="676">
        <v>262313771.04218721</v>
      </c>
      <c r="I24" s="676">
        <v>65697062.672962464</v>
      </c>
      <c r="J24" s="676">
        <v>41354214.541178763</v>
      </c>
      <c r="K24" s="683">
        <v>107051277.21414122</v>
      </c>
    </row>
    <row r="25" spans="1:11" ht="13.5" thickBot="1">
      <c r="A25" s="329">
        <v>15</v>
      </c>
      <c r="B25" s="326" t="s">
        <v>506</v>
      </c>
      <c r="C25" s="330"/>
      <c r="D25" s="330"/>
      <c r="E25" s="330"/>
      <c r="F25" s="674">
        <v>2.1460532824984107</v>
      </c>
      <c r="G25" s="674">
        <v>1.8261609987354492</v>
      </c>
      <c r="H25" s="674">
        <v>1.9659860108139158</v>
      </c>
      <c r="I25" s="674">
        <v>3.689927403840505</v>
      </c>
      <c r="J25" s="674">
        <v>5.336284124144405</v>
      </c>
      <c r="K25" s="684">
        <v>4.3259197132696281</v>
      </c>
    </row>
    <row r="28" spans="1:11" ht="63.75">
      <c r="B28" s="23" t="s">
        <v>550</v>
      </c>
    </row>
  </sheetData>
  <mergeCells count="6">
    <mergeCell ref="F22:H22"/>
    <mergeCell ref="I22:K22"/>
    <mergeCell ref="A5:B5"/>
    <mergeCell ref="C5:E5"/>
    <mergeCell ref="F5:H5"/>
    <mergeCell ref="I5:K5"/>
  </mergeCells>
  <pageMargins left="0.7" right="0.7" top="0.75" bottom="0.75"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E34" sqref="E34"/>
    </sheetView>
  </sheetViews>
  <sheetFormatPr defaultColWidth="9.140625" defaultRowHeight="15"/>
  <cols>
    <col min="1" max="1" width="10.5703125" style="66" bestFit="1" customWidth="1"/>
    <col min="2" max="2" width="49.5703125" style="66" customWidth="1"/>
    <col min="3" max="3" width="12.5703125" style="66" bestFit="1" customWidth="1"/>
    <col min="4" max="4" width="10" style="66" bestFit="1" customWidth="1"/>
    <col min="5" max="5" width="18.28515625" style="66" bestFit="1" customWidth="1"/>
    <col min="6" max="6" width="3.5703125" style="66" bestFit="1" customWidth="1"/>
    <col min="7" max="10" width="4.5703125" style="66" bestFit="1" customWidth="1"/>
    <col min="11" max="11" width="10.7109375" style="66" customWidth="1"/>
    <col min="12" max="13" width="5.5703125" style="66" bestFit="1" customWidth="1"/>
    <col min="14" max="14" width="31" style="66" bestFit="1" customWidth="1"/>
    <col min="15" max="16384" width="9.140625" style="12"/>
  </cols>
  <sheetData>
    <row r="1" spans="1:14">
      <c r="A1" s="4" t="s">
        <v>188</v>
      </c>
      <c r="B1" s="66" t="str">
        <f>Info!C2</f>
        <v>სს "ბაზისბანკი"</v>
      </c>
    </row>
    <row r="2" spans="1:14" ht="14.25" customHeight="1">
      <c r="A2" s="66" t="s">
        <v>189</v>
      </c>
      <c r="B2" s="466">
        <f>'1. key ratios'!B2</f>
        <v>44377</v>
      </c>
    </row>
    <row r="3" spans="1:14" ht="14.25" customHeight="1"/>
    <row r="4" spans="1:14" ht="15.75" thickBot="1">
      <c r="A4" s="1" t="s">
        <v>415</v>
      </c>
      <c r="B4" s="91" t="s">
        <v>77</v>
      </c>
    </row>
    <row r="5" spans="1:14" s="25" customFormat="1" ht="12.75">
      <c r="A5" s="170"/>
      <c r="B5" s="171"/>
      <c r="C5" s="172" t="s">
        <v>0</v>
      </c>
      <c r="D5" s="172" t="s">
        <v>1</v>
      </c>
      <c r="E5" s="172" t="s">
        <v>2</v>
      </c>
      <c r="F5" s="172" t="s">
        <v>3</v>
      </c>
      <c r="G5" s="172" t="s">
        <v>4</v>
      </c>
      <c r="H5" s="172" t="s">
        <v>5</v>
      </c>
      <c r="I5" s="172" t="s">
        <v>236</v>
      </c>
      <c r="J5" s="172" t="s">
        <v>237</v>
      </c>
      <c r="K5" s="172" t="s">
        <v>238</v>
      </c>
      <c r="L5" s="172" t="s">
        <v>239</v>
      </c>
      <c r="M5" s="172" t="s">
        <v>240</v>
      </c>
      <c r="N5" s="173" t="s">
        <v>241</v>
      </c>
    </row>
    <row r="6" spans="1:14" ht="45">
      <c r="A6" s="162"/>
      <c r="B6" s="103"/>
      <c r="C6" s="104" t="s">
        <v>87</v>
      </c>
      <c r="D6" s="105" t="s">
        <v>76</v>
      </c>
      <c r="E6" s="106" t="s">
        <v>86</v>
      </c>
      <c r="F6" s="107">
        <v>0</v>
      </c>
      <c r="G6" s="107">
        <v>0.2</v>
      </c>
      <c r="H6" s="107">
        <v>0.35</v>
      </c>
      <c r="I6" s="107">
        <v>0.5</v>
      </c>
      <c r="J6" s="107">
        <v>0.75</v>
      </c>
      <c r="K6" s="107">
        <v>1</v>
      </c>
      <c r="L6" s="107">
        <v>1.5</v>
      </c>
      <c r="M6" s="107">
        <v>2.5</v>
      </c>
      <c r="N6" s="163" t="s">
        <v>77</v>
      </c>
    </row>
    <row r="7" spans="1:14" ht="30">
      <c r="A7" s="164">
        <v>1</v>
      </c>
      <c r="B7" s="108" t="s">
        <v>78</v>
      </c>
      <c r="C7" s="296">
        <f>SUM(C8:C13)</f>
        <v>15974000</v>
      </c>
      <c r="D7" s="103"/>
      <c r="E7" s="299">
        <f t="shared" ref="E7:M7" si="0">SUM(E8:E13)</f>
        <v>319480</v>
      </c>
      <c r="F7" s="296">
        <f>SUM(F8:F13)</f>
        <v>0</v>
      </c>
      <c r="G7" s="296">
        <f t="shared" si="0"/>
        <v>0</v>
      </c>
      <c r="H7" s="296">
        <f t="shared" si="0"/>
        <v>0</v>
      </c>
      <c r="I7" s="296">
        <f t="shared" si="0"/>
        <v>0</v>
      </c>
      <c r="J7" s="296">
        <f t="shared" si="0"/>
        <v>0</v>
      </c>
      <c r="K7" s="296">
        <f t="shared" si="0"/>
        <v>319480</v>
      </c>
      <c r="L7" s="296">
        <f t="shared" si="0"/>
        <v>0</v>
      </c>
      <c r="M7" s="296">
        <f t="shared" si="0"/>
        <v>0</v>
      </c>
      <c r="N7" s="165">
        <f>SUM(N8:N13)</f>
        <v>319480</v>
      </c>
    </row>
    <row r="8" spans="1:14">
      <c r="A8" s="164">
        <v>1.1000000000000001</v>
      </c>
      <c r="B8" s="109" t="s">
        <v>79</v>
      </c>
      <c r="C8" s="297">
        <v>15974000</v>
      </c>
      <c r="D8" s="110">
        <v>0.02</v>
      </c>
      <c r="E8" s="299">
        <f>C8*D8</f>
        <v>319480</v>
      </c>
      <c r="F8" s="297"/>
      <c r="G8" s="297"/>
      <c r="H8" s="297"/>
      <c r="I8" s="297"/>
      <c r="J8" s="297"/>
      <c r="K8" s="297">
        <v>319480</v>
      </c>
      <c r="L8" s="297"/>
      <c r="M8" s="297"/>
      <c r="N8" s="165">
        <f>SUMPRODUCT($F$6:$M$6,F8:M8)</f>
        <v>319480</v>
      </c>
    </row>
    <row r="9" spans="1:14">
      <c r="A9" s="164">
        <v>1.2</v>
      </c>
      <c r="B9" s="109" t="s">
        <v>80</v>
      </c>
      <c r="C9" s="297">
        <v>0</v>
      </c>
      <c r="D9" s="110">
        <v>0.05</v>
      </c>
      <c r="E9" s="299">
        <f>C9*D9</f>
        <v>0</v>
      </c>
      <c r="F9" s="297"/>
      <c r="G9" s="297"/>
      <c r="H9" s="297"/>
      <c r="I9" s="297"/>
      <c r="J9" s="297"/>
      <c r="K9" s="297"/>
      <c r="L9" s="297"/>
      <c r="M9" s="297"/>
      <c r="N9" s="165">
        <f t="shared" ref="N9:N12" si="1">SUMPRODUCT($F$6:$M$6,F9:M9)</f>
        <v>0</v>
      </c>
    </row>
    <row r="10" spans="1:14">
      <c r="A10" s="164">
        <v>1.3</v>
      </c>
      <c r="B10" s="109" t="s">
        <v>81</v>
      </c>
      <c r="C10" s="297">
        <v>0</v>
      </c>
      <c r="D10" s="110">
        <v>0.08</v>
      </c>
      <c r="E10" s="299">
        <f>C10*D10</f>
        <v>0</v>
      </c>
      <c r="F10" s="297"/>
      <c r="G10" s="297"/>
      <c r="H10" s="297"/>
      <c r="I10" s="297"/>
      <c r="J10" s="297"/>
      <c r="K10" s="297"/>
      <c r="L10" s="297"/>
      <c r="M10" s="297"/>
      <c r="N10" s="165">
        <f>SUMPRODUCT($F$6:$M$6,F10:M10)</f>
        <v>0</v>
      </c>
    </row>
    <row r="11" spans="1:14">
      <c r="A11" s="164">
        <v>1.4</v>
      </c>
      <c r="B11" s="109" t="s">
        <v>82</v>
      </c>
      <c r="C11" s="297">
        <v>0</v>
      </c>
      <c r="D11" s="110">
        <v>0.11</v>
      </c>
      <c r="E11" s="299">
        <f>C11*D11</f>
        <v>0</v>
      </c>
      <c r="F11" s="297"/>
      <c r="G11" s="297"/>
      <c r="H11" s="297"/>
      <c r="I11" s="297"/>
      <c r="J11" s="297"/>
      <c r="K11" s="297"/>
      <c r="L11" s="297"/>
      <c r="M11" s="297"/>
      <c r="N11" s="165">
        <f t="shared" si="1"/>
        <v>0</v>
      </c>
    </row>
    <row r="12" spans="1:14">
      <c r="A12" s="164">
        <v>1.5</v>
      </c>
      <c r="B12" s="109" t="s">
        <v>83</v>
      </c>
      <c r="C12" s="297">
        <v>0</v>
      </c>
      <c r="D12" s="110">
        <v>0.14000000000000001</v>
      </c>
      <c r="E12" s="299">
        <f>C12*D12</f>
        <v>0</v>
      </c>
      <c r="F12" s="297"/>
      <c r="G12" s="297"/>
      <c r="H12" s="297"/>
      <c r="I12" s="297"/>
      <c r="J12" s="297"/>
      <c r="K12" s="297"/>
      <c r="L12" s="297"/>
      <c r="M12" s="297"/>
      <c r="N12" s="165">
        <f t="shared" si="1"/>
        <v>0</v>
      </c>
    </row>
    <row r="13" spans="1:14">
      <c r="A13" s="164">
        <v>1.6</v>
      </c>
      <c r="B13" s="111" t="s">
        <v>84</v>
      </c>
      <c r="C13" s="297">
        <v>0</v>
      </c>
      <c r="D13" s="112"/>
      <c r="E13" s="297"/>
      <c r="F13" s="297"/>
      <c r="G13" s="297"/>
      <c r="H13" s="297"/>
      <c r="I13" s="297"/>
      <c r="J13" s="297"/>
      <c r="K13" s="297"/>
      <c r="L13" s="297"/>
      <c r="M13" s="297"/>
      <c r="N13" s="165">
        <f>SUMPRODUCT($F$6:$M$6,F13:M13)</f>
        <v>0</v>
      </c>
    </row>
    <row r="14" spans="1:14" ht="30">
      <c r="A14" s="164">
        <v>2</v>
      </c>
      <c r="B14" s="113" t="s">
        <v>85</v>
      </c>
      <c r="C14" s="296">
        <f>SUM(C15:C20)</f>
        <v>0</v>
      </c>
      <c r="D14" s="103"/>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65">
        <f>SUM(N15:N20)</f>
        <v>0</v>
      </c>
    </row>
    <row r="15" spans="1:14">
      <c r="A15" s="164">
        <v>2.1</v>
      </c>
      <c r="B15" s="111" t="s">
        <v>79</v>
      </c>
      <c r="C15" s="297"/>
      <c r="D15" s="110">
        <v>5.0000000000000001E-3</v>
      </c>
      <c r="E15" s="299">
        <f>C15*D15</f>
        <v>0</v>
      </c>
      <c r="F15" s="297"/>
      <c r="G15" s="297"/>
      <c r="H15" s="297"/>
      <c r="I15" s="297"/>
      <c r="J15" s="297"/>
      <c r="K15" s="297"/>
      <c r="L15" s="297"/>
      <c r="M15" s="297"/>
      <c r="N15" s="165">
        <f>SUMPRODUCT($F$6:$M$6,F15:M15)</f>
        <v>0</v>
      </c>
    </row>
    <row r="16" spans="1:14">
      <c r="A16" s="164">
        <v>2.2000000000000002</v>
      </c>
      <c r="B16" s="111" t="s">
        <v>80</v>
      </c>
      <c r="C16" s="297"/>
      <c r="D16" s="110">
        <v>0.01</v>
      </c>
      <c r="E16" s="299">
        <f>C16*D16</f>
        <v>0</v>
      </c>
      <c r="F16" s="297"/>
      <c r="G16" s="297"/>
      <c r="H16" s="297"/>
      <c r="I16" s="297"/>
      <c r="J16" s="297"/>
      <c r="K16" s="297"/>
      <c r="L16" s="297"/>
      <c r="M16" s="297"/>
      <c r="N16" s="165">
        <f t="shared" ref="N16:N20" si="3">SUMPRODUCT($F$6:$M$6,F16:M16)</f>
        <v>0</v>
      </c>
    </row>
    <row r="17" spans="1:14">
      <c r="A17" s="164">
        <v>2.2999999999999998</v>
      </c>
      <c r="B17" s="111" t="s">
        <v>81</v>
      </c>
      <c r="C17" s="297"/>
      <c r="D17" s="110">
        <v>0.02</v>
      </c>
      <c r="E17" s="299">
        <f>C17*D17</f>
        <v>0</v>
      </c>
      <c r="F17" s="297"/>
      <c r="G17" s="297"/>
      <c r="H17" s="297"/>
      <c r="I17" s="297"/>
      <c r="J17" s="297"/>
      <c r="K17" s="297"/>
      <c r="L17" s="297"/>
      <c r="M17" s="297"/>
      <c r="N17" s="165">
        <f t="shared" si="3"/>
        <v>0</v>
      </c>
    </row>
    <row r="18" spans="1:14">
      <c r="A18" s="164">
        <v>2.4</v>
      </c>
      <c r="B18" s="111" t="s">
        <v>82</v>
      </c>
      <c r="C18" s="297"/>
      <c r="D18" s="110">
        <v>0.03</v>
      </c>
      <c r="E18" s="299">
        <f>C18*D18</f>
        <v>0</v>
      </c>
      <c r="F18" s="297"/>
      <c r="G18" s="297"/>
      <c r="H18" s="297"/>
      <c r="I18" s="297"/>
      <c r="J18" s="297"/>
      <c r="K18" s="297"/>
      <c r="L18" s="297"/>
      <c r="M18" s="297"/>
      <c r="N18" s="165">
        <f t="shared" si="3"/>
        <v>0</v>
      </c>
    </row>
    <row r="19" spans="1:14">
      <c r="A19" s="164">
        <v>2.5</v>
      </c>
      <c r="B19" s="111" t="s">
        <v>83</v>
      </c>
      <c r="C19" s="297"/>
      <c r="D19" s="110">
        <v>0.04</v>
      </c>
      <c r="E19" s="299">
        <f>C19*D19</f>
        <v>0</v>
      </c>
      <c r="F19" s="297"/>
      <c r="G19" s="297"/>
      <c r="H19" s="297"/>
      <c r="I19" s="297"/>
      <c r="J19" s="297"/>
      <c r="K19" s="297"/>
      <c r="L19" s="297"/>
      <c r="M19" s="297"/>
      <c r="N19" s="165">
        <f t="shared" si="3"/>
        <v>0</v>
      </c>
    </row>
    <row r="20" spans="1:14">
      <c r="A20" s="164">
        <v>2.6</v>
      </c>
      <c r="B20" s="111" t="s">
        <v>84</v>
      </c>
      <c r="C20" s="297"/>
      <c r="D20" s="112"/>
      <c r="E20" s="300"/>
      <c r="F20" s="297"/>
      <c r="G20" s="297"/>
      <c r="H20" s="297"/>
      <c r="I20" s="297"/>
      <c r="J20" s="297"/>
      <c r="K20" s="297"/>
      <c r="L20" s="297"/>
      <c r="M20" s="297"/>
      <c r="N20" s="165">
        <f t="shared" si="3"/>
        <v>0</v>
      </c>
    </row>
    <row r="21" spans="1:14" ht="15.75" thickBot="1">
      <c r="A21" s="166">
        <v>3</v>
      </c>
      <c r="B21" s="167" t="s">
        <v>68</v>
      </c>
      <c r="C21" s="298">
        <f>C14+C7</f>
        <v>15974000</v>
      </c>
      <c r="D21" s="168"/>
      <c r="E21" s="301">
        <f>E14+E7</f>
        <v>319480</v>
      </c>
      <c r="F21" s="302">
        <f>F7+F14</f>
        <v>0</v>
      </c>
      <c r="G21" s="302">
        <f t="shared" ref="G21:L21" si="4">G7+G14</f>
        <v>0</v>
      </c>
      <c r="H21" s="302">
        <f t="shared" si="4"/>
        <v>0</v>
      </c>
      <c r="I21" s="302">
        <f t="shared" si="4"/>
        <v>0</v>
      </c>
      <c r="J21" s="302">
        <f t="shared" si="4"/>
        <v>0</v>
      </c>
      <c r="K21" s="302">
        <f t="shared" si="4"/>
        <v>319480</v>
      </c>
      <c r="L21" s="302">
        <f t="shared" si="4"/>
        <v>0</v>
      </c>
      <c r="M21" s="302">
        <f>M7+M14</f>
        <v>0</v>
      </c>
      <c r="N21" s="169">
        <f>N14+N7</f>
        <v>319480</v>
      </c>
    </row>
    <row r="22" spans="1:14">
      <c r="E22" s="303"/>
      <c r="F22" s="303"/>
      <c r="G22" s="303"/>
      <c r="H22" s="303"/>
      <c r="I22" s="303"/>
      <c r="J22" s="303"/>
      <c r="K22" s="303"/>
      <c r="L22" s="303"/>
      <c r="M22" s="3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3"/>
  <sheetViews>
    <sheetView view="pageBreakPreview" zoomScale="60" zoomScaleNormal="100" workbookViewId="0">
      <selection activeCell="F34" sqref="F34"/>
    </sheetView>
  </sheetViews>
  <sheetFormatPr defaultRowHeight="15"/>
  <cols>
    <col min="1" max="1" width="11.42578125" customWidth="1"/>
    <col min="2" max="2" width="76.85546875" style="3" customWidth="1"/>
    <col min="3" max="3" width="22.85546875" customWidth="1"/>
    <col min="4" max="4" width="16" customWidth="1"/>
  </cols>
  <sheetData>
    <row r="1" spans="1:5">
      <c r="A1" s="340" t="s">
        <v>188</v>
      </c>
      <c r="B1" t="str">
        <f>Info!C2</f>
        <v>სს "ბაზისბანკი"</v>
      </c>
    </row>
    <row r="2" spans="1:5">
      <c r="A2" s="340" t="s">
        <v>189</v>
      </c>
      <c r="B2" s="466">
        <f>'1. key ratios'!B2</f>
        <v>44377</v>
      </c>
    </row>
    <row r="3" spans="1:5">
      <c r="A3" s="340"/>
      <c r="B3"/>
    </row>
    <row r="4" spans="1:5">
      <c r="A4" s="340" t="s">
        <v>595</v>
      </c>
      <c r="B4" t="s">
        <v>554</v>
      </c>
    </row>
    <row r="5" spans="1:5">
      <c r="A5" s="401"/>
      <c r="B5" s="401" t="s">
        <v>555</v>
      </c>
      <c r="C5" s="413"/>
    </row>
    <row r="6" spans="1:5">
      <c r="A6" s="402">
        <v>1</v>
      </c>
      <c r="B6" s="414" t="s">
        <v>607</v>
      </c>
      <c r="C6" s="415">
        <v>1672988544.5764134</v>
      </c>
      <c r="E6" s="668"/>
    </row>
    <row r="7" spans="1:5">
      <c r="A7" s="402">
        <v>2</v>
      </c>
      <c r="B7" s="414" t="s">
        <v>556</v>
      </c>
      <c r="C7" s="415">
        <v>-15557387.629999999</v>
      </c>
      <c r="E7" s="668"/>
    </row>
    <row r="8" spans="1:5">
      <c r="A8" s="403">
        <v>3</v>
      </c>
      <c r="B8" s="416" t="s">
        <v>557</v>
      </c>
      <c r="C8" s="417">
        <f>C6+C7</f>
        <v>1657431156.9464133</v>
      </c>
      <c r="E8" s="668"/>
    </row>
    <row r="9" spans="1:5">
      <c r="A9" s="404"/>
      <c r="B9" s="404" t="s">
        <v>558</v>
      </c>
      <c r="C9" s="418"/>
      <c r="E9" s="668"/>
    </row>
    <row r="10" spans="1:5">
      <c r="A10" s="405">
        <v>4</v>
      </c>
      <c r="B10" s="419" t="s">
        <v>559</v>
      </c>
      <c r="C10" s="415"/>
      <c r="E10" s="668"/>
    </row>
    <row r="11" spans="1:5">
      <c r="A11" s="405">
        <v>5</v>
      </c>
      <c r="B11" s="420" t="s">
        <v>560</v>
      </c>
      <c r="C11" s="415"/>
      <c r="E11" s="668"/>
    </row>
    <row r="12" spans="1:5">
      <c r="A12" s="405" t="s">
        <v>561</v>
      </c>
      <c r="B12" s="414" t="s">
        <v>562</v>
      </c>
      <c r="C12" s="417">
        <f>'15. CCR'!E21</f>
        <v>319480</v>
      </c>
      <c r="E12" s="668"/>
    </row>
    <row r="13" spans="1:5">
      <c r="A13" s="406">
        <v>6</v>
      </c>
      <c r="B13" s="421" t="s">
        <v>563</v>
      </c>
      <c r="C13" s="415"/>
      <c r="E13" s="668"/>
    </row>
    <row r="14" spans="1:5">
      <c r="A14" s="406">
        <v>7</v>
      </c>
      <c r="B14" s="422" t="s">
        <v>564</v>
      </c>
      <c r="C14" s="415"/>
      <c r="E14" s="668"/>
    </row>
    <row r="15" spans="1:5">
      <c r="A15" s="407">
        <v>8</v>
      </c>
      <c r="B15" s="414" t="s">
        <v>565</v>
      </c>
      <c r="C15" s="415"/>
      <c r="E15" s="668"/>
    </row>
    <row r="16" spans="1:5" ht="24">
      <c r="A16" s="406">
        <v>9</v>
      </c>
      <c r="B16" s="422" t="s">
        <v>566</v>
      </c>
      <c r="C16" s="415"/>
      <c r="E16" s="668"/>
    </row>
    <row r="17" spans="1:5">
      <c r="A17" s="406">
        <v>10</v>
      </c>
      <c r="B17" s="422" t="s">
        <v>567</v>
      </c>
      <c r="C17" s="415"/>
      <c r="E17" s="668"/>
    </row>
    <row r="18" spans="1:5">
      <c r="A18" s="408">
        <v>11</v>
      </c>
      <c r="B18" s="423" t="s">
        <v>568</v>
      </c>
      <c r="C18" s="417">
        <f>SUM(C10:C17)</f>
        <v>319480</v>
      </c>
      <c r="E18" s="668"/>
    </row>
    <row r="19" spans="1:5">
      <c r="A19" s="404"/>
      <c r="B19" s="404" t="s">
        <v>569</v>
      </c>
      <c r="C19" s="424"/>
      <c r="E19" s="668"/>
    </row>
    <row r="20" spans="1:5">
      <c r="A20" s="406">
        <v>12</v>
      </c>
      <c r="B20" s="419" t="s">
        <v>570</v>
      </c>
      <c r="C20" s="415"/>
      <c r="E20" s="668"/>
    </row>
    <row r="21" spans="1:5">
      <c r="A21" s="406">
        <v>13</v>
      </c>
      <c r="B21" s="419" t="s">
        <v>571</v>
      </c>
      <c r="C21" s="415"/>
      <c r="E21" s="668"/>
    </row>
    <row r="22" spans="1:5">
      <c r="A22" s="406">
        <v>14</v>
      </c>
      <c r="B22" s="419" t="s">
        <v>572</v>
      </c>
      <c r="C22" s="415"/>
      <c r="E22" s="668"/>
    </row>
    <row r="23" spans="1:5" ht="24">
      <c r="A23" s="406" t="s">
        <v>573</v>
      </c>
      <c r="B23" s="419" t="s">
        <v>574</v>
      </c>
      <c r="C23" s="415"/>
      <c r="E23" s="668"/>
    </row>
    <row r="24" spans="1:5">
      <c r="A24" s="406">
        <v>15</v>
      </c>
      <c r="B24" s="419" t="s">
        <v>575</v>
      </c>
      <c r="C24" s="415"/>
      <c r="E24" s="668"/>
    </row>
    <row r="25" spans="1:5">
      <c r="A25" s="406" t="s">
        <v>576</v>
      </c>
      <c r="B25" s="414" t="s">
        <v>577</v>
      </c>
      <c r="C25" s="415"/>
      <c r="E25" s="668"/>
    </row>
    <row r="26" spans="1:5">
      <c r="A26" s="408">
        <v>16</v>
      </c>
      <c r="B26" s="423" t="s">
        <v>578</v>
      </c>
      <c r="C26" s="417">
        <f>SUM(C20:C25)</f>
        <v>0</v>
      </c>
      <c r="E26" s="668"/>
    </row>
    <row r="27" spans="1:5">
      <c r="A27" s="404"/>
      <c r="B27" s="404" t="s">
        <v>579</v>
      </c>
      <c r="C27" s="418"/>
      <c r="E27" s="668"/>
    </row>
    <row r="28" spans="1:5">
      <c r="A28" s="405">
        <v>17</v>
      </c>
      <c r="B28" s="414" t="s">
        <v>580</v>
      </c>
      <c r="C28" s="415"/>
      <c r="E28" s="668"/>
    </row>
    <row r="29" spans="1:5">
      <c r="A29" s="405">
        <v>18</v>
      </c>
      <c r="B29" s="414" t="s">
        <v>581</v>
      </c>
      <c r="C29" s="415"/>
      <c r="E29" s="668"/>
    </row>
    <row r="30" spans="1:5">
      <c r="A30" s="408">
        <v>19</v>
      </c>
      <c r="B30" s="423" t="s">
        <v>582</v>
      </c>
      <c r="C30" s="417">
        <f>C28+C29</f>
        <v>0</v>
      </c>
      <c r="E30" s="668"/>
    </row>
    <row r="31" spans="1:5">
      <c r="A31" s="409"/>
      <c r="B31" s="404" t="s">
        <v>583</v>
      </c>
      <c r="C31" s="418"/>
      <c r="E31" s="668"/>
    </row>
    <row r="32" spans="1:5">
      <c r="A32" s="405" t="s">
        <v>584</v>
      </c>
      <c r="B32" s="419" t="s">
        <v>585</v>
      </c>
      <c r="C32" s="425"/>
      <c r="E32" s="668"/>
    </row>
    <row r="33" spans="1:5">
      <c r="A33" s="405" t="s">
        <v>586</v>
      </c>
      <c r="B33" s="420" t="s">
        <v>587</v>
      </c>
      <c r="C33" s="425"/>
      <c r="E33" s="668"/>
    </row>
    <row r="34" spans="1:5">
      <c r="A34" s="404"/>
      <c r="B34" s="404" t="s">
        <v>588</v>
      </c>
      <c r="C34" s="418"/>
      <c r="E34" s="668"/>
    </row>
    <row r="35" spans="1:5">
      <c r="A35" s="408">
        <v>20</v>
      </c>
      <c r="B35" s="423" t="s">
        <v>89</v>
      </c>
      <c r="C35" s="417">
        <f>'1. key ratios'!C9</f>
        <v>247816256.63999999</v>
      </c>
      <c r="E35" s="668"/>
    </row>
    <row r="36" spans="1:5">
      <c r="A36" s="408">
        <v>21</v>
      </c>
      <c r="B36" s="423" t="s">
        <v>589</v>
      </c>
      <c r="C36" s="417">
        <f>C8+C18+C26+C30</f>
        <v>1657750636.9464133</v>
      </c>
      <c r="E36" s="668"/>
    </row>
    <row r="37" spans="1:5">
      <c r="A37" s="410"/>
      <c r="B37" s="410" t="s">
        <v>554</v>
      </c>
      <c r="C37" s="418"/>
      <c r="E37" s="668"/>
    </row>
    <row r="38" spans="1:5">
      <c r="A38" s="408">
        <v>22</v>
      </c>
      <c r="B38" s="423" t="s">
        <v>554</v>
      </c>
      <c r="C38" s="667">
        <f>IFERROR(C35/C36,0)</f>
        <v>0.14948946549432732</v>
      </c>
      <c r="E38" s="668"/>
    </row>
    <row r="39" spans="1:5">
      <c r="A39" s="410"/>
      <c r="B39" s="410" t="s">
        <v>590</v>
      </c>
      <c r="C39" s="418"/>
      <c r="E39" s="668"/>
    </row>
    <row r="40" spans="1:5">
      <c r="A40" s="411" t="s">
        <v>591</v>
      </c>
      <c r="B40" s="419" t="s">
        <v>592</v>
      </c>
      <c r="C40" s="425"/>
      <c r="E40" s="668"/>
    </row>
    <row r="41" spans="1:5">
      <c r="A41" s="412" t="s">
        <v>593</v>
      </c>
      <c r="B41" s="420" t="s">
        <v>594</v>
      </c>
      <c r="C41" s="425"/>
      <c r="E41" s="668"/>
    </row>
    <row r="42" spans="1:5">
      <c r="E42" s="668"/>
    </row>
    <row r="43" spans="1:5">
      <c r="B43" s="434" t="s">
        <v>608</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60" zoomScaleNormal="90" workbookViewId="0">
      <pane xSplit="2" ySplit="6" topLeftCell="C25" activePane="bottomRight" state="frozen"/>
      <selection pane="topRight" activeCell="C1" sqref="C1"/>
      <selection pane="bottomLeft" activeCell="A7" sqref="A7"/>
      <selection pane="bottomRight" activeCell="B1" sqref="B1:B2"/>
    </sheetView>
  </sheetViews>
  <sheetFormatPr defaultRowHeight="15"/>
  <cols>
    <col min="1" max="1" width="9.85546875" style="340" bestFit="1" customWidth="1"/>
    <col min="2" max="2" width="82.5703125" style="23" customWidth="1"/>
    <col min="3" max="7" width="17.5703125" style="340" customWidth="1"/>
    <col min="8" max="8" width="18.140625" customWidth="1"/>
    <col min="9" max="10" width="15" customWidth="1"/>
    <col min="11" max="11" width="15" bestFit="1" customWidth="1"/>
    <col min="13" max="13" width="10.140625" bestFit="1" customWidth="1"/>
    <col min="14" max="14" width="11.7109375" bestFit="1" customWidth="1"/>
  </cols>
  <sheetData>
    <row r="1" spans="1:13">
      <c r="A1" s="340" t="s">
        <v>188</v>
      </c>
      <c r="B1" s="340" t="str">
        <f>Info!C2</f>
        <v>სს "ბაზისბანკი"</v>
      </c>
    </row>
    <row r="2" spans="1:13">
      <c r="A2" s="340" t="s">
        <v>189</v>
      </c>
      <c r="B2" s="466">
        <f>'1. key ratios'!B2</f>
        <v>44377</v>
      </c>
    </row>
    <row r="3" spans="1:13">
      <c r="B3" s="466"/>
    </row>
    <row r="4" spans="1:13" ht="15.75" thickBot="1">
      <c r="A4" s="340" t="s">
        <v>657</v>
      </c>
      <c r="B4" s="470" t="s">
        <v>622</v>
      </c>
    </row>
    <row r="5" spans="1:13">
      <c r="A5" s="471"/>
      <c r="B5" s="472"/>
      <c r="C5" s="799" t="s">
        <v>623</v>
      </c>
      <c r="D5" s="799"/>
      <c r="E5" s="799"/>
      <c r="F5" s="799"/>
      <c r="G5" s="800" t="s">
        <v>624</v>
      </c>
    </row>
    <row r="6" spans="1:13">
      <c r="A6" s="473"/>
      <c r="B6" s="474"/>
      <c r="C6" s="475" t="s">
        <v>625</v>
      </c>
      <c r="D6" s="476" t="s">
        <v>626</v>
      </c>
      <c r="E6" s="476" t="s">
        <v>627</v>
      </c>
      <c r="F6" s="476" t="s">
        <v>628</v>
      </c>
      <c r="G6" s="801"/>
    </row>
    <row r="7" spans="1:13">
      <c r="A7" s="477"/>
      <c r="B7" s="478" t="s">
        <v>629</v>
      </c>
      <c r="C7" s="479"/>
      <c r="D7" s="479"/>
      <c r="E7" s="479"/>
      <c r="F7" s="479"/>
      <c r="G7" s="480"/>
    </row>
    <row r="8" spans="1:13">
      <c r="A8" s="481">
        <v>1</v>
      </c>
      <c r="B8" s="482" t="s">
        <v>630</v>
      </c>
      <c r="C8" s="495">
        <f>SUM(C9:C10)</f>
        <v>247816256.63999999</v>
      </c>
      <c r="D8" s="495">
        <f>SUM(D9:D10)</f>
        <v>0</v>
      </c>
      <c r="E8" s="495">
        <f>SUM(E9:E10)</f>
        <v>0</v>
      </c>
      <c r="F8" s="495">
        <f>SUM(F9:F10)</f>
        <v>357331539.31339997</v>
      </c>
      <c r="G8" s="484">
        <f>SUM(G9:G10)</f>
        <v>605147795.9533999</v>
      </c>
      <c r="H8" s="668"/>
      <c r="I8" s="668"/>
      <c r="J8" s="668"/>
      <c r="K8" s="668"/>
      <c r="L8" s="668"/>
      <c r="M8" s="668"/>
    </row>
    <row r="9" spans="1:13">
      <c r="A9" s="481">
        <v>2</v>
      </c>
      <c r="B9" s="485" t="s">
        <v>88</v>
      </c>
      <c r="C9" s="483">
        <v>247816256.63999999</v>
      </c>
      <c r="D9" s="483"/>
      <c r="E9" s="483"/>
      <c r="F9" s="483">
        <v>15485470</v>
      </c>
      <c r="G9" s="484">
        <v>263301726.63999999</v>
      </c>
      <c r="H9" s="668"/>
      <c r="I9" s="668"/>
      <c r="J9" s="668"/>
      <c r="K9" s="668"/>
      <c r="L9" s="668"/>
    </row>
    <row r="10" spans="1:13">
      <c r="A10" s="481">
        <v>3</v>
      </c>
      <c r="B10" s="485" t="s">
        <v>631</v>
      </c>
      <c r="C10" s="486"/>
      <c r="D10" s="486"/>
      <c r="E10" s="486"/>
      <c r="F10" s="483">
        <v>341846069.31339997</v>
      </c>
      <c r="G10" s="484">
        <v>341846069.31339997</v>
      </c>
      <c r="H10" s="668"/>
      <c r="I10" s="668"/>
      <c r="J10" s="668"/>
      <c r="K10" s="668"/>
      <c r="L10" s="668"/>
    </row>
    <row r="11" spans="1:13" ht="26.25">
      <c r="A11" s="481">
        <v>4</v>
      </c>
      <c r="B11" s="482" t="s">
        <v>632</v>
      </c>
      <c r="C11" s="495">
        <f t="shared" ref="C11:F11" si="0">SUM(C12:C13)</f>
        <v>152655332.68330002</v>
      </c>
      <c r="D11" s="495">
        <f t="shared" si="0"/>
        <v>109704367.109</v>
      </c>
      <c r="E11" s="495">
        <f t="shared" si="0"/>
        <v>61504133.130599998</v>
      </c>
      <c r="F11" s="495">
        <f t="shared" si="0"/>
        <v>1416120</v>
      </c>
      <c r="G11" s="484">
        <f>SUM(G12:G13)</f>
        <v>294564890.48578</v>
      </c>
      <c r="H11" s="668"/>
      <c r="I11" s="668"/>
      <c r="J11" s="668"/>
      <c r="K11" s="668"/>
      <c r="L11" s="668"/>
    </row>
    <row r="12" spans="1:13">
      <c r="A12" s="481">
        <v>5</v>
      </c>
      <c r="B12" s="485" t="s">
        <v>633</v>
      </c>
      <c r="C12" s="495">
        <v>136887222.5521</v>
      </c>
      <c r="D12" s="496">
        <v>97114936.008900002</v>
      </c>
      <c r="E12" s="495">
        <v>57748196.9943</v>
      </c>
      <c r="F12" s="495">
        <v>1416120</v>
      </c>
      <c r="G12" s="484">
        <v>278508151.80198002</v>
      </c>
      <c r="H12" s="668"/>
      <c r="I12" s="668"/>
      <c r="J12" s="668"/>
      <c r="K12" s="668"/>
      <c r="L12" s="668"/>
    </row>
    <row r="13" spans="1:13">
      <c r="A13" s="481">
        <v>6</v>
      </c>
      <c r="B13" s="485" t="s">
        <v>634</v>
      </c>
      <c r="C13" s="495">
        <v>15768110.131200001</v>
      </c>
      <c r="D13" s="496">
        <v>12589431.100099999</v>
      </c>
      <c r="E13" s="495">
        <v>3755936.1362999999</v>
      </c>
      <c r="F13" s="495">
        <v>0</v>
      </c>
      <c r="G13" s="484">
        <v>16056738.683800001</v>
      </c>
      <c r="H13" s="668"/>
      <c r="I13" s="668"/>
      <c r="J13" s="668"/>
      <c r="K13" s="668"/>
      <c r="L13" s="668"/>
    </row>
    <row r="14" spans="1:13">
      <c r="A14" s="481">
        <v>7</v>
      </c>
      <c r="B14" s="482" t="s">
        <v>635</v>
      </c>
      <c r="C14" s="495">
        <f t="shared" ref="C14:F14" si="1">SUM(C15:C16)</f>
        <v>244443205.23199999</v>
      </c>
      <c r="D14" s="495">
        <f t="shared" si="1"/>
        <v>319376349.73280007</v>
      </c>
      <c r="E14" s="495">
        <f t="shared" si="1"/>
        <v>101791981.24969999</v>
      </c>
      <c r="F14" s="495">
        <f t="shared" si="1"/>
        <v>316030</v>
      </c>
      <c r="G14" s="484">
        <f>SUM(G15:G16)</f>
        <v>196196424.78419998</v>
      </c>
      <c r="H14" s="668"/>
      <c r="I14" s="668"/>
      <c r="J14" s="668"/>
      <c r="K14" s="668"/>
      <c r="L14" s="668"/>
    </row>
    <row r="15" spans="1:13" ht="51.75">
      <c r="A15" s="481">
        <v>8</v>
      </c>
      <c r="B15" s="485" t="s">
        <v>636</v>
      </c>
      <c r="C15" s="495">
        <v>234159134.3211</v>
      </c>
      <c r="D15" s="496">
        <v>56125703.997600004</v>
      </c>
      <c r="E15" s="495">
        <v>26659139.137400001</v>
      </c>
      <c r="F15" s="495">
        <v>0</v>
      </c>
      <c r="G15" s="484">
        <v>158471988.72804999</v>
      </c>
      <c r="H15" s="668"/>
      <c r="I15" s="668"/>
      <c r="J15" s="668"/>
      <c r="K15" s="668"/>
      <c r="L15" s="668"/>
    </row>
    <row r="16" spans="1:13" ht="26.25">
      <c r="A16" s="481">
        <v>9</v>
      </c>
      <c r="B16" s="485" t="s">
        <v>637</v>
      </c>
      <c r="C16" s="495">
        <v>10284070.9109</v>
      </c>
      <c r="D16" s="496">
        <v>263250645.73520005</v>
      </c>
      <c r="E16" s="495">
        <v>75132842.112299994</v>
      </c>
      <c r="F16" s="495">
        <v>316030</v>
      </c>
      <c r="G16" s="484">
        <v>37724436.056149997</v>
      </c>
      <c r="H16" s="668"/>
      <c r="I16" s="668"/>
      <c r="J16" s="668"/>
      <c r="K16" s="668"/>
      <c r="L16" s="668"/>
    </row>
    <row r="17" spans="1:14">
      <c r="A17" s="481">
        <v>10</v>
      </c>
      <c r="B17" s="482" t="s">
        <v>638</v>
      </c>
      <c r="C17" s="495"/>
      <c r="D17" s="496"/>
      <c r="E17" s="495"/>
      <c r="F17" s="495"/>
      <c r="G17" s="484"/>
      <c r="H17" s="668"/>
      <c r="I17" s="668"/>
      <c r="J17" s="668"/>
      <c r="K17" s="668"/>
      <c r="L17" s="668"/>
    </row>
    <row r="18" spans="1:14">
      <c r="A18" s="481">
        <v>11</v>
      </c>
      <c r="B18" s="482" t="s">
        <v>95</v>
      </c>
      <c r="C18" s="495">
        <f>SUM(C19:C20)</f>
        <v>45958646.008274764</v>
      </c>
      <c r="D18" s="496">
        <f t="shared" ref="D18:G18" si="2">SUM(D19:D20)</f>
        <v>172500</v>
      </c>
      <c r="E18" s="495">
        <f t="shared" si="2"/>
        <v>0</v>
      </c>
      <c r="F18" s="495">
        <f t="shared" si="2"/>
        <v>0</v>
      </c>
      <c r="G18" s="484">
        <f t="shared" si="2"/>
        <v>0</v>
      </c>
      <c r="H18" s="668"/>
      <c r="I18" s="668"/>
      <c r="J18" s="668"/>
      <c r="K18" s="668"/>
      <c r="L18" s="668"/>
    </row>
    <row r="19" spans="1:14">
      <c r="A19" s="481">
        <v>12</v>
      </c>
      <c r="B19" s="485" t="s">
        <v>639</v>
      </c>
      <c r="C19" s="486"/>
      <c r="D19" s="487">
        <v>172500</v>
      </c>
      <c r="E19" s="483">
        <v>0</v>
      </c>
      <c r="F19" s="483">
        <v>0</v>
      </c>
      <c r="G19" s="484">
        <v>0</v>
      </c>
      <c r="H19" s="668"/>
      <c r="I19" s="668"/>
      <c r="J19" s="668"/>
      <c r="K19" s="668"/>
      <c r="L19" s="668"/>
    </row>
    <row r="20" spans="1:14" ht="26.25">
      <c r="A20" s="481">
        <v>13</v>
      </c>
      <c r="B20" s="485" t="s">
        <v>640</v>
      </c>
      <c r="C20" s="483">
        <v>45958646.008274764</v>
      </c>
      <c r="D20" s="483">
        <v>0</v>
      </c>
      <c r="E20" s="483">
        <v>0</v>
      </c>
      <c r="F20" s="483">
        <v>0</v>
      </c>
      <c r="G20" s="484">
        <v>0</v>
      </c>
      <c r="H20" s="668"/>
      <c r="I20" s="668"/>
      <c r="J20" s="668"/>
      <c r="K20" s="668"/>
      <c r="L20" s="668"/>
    </row>
    <row r="21" spans="1:14">
      <c r="A21" s="488">
        <v>14</v>
      </c>
      <c r="B21" s="489" t="s">
        <v>641</v>
      </c>
      <c r="C21" s="486"/>
      <c r="D21" s="486"/>
      <c r="E21" s="486"/>
      <c r="F21" s="486"/>
      <c r="G21" s="490">
        <f>SUM(G8,G11,G14,G17,G18)</f>
        <v>1095909111.2233799</v>
      </c>
      <c r="H21" s="668"/>
      <c r="I21" s="668"/>
      <c r="J21" s="668"/>
      <c r="K21" s="668"/>
      <c r="L21" s="668"/>
    </row>
    <row r="22" spans="1:14">
      <c r="A22" s="491"/>
      <c r="B22" s="511" t="s">
        <v>642</v>
      </c>
      <c r="C22" s="492"/>
      <c r="D22" s="493"/>
      <c r="E22" s="492"/>
      <c r="F22" s="492"/>
      <c r="G22" s="494"/>
    </row>
    <row r="23" spans="1:14">
      <c r="A23" s="481">
        <v>15</v>
      </c>
      <c r="B23" s="482" t="s">
        <v>489</v>
      </c>
      <c r="C23" s="495">
        <v>462220560.51670003</v>
      </c>
      <c r="D23" s="496">
        <v>118371521.5</v>
      </c>
      <c r="E23" s="495"/>
      <c r="F23" s="495"/>
      <c r="G23" s="484">
        <v>18115796.661759999</v>
      </c>
      <c r="H23" s="668"/>
      <c r="J23" s="668"/>
    </row>
    <row r="24" spans="1:14">
      <c r="A24" s="481">
        <v>16</v>
      </c>
      <c r="B24" s="482" t="s">
        <v>643</v>
      </c>
      <c r="C24" s="495">
        <f>SUM(C25:C27,C29,C31)</f>
        <v>406319.3300999999</v>
      </c>
      <c r="D24" s="496">
        <f t="shared" ref="D24:G24" si="3">SUM(D25:D27,D29,D31)</f>
        <v>182350825.10681286</v>
      </c>
      <c r="E24" s="495">
        <f t="shared" si="3"/>
        <v>113295730.9754744</v>
      </c>
      <c r="F24" s="495">
        <f t="shared" si="3"/>
        <v>542711260.75432158</v>
      </c>
      <c r="G24" s="484">
        <f t="shared" si="3"/>
        <v>592461974.24109113</v>
      </c>
      <c r="H24" s="668"/>
    </row>
    <row r="25" spans="1:14" ht="26.25">
      <c r="A25" s="481">
        <v>17</v>
      </c>
      <c r="B25" s="485" t="s">
        <v>644</v>
      </c>
      <c r="C25" s="495"/>
      <c r="D25" s="496">
        <v>5040000</v>
      </c>
      <c r="E25" s="495">
        <v>240000</v>
      </c>
      <c r="F25" s="495">
        <v>0</v>
      </c>
      <c r="G25" s="484">
        <v>624000</v>
      </c>
      <c r="I25" s="721"/>
      <c r="J25" s="721"/>
      <c r="K25" s="722"/>
      <c r="M25" s="668"/>
      <c r="N25" s="722"/>
    </row>
    <row r="26" spans="1:14" ht="26.25">
      <c r="A26" s="481">
        <v>18</v>
      </c>
      <c r="B26" s="485" t="s">
        <v>645</v>
      </c>
      <c r="C26" s="495">
        <v>406319.3300999999</v>
      </c>
      <c r="D26" s="496">
        <v>45840289.1351</v>
      </c>
      <c r="E26" s="495">
        <v>16065015.8102</v>
      </c>
      <c r="F26" s="495">
        <v>28641343.421599999</v>
      </c>
      <c r="G26" s="484">
        <v>43610842.596479997</v>
      </c>
    </row>
    <row r="27" spans="1:14">
      <c r="A27" s="481">
        <v>19</v>
      </c>
      <c r="B27" s="485" t="s">
        <v>646</v>
      </c>
      <c r="C27" s="495"/>
      <c r="D27" s="496">
        <v>122843570.3716424</v>
      </c>
      <c r="E27" s="495">
        <v>94186157.950419798</v>
      </c>
      <c r="F27" s="495">
        <v>481936919.9591127</v>
      </c>
      <c r="G27" s="484">
        <v>518165848.94430298</v>
      </c>
    </row>
    <row r="28" spans="1:14">
      <c r="A28" s="481">
        <v>20</v>
      </c>
      <c r="B28" s="497" t="s">
        <v>647</v>
      </c>
      <c r="C28" s="495">
        <v>0</v>
      </c>
      <c r="D28" s="496">
        <v>0</v>
      </c>
      <c r="E28" s="495">
        <v>0</v>
      </c>
      <c r="F28" s="495">
        <v>0</v>
      </c>
      <c r="G28" s="484"/>
    </row>
    <row r="29" spans="1:14">
      <c r="A29" s="481">
        <v>21</v>
      </c>
      <c r="B29" s="485" t="s">
        <v>648</v>
      </c>
      <c r="C29" s="495"/>
      <c r="D29" s="496">
        <v>1650984.5565704701</v>
      </c>
      <c r="E29" s="495">
        <v>1597493.2148546001</v>
      </c>
      <c r="F29" s="495">
        <v>14837632.3736088</v>
      </c>
      <c r="G29" s="484">
        <v>11268699.928558256</v>
      </c>
    </row>
    <row r="30" spans="1:14">
      <c r="A30" s="481">
        <v>22</v>
      </c>
      <c r="B30" s="497" t="s">
        <v>647</v>
      </c>
      <c r="C30" s="495"/>
      <c r="D30" s="496">
        <v>1650327.9769776701</v>
      </c>
      <c r="E30" s="495">
        <v>1596780.6794264701</v>
      </c>
      <c r="F30" s="495">
        <v>14815037.1109182</v>
      </c>
      <c r="G30" s="484">
        <v>11253328.450298902</v>
      </c>
    </row>
    <row r="31" spans="1:14" ht="26.25">
      <c r="A31" s="481">
        <v>23</v>
      </c>
      <c r="B31" s="485" t="s">
        <v>649</v>
      </c>
      <c r="C31" s="495"/>
      <c r="D31" s="496">
        <v>6975981.0434999997</v>
      </c>
      <c r="E31" s="495">
        <v>1207064</v>
      </c>
      <c r="F31" s="495">
        <v>17295365</v>
      </c>
      <c r="G31" s="484">
        <v>18792582.771749999</v>
      </c>
      <c r="I31" s="724"/>
      <c r="J31" s="722"/>
      <c r="K31" s="722"/>
    </row>
    <row r="32" spans="1:14">
      <c r="A32" s="481">
        <v>24</v>
      </c>
      <c r="B32" s="482" t="s">
        <v>650</v>
      </c>
      <c r="C32" s="495"/>
      <c r="D32" s="496"/>
      <c r="E32" s="495"/>
      <c r="F32" s="495"/>
      <c r="G32" s="484"/>
    </row>
    <row r="33" spans="1:10">
      <c r="A33" s="481">
        <v>25</v>
      </c>
      <c r="B33" s="482" t="s">
        <v>165</v>
      </c>
      <c r="C33" s="495">
        <f>SUM(C34:C35)</f>
        <v>75370253.561999977</v>
      </c>
      <c r="D33" s="495">
        <f t="shared" ref="D33:F33" si="4">SUM(D34:D35)</f>
        <v>30848814.024</v>
      </c>
      <c r="E33" s="495">
        <f t="shared" si="4"/>
        <v>10648395.63635</v>
      </c>
      <c r="F33" s="495">
        <f t="shared" si="4"/>
        <v>107744629.44948</v>
      </c>
      <c r="G33" s="484">
        <f>SUM(G34:G35)</f>
        <v>205517823.84165999</v>
      </c>
      <c r="H33" s="668"/>
    </row>
    <row r="34" spans="1:10">
      <c r="A34" s="481">
        <v>26</v>
      </c>
      <c r="B34" s="485" t="s">
        <v>651</v>
      </c>
      <c r="C34" s="486"/>
      <c r="D34" s="487"/>
      <c r="E34" s="483"/>
      <c r="F34" s="483"/>
      <c r="G34" s="484"/>
    </row>
    <row r="35" spans="1:10">
      <c r="A35" s="481">
        <v>27</v>
      </c>
      <c r="B35" s="485" t="s">
        <v>652</v>
      </c>
      <c r="C35" s="719">
        <v>75370253.561999977</v>
      </c>
      <c r="D35" s="720">
        <v>30848814.024</v>
      </c>
      <c r="E35" s="719">
        <v>10648395.63635</v>
      </c>
      <c r="F35" s="726">
        <f>113941332.44948-6196703</f>
        <v>107744629.44948</v>
      </c>
      <c r="G35" s="484">
        <f>210060190.84166-4542367</f>
        <v>205517823.84165999</v>
      </c>
    </row>
    <row r="36" spans="1:10">
      <c r="A36" s="481">
        <v>28</v>
      </c>
      <c r="B36" s="482" t="s">
        <v>653</v>
      </c>
      <c r="C36" s="495">
        <v>101380276.35949999</v>
      </c>
      <c r="D36" s="487">
        <v>19759274.543400001</v>
      </c>
      <c r="E36" s="483">
        <v>7570837.0056999996</v>
      </c>
      <c r="F36" s="483">
        <v>40083784.482199997</v>
      </c>
      <c r="G36" s="484">
        <v>13790967.332725</v>
      </c>
      <c r="H36" s="668"/>
      <c r="J36" s="668"/>
    </row>
    <row r="37" spans="1:10">
      <c r="A37" s="488">
        <v>29</v>
      </c>
      <c r="B37" s="489" t="s">
        <v>654</v>
      </c>
      <c r="C37" s="486"/>
      <c r="D37" s="486"/>
      <c r="E37" s="486"/>
      <c r="F37" s="486"/>
      <c r="G37" s="490">
        <f>SUM(G23:G24,G32:G33,G36)</f>
        <v>829886562.07723618</v>
      </c>
      <c r="J37" s="668"/>
    </row>
    <row r="38" spans="1:10">
      <c r="A38" s="477"/>
      <c r="B38" s="498"/>
      <c r="C38" s="499"/>
      <c r="D38" s="499"/>
      <c r="E38" s="499"/>
      <c r="F38" s="499"/>
      <c r="G38" s="500"/>
      <c r="J38" s="718"/>
    </row>
    <row r="39" spans="1:10" ht="15.75" thickBot="1">
      <c r="A39" s="501">
        <v>30</v>
      </c>
      <c r="B39" s="502" t="s">
        <v>622</v>
      </c>
      <c r="C39" s="351"/>
      <c r="D39" s="331"/>
      <c r="E39" s="331"/>
      <c r="F39" s="503"/>
      <c r="G39" s="504">
        <f>IFERROR(G21/G37,0)</f>
        <v>1.3205529060264327</v>
      </c>
    </row>
    <row r="42" spans="1:10" ht="39">
      <c r="B42" s="23" t="s">
        <v>655</v>
      </c>
    </row>
    <row r="43" spans="1:10">
      <c r="G43" s="725"/>
      <c r="H43" s="722"/>
    </row>
    <row r="44" spans="1:10">
      <c r="C44" s="723"/>
      <c r="G44" s="725"/>
      <c r="H44" s="722"/>
    </row>
    <row r="45" spans="1:10">
      <c r="C45" s="723"/>
      <c r="H45" s="718"/>
    </row>
  </sheetData>
  <mergeCells count="2">
    <mergeCell ref="C5:F5"/>
    <mergeCell ref="G5:G6"/>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view="pageBreakPreview" zoomScale="60" zoomScaleNormal="100" workbookViewId="0">
      <pane xSplit="1" ySplit="5" topLeftCell="B6" activePane="bottomRight" state="frozen"/>
      <selection pane="topRight" activeCell="B1" sqref="B1"/>
      <selection pane="bottomLeft" activeCell="A6" sqref="A6"/>
      <selection pane="bottomRight" activeCell="C1" sqref="C1:G1048576"/>
    </sheetView>
  </sheetViews>
  <sheetFormatPr defaultRowHeight="15.75"/>
  <cols>
    <col min="1" max="1" width="9.5703125" style="19" bestFit="1" customWidth="1"/>
    <col min="2" max="2" width="88.42578125" style="16" customWidth="1"/>
    <col min="3" max="3" width="12.7109375" style="16" customWidth="1"/>
    <col min="4" max="7" width="12.7109375" style="1" customWidth="1"/>
  </cols>
  <sheetData>
    <row r="1" spans="1:7">
      <c r="A1" s="17" t="s">
        <v>188</v>
      </c>
      <c r="B1" s="433" t="str">
        <f>Info!C2</f>
        <v>სს "ბაზისბანკი"</v>
      </c>
    </row>
    <row r="2" spans="1:7">
      <c r="A2" s="17" t="s">
        <v>189</v>
      </c>
      <c r="B2" s="448">
        <v>44377</v>
      </c>
      <c r="C2" s="29"/>
      <c r="D2" s="18"/>
      <c r="E2" s="18"/>
      <c r="F2" s="18"/>
      <c r="G2" s="18"/>
    </row>
    <row r="3" spans="1:7">
      <c r="A3" s="17"/>
      <c r="C3" s="29"/>
      <c r="D3" s="18"/>
      <c r="E3" s="18"/>
      <c r="F3" s="18"/>
      <c r="G3" s="18"/>
    </row>
    <row r="4" spans="1:7" ht="16.5" thickBot="1">
      <c r="A4" s="67" t="s">
        <v>402</v>
      </c>
      <c r="B4" s="203" t="s">
        <v>223</v>
      </c>
      <c r="C4" s="204"/>
      <c r="D4" s="205"/>
      <c r="E4" s="205"/>
      <c r="F4" s="205"/>
      <c r="G4" s="205"/>
    </row>
    <row r="5" spans="1:7" ht="15">
      <c r="A5" s="316" t="s">
        <v>26</v>
      </c>
      <c r="B5" s="317"/>
      <c r="C5" s="449" t="str">
        <f>INT((MONTH($B$2))/3)&amp;"Q"&amp;"-"&amp;YEAR($B$2)</f>
        <v>2Q-2021</v>
      </c>
      <c r="D5" s="449" t="str">
        <f>IF(INT(MONTH($B$2))=3, "4"&amp;"Q"&amp;"-"&amp;YEAR($B$2)-1, IF(INT(MONTH($B$2))=6, "1"&amp;"Q"&amp;"-"&amp;YEAR($B$2), IF(INT(MONTH($B$2))=9, "2"&amp;"Q"&amp;"-"&amp;YEAR($B$2),IF(INT(MONTH($B$2))=12, "3"&amp;"Q"&amp;"-"&amp;YEAR($B$2), 0))))</f>
        <v>1Q-2021</v>
      </c>
      <c r="E5" s="449" t="str">
        <f>IF(INT(MONTH($B$2))=3, "3"&amp;"Q"&amp;"-"&amp;YEAR($B$2)-1, IF(INT(MONTH($B$2))=6, "4"&amp;"Q"&amp;"-"&amp;YEAR($B$2)-1, IF(INT(MONTH($B$2))=9, "1"&amp;"Q"&amp;"-"&amp;YEAR($B$2),IF(INT(MONTH($B$2))=12, "2"&amp;"Q"&amp;"-"&amp;YEAR($B$2), 0))))</f>
        <v>4Q-2020</v>
      </c>
      <c r="F5" s="449" t="str">
        <f>IF(INT(MONTH($B$2))=3, "2"&amp;"Q"&amp;"-"&amp;YEAR($B$2)-1, IF(INT(MONTH($B$2))=6, "3"&amp;"Q"&amp;"-"&amp;YEAR($B$2)-1, IF(INT(MONTH($B$2))=9, "4"&amp;"Q"&amp;"-"&amp;YEAR($B$2)-1,IF(INT(MONTH($B$2))=12, "1"&amp;"Q"&amp;"-"&amp;YEAR($B$2), 0))))</f>
        <v>3Q-2020</v>
      </c>
      <c r="G5" s="450" t="str">
        <f>IF(INT(MONTH($B$2))=3, "1"&amp;"Q"&amp;"-"&amp;YEAR($B$2)-1, IF(INT(MONTH($B$2))=6, "2"&amp;"Q"&amp;"-"&amp;YEAR($B$2)-1, IF(INT(MONTH($B$2))=9, "3"&amp;"Q"&amp;"-"&amp;YEAR($B$2)-1,IF(INT(MONTH($B$2))=12, "4"&amp;"Q"&amp;"-"&amp;YEAR($B$2)-1, 0))))</f>
        <v>2Q-2020</v>
      </c>
    </row>
    <row r="6" spans="1:7" ht="15">
      <c r="A6" s="451"/>
      <c r="B6" s="452" t="s">
        <v>186</v>
      </c>
      <c r="C6" s="318"/>
      <c r="D6" s="318"/>
      <c r="E6" s="318"/>
      <c r="F6" s="318"/>
      <c r="G6" s="319"/>
    </row>
    <row r="7" spans="1:7" ht="15">
      <c r="A7" s="451"/>
      <c r="B7" s="453" t="s">
        <v>190</v>
      </c>
      <c r="C7" s="318"/>
      <c r="D7" s="318"/>
      <c r="E7" s="318"/>
      <c r="F7" s="318"/>
      <c r="G7" s="319"/>
    </row>
    <row r="8" spans="1:7" ht="15">
      <c r="A8" s="438">
        <v>1</v>
      </c>
      <c r="B8" s="439" t="s">
        <v>23</v>
      </c>
      <c r="C8" s="454">
        <v>247816256.63999999</v>
      </c>
      <c r="D8" s="455">
        <v>240719372.53</v>
      </c>
      <c r="E8" s="455">
        <v>232115414.32999998</v>
      </c>
      <c r="F8" s="455">
        <v>225149320.08999997</v>
      </c>
      <c r="G8" s="456">
        <v>215968401.19</v>
      </c>
    </row>
    <row r="9" spans="1:7" ht="15">
      <c r="A9" s="438">
        <v>2</v>
      </c>
      <c r="B9" s="439" t="s">
        <v>89</v>
      </c>
      <c r="C9" s="454">
        <v>247816256.63999999</v>
      </c>
      <c r="D9" s="455">
        <v>240719372.53</v>
      </c>
      <c r="E9" s="455">
        <v>232115414.32999998</v>
      </c>
      <c r="F9" s="455">
        <v>225149320.08999997</v>
      </c>
      <c r="G9" s="456">
        <v>215968401.19</v>
      </c>
    </row>
    <row r="10" spans="1:7" ht="15">
      <c r="A10" s="438">
        <v>3</v>
      </c>
      <c r="B10" s="439" t="s">
        <v>88</v>
      </c>
      <c r="C10" s="454">
        <v>280321900.0819748</v>
      </c>
      <c r="D10" s="455">
        <v>275128392.06172788</v>
      </c>
      <c r="E10" s="455">
        <v>265483867.79889318</v>
      </c>
      <c r="F10" s="455">
        <v>258330127.02649707</v>
      </c>
      <c r="G10" s="456">
        <v>247142333.48140001</v>
      </c>
    </row>
    <row r="11" spans="1:7" ht="15">
      <c r="A11" s="438">
        <v>4</v>
      </c>
      <c r="B11" s="439" t="s">
        <v>613</v>
      </c>
      <c r="C11" s="454">
        <f>'9.1. Capital Requirements'!D19</f>
        <v>88361268.60597527</v>
      </c>
      <c r="D11" s="455">
        <v>92191695.259750709</v>
      </c>
      <c r="E11" s="455">
        <v>82523586.435273439</v>
      </c>
      <c r="F11" s="455">
        <v>81130940.400928885</v>
      </c>
      <c r="G11" s="456">
        <v>77577564.550314903</v>
      </c>
    </row>
    <row r="12" spans="1:7" ht="15">
      <c r="A12" s="438">
        <v>5</v>
      </c>
      <c r="B12" s="439" t="s">
        <v>614</v>
      </c>
      <c r="C12" s="454">
        <f>'9.1. Capital Requirements'!D20</f>
        <v>117848931.49008335</v>
      </c>
      <c r="D12" s="455">
        <v>122958475.84602115</v>
      </c>
      <c r="E12" s="455">
        <v>110067421.63070144</v>
      </c>
      <c r="F12" s="455">
        <v>108209938.6272198</v>
      </c>
      <c r="G12" s="456">
        <v>103468953.87047952</v>
      </c>
    </row>
    <row r="13" spans="1:7" ht="15">
      <c r="A13" s="438">
        <v>6</v>
      </c>
      <c r="B13" s="439" t="s">
        <v>615</v>
      </c>
      <c r="C13" s="454">
        <f>'9.1. Capital Requirements'!D21</f>
        <v>181457653.67036971</v>
      </c>
      <c r="D13" s="455">
        <v>189404655.43450895</v>
      </c>
      <c r="E13" s="455">
        <v>186412557.92842311</v>
      </c>
      <c r="F13" s="455">
        <v>183403321.68553901</v>
      </c>
      <c r="G13" s="456">
        <v>176104590.65595809</v>
      </c>
    </row>
    <row r="14" spans="1:7" ht="15">
      <c r="A14" s="451"/>
      <c r="B14" s="452" t="s">
        <v>617</v>
      </c>
      <c r="C14" s="318"/>
      <c r="D14" s="318"/>
      <c r="E14" s="318"/>
      <c r="F14" s="318"/>
      <c r="G14" s="319"/>
    </row>
    <row r="15" spans="1:7" ht="20.25" customHeight="1">
      <c r="A15" s="438">
        <v>7</v>
      </c>
      <c r="B15" s="439" t="s">
        <v>616</v>
      </c>
      <c r="C15" s="457">
        <v>1489488157.1328807</v>
      </c>
      <c r="D15" s="455">
        <v>1549785221.6105356</v>
      </c>
      <c r="E15" s="455">
        <v>1519303562.2598829</v>
      </c>
      <c r="F15" s="455">
        <v>1493097477.3454585</v>
      </c>
      <c r="G15" s="456">
        <v>1430337458.6237881</v>
      </c>
    </row>
    <row r="16" spans="1:7" ht="15">
      <c r="A16" s="451"/>
      <c r="B16" s="452" t="s">
        <v>621</v>
      </c>
      <c r="C16" s="318"/>
      <c r="D16" s="318"/>
      <c r="E16" s="318"/>
      <c r="F16" s="318"/>
      <c r="G16" s="319"/>
    </row>
    <row r="17" spans="1:7" s="2" customFormat="1" ht="15">
      <c r="A17" s="438"/>
      <c r="B17" s="453" t="s">
        <v>602</v>
      </c>
      <c r="C17" s="318"/>
      <c r="D17" s="318"/>
      <c r="E17" s="318"/>
      <c r="F17" s="318"/>
      <c r="G17" s="319"/>
    </row>
    <row r="18" spans="1:7" ht="15">
      <c r="A18" s="437">
        <v>8</v>
      </c>
      <c r="B18" s="458" t="s">
        <v>611</v>
      </c>
      <c r="C18" s="467">
        <v>0.16637678886754098</v>
      </c>
      <c r="D18" s="468">
        <v>0.15532434376928991</v>
      </c>
      <c r="E18" s="468">
        <v>0.15277750944303764</v>
      </c>
      <c r="F18" s="468">
        <v>0.15079345019742946</v>
      </c>
      <c r="G18" s="469">
        <v>0.15099122230763354</v>
      </c>
    </row>
    <row r="19" spans="1:7" ht="15" customHeight="1">
      <c r="A19" s="437">
        <v>9</v>
      </c>
      <c r="B19" s="458" t="s">
        <v>610</v>
      </c>
      <c r="C19" s="467">
        <v>0.16637678886754098</v>
      </c>
      <c r="D19" s="468">
        <v>0.15532434376928991</v>
      </c>
      <c r="E19" s="468">
        <v>0.15277750944303764</v>
      </c>
      <c r="F19" s="468">
        <v>0.15079345019742946</v>
      </c>
      <c r="G19" s="469">
        <v>0.15099122230763354</v>
      </c>
    </row>
    <row r="20" spans="1:7" ht="15">
      <c r="A20" s="437">
        <v>10</v>
      </c>
      <c r="B20" s="458" t="s">
        <v>612</v>
      </c>
      <c r="C20" s="467">
        <v>0.18820015368337475</v>
      </c>
      <c r="D20" s="468">
        <v>0.1775267877285697</v>
      </c>
      <c r="E20" s="468">
        <v>0.17474050242072764</v>
      </c>
      <c r="F20" s="468">
        <v>0.17301625040970259</v>
      </c>
      <c r="G20" s="469">
        <v>0.17278603170974086</v>
      </c>
    </row>
    <row r="21" spans="1:7" ht="15">
      <c r="A21" s="437">
        <v>11</v>
      </c>
      <c r="B21" s="439" t="s">
        <v>613</v>
      </c>
      <c r="C21" s="467">
        <f>'9.1. Capital Requirements'!C19</f>
        <v>5.932324347986901E-2</v>
      </c>
      <c r="D21" s="468">
        <v>5.9486755954444553E-2</v>
      </c>
      <c r="E21" s="468">
        <v>5.4316720163891413E-2</v>
      </c>
      <c r="F21" s="468">
        <v>5.4337336732474824E-2</v>
      </c>
      <c r="G21" s="469">
        <v>5.4237245960793642E-2</v>
      </c>
    </row>
    <row r="22" spans="1:7" ht="15">
      <c r="A22" s="437">
        <v>12</v>
      </c>
      <c r="B22" s="439" t="s">
        <v>614</v>
      </c>
      <c r="C22" s="467">
        <f>'9.1. Capital Requirements'!C20</f>
        <v>7.9120421955506545E-2</v>
      </c>
      <c r="D22" s="468">
        <v>7.933904268247105E-2</v>
      </c>
      <c r="E22" s="468">
        <v>7.2445970880883101E-2</v>
      </c>
      <c r="F22" s="468">
        <v>7.2473458879324881E-2</v>
      </c>
      <c r="G22" s="469">
        <v>7.2338840912432714E-2</v>
      </c>
    </row>
    <row r="23" spans="1:7" ht="15">
      <c r="A23" s="437">
        <v>13</v>
      </c>
      <c r="B23" s="439" t="s">
        <v>615</v>
      </c>
      <c r="C23" s="467">
        <f>'9.1. Capital Requirements'!C21</f>
        <v>0.12182550952245098</v>
      </c>
      <c r="D23" s="468">
        <v>0.12221348661311905</v>
      </c>
      <c r="E23" s="468">
        <v>0.12269605795641285</v>
      </c>
      <c r="F23" s="468">
        <v>0.12283412467591016</v>
      </c>
      <c r="G23" s="469">
        <v>0.12312100867818891</v>
      </c>
    </row>
    <row r="24" spans="1:7" ht="15">
      <c r="A24" s="451"/>
      <c r="B24" s="452" t="s">
        <v>6</v>
      </c>
      <c r="C24" s="318"/>
      <c r="D24" s="318"/>
      <c r="E24" s="318"/>
      <c r="F24" s="318"/>
      <c r="G24" s="319"/>
    </row>
    <row r="25" spans="1:7" ht="15" customHeight="1">
      <c r="A25" s="459">
        <v>14</v>
      </c>
      <c r="B25" s="460" t="s">
        <v>7</v>
      </c>
      <c r="C25" s="623">
        <v>7.0902119707839384E-2</v>
      </c>
      <c r="D25" s="624">
        <v>6.6770995748569581E-2</v>
      </c>
      <c r="E25" s="624">
        <v>6.9850878461628629E-2</v>
      </c>
      <c r="F25" s="624">
        <v>7.0839950279849975E-2</v>
      </c>
      <c r="G25" s="625">
        <v>7.0148278795202051E-2</v>
      </c>
    </row>
    <row r="26" spans="1:7" ht="15">
      <c r="A26" s="459">
        <v>15</v>
      </c>
      <c r="B26" s="460" t="s">
        <v>8</v>
      </c>
      <c r="C26" s="623">
        <v>3.6262768582781317E-2</v>
      </c>
      <c r="D26" s="624">
        <v>3.5917108724700712E-2</v>
      </c>
      <c r="E26" s="624">
        <v>3.9204573780741186E-2</v>
      </c>
      <c r="F26" s="624">
        <v>4.0347292186893008E-2</v>
      </c>
      <c r="G26" s="625">
        <v>4.1344712489973061E-2</v>
      </c>
    </row>
    <row r="27" spans="1:7" ht="15">
      <c r="A27" s="459">
        <v>16</v>
      </c>
      <c r="B27" s="460" t="s">
        <v>9</v>
      </c>
      <c r="C27" s="623">
        <v>1.9056347753749096E-2</v>
      </c>
      <c r="D27" s="624">
        <v>1.6734743988668074E-2</v>
      </c>
      <c r="E27" s="624">
        <v>1.933807261584054E-2</v>
      </c>
      <c r="F27" s="624">
        <v>2.0405175263203994E-2</v>
      </c>
      <c r="G27" s="625">
        <v>1.7814133146248173E-2</v>
      </c>
    </row>
    <row r="28" spans="1:7" ht="15">
      <c r="A28" s="459">
        <v>17</v>
      </c>
      <c r="B28" s="460" t="s">
        <v>224</v>
      </c>
      <c r="C28" s="623">
        <v>3.463935112505806E-2</v>
      </c>
      <c r="D28" s="624">
        <v>3.0853887023868872E-2</v>
      </c>
      <c r="E28" s="624">
        <v>3.0646304680887439E-2</v>
      </c>
      <c r="F28" s="624">
        <v>3.0492658092956964E-2</v>
      </c>
      <c r="G28" s="625">
        <v>2.8803566305228994E-2</v>
      </c>
    </row>
    <row r="29" spans="1:7" ht="15">
      <c r="A29" s="459">
        <v>18</v>
      </c>
      <c r="B29" s="460" t="s">
        <v>10</v>
      </c>
      <c r="C29" s="623">
        <v>1.8065614205511414E-2</v>
      </c>
      <c r="D29" s="624">
        <v>1.6125735583015152E-2</v>
      </c>
      <c r="E29" s="624">
        <v>3.5040779731209792E-3</v>
      </c>
      <c r="F29" s="624">
        <v>-8.8184580812811556E-4</v>
      </c>
      <c r="G29" s="625">
        <v>-1.535893525127619E-2</v>
      </c>
    </row>
    <row r="30" spans="1:7" ht="15">
      <c r="A30" s="459">
        <v>19</v>
      </c>
      <c r="B30" s="460" t="s">
        <v>11</v>
      </c>
      <c r="C30" s="623">
        <v>0.12265188052050463</v>
      </c>
      <c r="D30" s="624">
        <v>0.11428334902011199</v>
      </c>
      <c r="E30" s="624">
        <v>2.540281131801141E-2</v>
      </c>
      <c r="F30" s="624">
        <v>-6.3873704896180552E-3</v>
      </c>
      <c r="G30" s="625">
        <v>-0.11145483140039698</v>
      </c>
    </row>
    <row r="31" spans="1:7" ht="15">
      <c r="A31" s="451"/>
      <c r="B31" s="452" t="s">
        <v>12</v>
      </c>
      <c r="C31" s="318"/>
      <c r="D31" s="318"/>
      <c r="E31" s="318"/>
      <c r="F31" s="318"/>
      <c r="G31" s="319"/>
    </row>
    <row r="32" spans="1:7" ht="15">
      <c r="A32" s="459">
        <v>20</v>
      </c>
      <c r="B32" s="460" t="s">
        <v>13</v>
      </c>
      <c r="C32" s="623">
        <v>6.6395780911242833E-2</v>
      </c>
      <c r="D32" s="624">
        <v>8.0136951377358046E-2</v>
      </c>
      <c r="E32" s="624">
        <v>7.6626922194088634E-2</v>
      </c>
      <c r="F32" s="624">
        <v>6.1674933283950004E-2</v>
      </c>
      <c r="G32" s="625">
        <v>6.5558648322932345E-2</v>
      </c>
    </row>
    <row r="33" spans="1:7" ht="15" customHeight="1">
      <c r="A33" s="459">
        <v>21</v>
      </c>
      <c r="B33" s="460" t="s">
        <v>14</v>
      </c>
      <c r="C33" s="623">
        <v>5.2278951377838716E-2</v>
      </c>
      <c r="D33" s="624">
        <v>5.6189783611179767E-2</v>
      </c>
      <c r="E33" s="624">
        <v>5.6707328997536534E-2</v>
      </c>
      <c r="F33" s="624">
        <v>6.1542531506263952E-2</v>
      </c>
      <c r="G33" s="625">
        <v>6.2280671276398046E-2</v>
      </c>
    </row>
    <row r="34" spans="1:7" ht="15">
      <c r="A34" s="459">
        <v>22</v>
      </c>
      <c r="B34" s="460" t="s">
        <v>15</v>
      </c>
      <c r="C34" s="623">
        <v>0.53497616563376815</v>
      </c>
      <c r="D34" s="624">
        <v>0.56433702233821448</v>
      </c>
      <c r="E34" s="624">
        <v>0.55467286457773513</v>
      </c>
      <c r="F34" s="624">
        <v>0.58474716330136189</v>
      </c>
      <c r="G34" s="625">
        <v>0.58581702432703942</v>
      </c>
    </row>
    <row r="35" spans="1:7" ht="15" customHeight="1">
      <c r="A35" s="459">
        <v>23</v>
      </c>
      <c r="B35" s="460" t="s">
        <v>16</v>
      </c>
      <c r="C35" s="623">
        <v>0.51478573018715101</v>
      </c>
      <c r="D35" s="624">
        <v>0.54957430631496063</v>
      </c>
      <c r="E35" s="624">
        <v>0.4894964707574046</v>
      </c>
      <c r="F35" s="624">
        <v>0.54156204060985791</v>
      </c>
      <c r="G35" s="625">
        <v>0.52999861011906069</v>
      </c>
    </row>
    <row r="36" spans="1:7" ht="15">
      <c r="A36" s="459">
        <v>24</v>
      </c>
      <c r="B36" s="460" t="s">
        <v>17</v>
      </c>
      <c r="C36" s="623">
        <v>-1.1387720612598736E-2</v>
      </c>
      <c r="D36" s="624">
        <v>2.8164207245850495E-3</v>
      </c>
      <c r="E36" s="624">
        <v>9.5497690167106589E-2</v>
      </c>
      <c r="F36" s="624">
        <v>4.2007147546551528E-2</v>
      </c>
      <c r="G36" s="625">
        <v>4.0616524880453989E-2</v>
      </c>
    </row>
    <row r="37" spans="1:7" ht="15" customHeight="1">
      <c r="A37" s="451"/>
      <c r="B37" s="452" t="s">
        <v>18</v>
      </c>
      <c r="C37" s="318"/>
      <c r="D37" s="318"/>
      <c r="E37" s="318"/>
      <c r="F37" s="318"/>
      <c r="G37" s="319"/>
    </row>
    <row r="38" spans="1:7" ht="15" customHeight="1">
      <c r="A38" s="459">
        <v>25</v>
      </c>
      <c r="B38" s="460" t="s">
        <v>19</v>
      </c>
      <c r="C38" s="623">
        <v>0.27608821527110394</v>
      </c>
      <c r="D38" s="623">
        <v>0.33146937701530188</v>
      </c>
      <c r="E38" s="623">
        <v>0.29533945330228051</v>
      </c>
      <c r="F38" s="623">
        <v>0.2714951603677026</v>
      </c>
      <c r="G38" s="626">
        <v>0.29938818872778328</v>
      </c>
    </row>
    <row r="39" spans="1:7" ht="15" customHeight="1">
      <c r="A39" s="459">
        <v>26</v>
      </c>
      <c r="B39" s="460" t="s">
        <v>20</v>
      </c>
      <c r="C39" s="623">
        <v>0.63930598491277091</v>
      </c>
      <c r="D39" s="623">
        <v>0.68225441363384465</v>
      </c>
      <c r="E39" s="623">
        <v>0.56787522673427027</v>
      </c>
      <c r="F39" s="623">
        <v>0.64311254702589138</v>
      </c>
      <c r="G39" s="626">
        <v>0.65440337420677563</v>
      </c>
    </row>
    <row r="40" spans="1:7" ht="15" customHeight="1">
      <c r="A40" s="459">
        <v>27</v>
      </c>
      <c r="B40" s="461" t="s">
        <v>21</v>
      </c>
      <c r="C40" s="623">
        <v>0.24168653816688657</v>
      </c>
      <c r="D40" s="623">
        <v>0.27893743583485425</v>
      </c>
      <c r="E40" s="623">
        <v>0.24492352250829472</v>
      </c>
      <c r="F40" s="623">
        <v>0.22527962660753947</v>
      </c>
      <c r="G40" s="626">
        <v>0.22100725552248712</v>
      </c>
    </row>
    <row r="41" spans="1:7" ht="15" customHeight="1">
      <c r="A41" s="465"/>
      <c r="B41" s="452" t="s">
        <v>523</v>
      </c>
      <c r="C41" s="318"/>
      <c r="D41" s="318"/>
      <c r="E41" s="318"/>
      <c r="F41" s="318"/>
      <c r="G41" s="319"/>
    </row>
    <row r="42" spans="1:7" ht="15" customHeight="1">
      <c r="A42" s="459">
        <v>28</v>
      </c>
      <c r="B42" s="510" t="s">
        <v>507</v>
      </c>
      <c r="C42" s="461">
        <v>515705204.31278449</v>
      </c>
      <c r="D42" s="461">
        <v>583476451.98086345</v>
      </c>
      <c r="E42" s="461">
        <v>486317738.58238661</v>
      </c>
      <c r="F42" s="461">
        <v>500473282.5186106</v>
      </c>
      <c r="G42" s="464">
        <v>482228601.83367562</v>
      </c>
    </row>
    <row r="43" spans="1:7" ht="15">
      <c r="A43" s="459">
        <v>29</v>
      </c>
      <c r="B43" s="460" t="s">
        <v>508</v>
      </c>
      <c r="C43" s="461">
        <v>262313771.04218721</v>
      </c>
      <c r="D43" s="462">
        <v>324780065.35037214</v>
      </c>
      <c r="E43" s="462">
        <v>221915531.16067123</v>
      </c>
      <c r="F43" s="462">
        <v>244182699.04260415</v>
      </c>
      <c r="G43" s="463">
        <v>216193761.30444035</v>
      </c>
    </row>
    <row r="44" spans="1:7" ht="15">
      <c r="A44" s="505">
        <v>30</v>
      </c>
      <c r="B44" s="506" t="s">
        <v>506</v>
      </c>
      <c r="C44" s="623">
        <v>1.9659860108139158</v>
      </c>
      <c r="D44" s="623">
        <v>1.7965279098993041</v>
      </c>
      <c r="E44" s="623">
        <v>2.1914542710860689</v>
      </c>
      <c r="F44" s="623">
        <v>2.0495853493342286</v>
      </c>
      <c r="G44" s="626">
        <v>2.230538933797491</v>
      </c>
    </row>
    <row r="45" spans="1:7" ht="15">
      <c r="A45" s="505"/>
      <c r="B45" s="452" t="s">
        <v>622</v>
      </c>
      <c r="C45" s="318"/>
      <c r="D45" s="318"/>
      <c r="E45" s="318"/>
      <c r="F45" s="318"/>
      <c r="G45" s="319"/>
    </row>
    <row r="46" spans="1:7" ht="15">
      <c r="A46" s="505">
        <v>31</v>
      </c>
      <c r="B46" s="506" t="s">
        <v>629</v>
      </c>
      <c r="C46" s="507">
        <v>1095909111.1989348</v>
      </c>
      <c r="D46" s="508">
        <v>1142443072.8429351</v>
      </c>
      <c r="E46" s="508">
        <v>1080484155.5451598</v>
      </c>
      <c r="F46" s="508">
        <v>1032570680.2405301</v>
      </c>
      <c r="G46" s="509">
        <v>1028610299.2636101</v>
      </c>
    </row>
    <row r="47" spans="1:7" ht="15">
      <c r="A47" s="505">
        <v>32</v>
      </c>
      <c r="B47" s="506" t="s">
        <v>642</v>
      </c>
      <c r="C47" s="507">
        <v>829886561.87671816</v>
      </c>
      <c r="D47" s="508">
        <v>836661871.92420769</v>
      </c>
      <c r="E47" s="508">
        <v>833086310.36673725</v>
      </c>
      <c r="F47" s="508">
        <v>807623838.55426741</v>
      </c>
      <c r="G47" s="509">
        <v>797115039.36279535</v>
      </c>
    </row>
    <row r="48" spans="1:7" thickBot="1">
      <c r="A48" s="118">
        <v>33</v>
      </c>
      <c r="B48" s="237" t="s">
        <v>656</v>
      </c>
      <c r="C48" s="627">
        <v>1.3205529063160502</v>
      </c>
      <c r="D48" s="628">
        <v>1.3654776334141683</v>
      </c>
      <c r="E48" s="628">
        <v>1.2969654429557416</v>
      </c>
      <c r="F48" s="628">
        <v>1.2785292248046336</v>
      </c>
      <c r="G48" s="629">
        <v>1.2904163746375548</v>
      </c>
    </row>
    <row r="49" spans="1:7">
      <c r="A49" s="20"/>
    </row>
    <row r="50" spans="1:7" ht="39.75">
      <c r="B50" s="23" t="s">
        <v>601</v>
      </c>
    </row>
    <row r="51" spans="1:7" ht="65.25">
      <c r="B51" s="369" t="s">
        <v>522</v>
      </c>
      <c r="D51" s="340"/>
      <c r="E51" s="340"/>
      <c r="F51" s="340"/>
      <c r="G51" s="340"/>
    </row>
  </sheetData>
  <pageMargins left="0.7" right="0.7" top="0.75" bottom="0.75" header="0.3" footer="0.3"/>
  <pageSetup paperSize="9" scale="5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zoomScale="60" zoomScaleNormal="90" workbookViewId="0">
      <selection activeCell="B2" sqref="B2"/>
    </sheetView>
  </sheetViews>
  <sheetFormatPr defaultColWidth="9.140625" defaultRowHeight="12.75"/>
  <cols>
    <col min="1" max="1" width="11.85546875" style="516" bestFit="1" customWidth="1"/>
    <col min="2" max="2" width="93.7109375" style="516" customWidth="1"/>
    <col min="3" max="4" width="17" style="516" bestFit="1" customWidth="1"/>
    <col min="5" max="5" width="17.5703125" style="516" bestFit="1" customWidth="1"/>
    <col min="6" max="6" width="17" style="516" bestFit="1" customWidth="1"/>
    <col min="7" max="7" width="19" style="516" customWidth="1"/>
    <col min="8" max="8" width="16" style="516" customWidth="1"/>
    <col min="9" max="16384" width="9.140625" style="516"/>
  </cols>
  <sheetData>
    <row r="1" spans="1:9">
      <c r="A1" s="515" t="s">
        <v>188</v>
      </c>
      <c r="B1" s="516" t="s">
        <v>986</v>
      </c>
    </row>
    <row r="2" spans="1:9">
      <c r="A2" s="517" t="s">
        <v>189</v>
      </c>
      <c r="B2" s="519">
        <v>44377</v>
      </c>
    </row>
    <row r="3" spans="1:9">
      <c r="A3" s="518" t="s">
        <v>662</v>
      </c>
      <c r="B3" s="519"/>
    </row>
    <row r="5" spans="1:9">
      <c r="A5" s="802" t="s">
        <v>663</v>
      </c>
      <c r="B5" s="803"/>
      <c r="C5" s="808" t="s">
        <v>664</v>
      </c>
      <c r="D5" s="809"/>
      <c r="E5" s="809"/>
      <c r="F5" s="809"/>
      <c r="G5" s="809"/>
      <c r="H5" s="810"/>
    </row>
    <row r="6" spans="1:9">
      <c r="A6" s="804"/>
      <c r="B6" s="805"/>
      <c r="C6" s="811"/>
      <c r="D6" s="812"/>
      <c r="E6" s="812"/>
      <c r="F6" s="812"/>
      <c r="G6" s="812"/>
      <c r="H6" s="813"/>
    </row>
    <row r="7" spans="1:9" ht="25.5">
      <c r="A7" s="806"/>
      <c r="B7" s="807"/>
      <c r="C7" s="520" t="s">
        <v>665</v>
      </c>
      <c r="D7" s="520" t="s">
        <v>666</v>
      </c>
      <c r="E7" s="520" t="s">
        <v>667</v>
      </c>
      <c r="F7" s="520" t="s">
        <v>668</v>
      </c>
      <c r="G7" s="615" t="s">
        <v>939</v>
      </c>
      <c r="H7" s="520" t="s">
        <v>68</v>
      </c>
    </row>
    <row r="8" spans="1:9">
      <c r="A8" s="521">
        <v>1</v>
      </c>
      <c r="B8" s="522" t="s">
        <v>216</v>
      </c>
      <c r="C8" s="669">
        <v>178351490.17950001</v>
      </c>
      <c r="D8" s="669">
        <v>67616641.977200001</v>
      </c>
      <c r="E8" s="669">
        <v>107628028.79000001</v>
      </c>
      <c r="F8" s="669">
        <v>27215705.98</v>
      </c>
      <c r="G8" s="669"/>
      <c r="H8" s="669">
        <v>380811866.92670006</v>
      </c>
      <c r="I8" s="739"/>
    </row>
    <row r="9" spans="1:9">
      <c r="A9" s="521">
        <v>2</v>
      </c>
      <c r="B9" s="522" t="s">
        <v>217</v>
      </c>
      <c r="C9" s="669"/>
      <c r="D9" s="669"/>
      <c r="E9" s="669"/>
      <c r="F9" s="669"/>
      <c r="G9" s="669"/>
      <c r="H9" s="669">
        <v>0</v>
      </c>
      <c r="I9" s="739"/>
    </row>
    <row r="10" spans="1:9">
      <c r="A10" s="521">
        <v>3</v>
      </c>
      <c r="B10" s="522" t="s">
        <v>218</v>
      </c>
      <c r="C10" s="669"/>
      <c r="D10" s="669">
        <v>13919537.187100001</v>
      </c>
      <c r="E10" s="669"/>
      <c r="F10" s="669"/>
      <c r="G10" s="669"/>
      <c r="H10" s="669">
        <v>13919537.187100001</v>
      </c>
      <c r="I10" s="739"/>
    </row>
    <row r="11" spans="1:9">
      <c r="A11" s="521">
        <v>4</v>
      </c>
      <c r="B11" s="522" t="s">
        <v>219</v>
      </c>
      <c r="C11" s="669"/>
      <c r="D11" s="669"/>
      <c r="E11" s="669"/>
      <c r="F11" s="669"/>
      <c r="G11" s="669"/>
      <c r="H11" s="669">
        <v>0</v>
      </c>
      <c r="I11" s="739"/>
    </row>
    <row r="12" spans="1:9">
      <c r="A12" s="521">
        <v>5</v>
      </c>
      <c r="B12" s="522" t="s">
        <v>220</v>
      </c>
      <c r="C12" s="669"/>
      <c r="D12" s="669"/>
      <c r="E12" s="669"/>
      <c r="F12" s="669"/>
      <c r="G12" s="669"/>
      <c r="H12" s="669">
        <v>0</v>
      </c>
      <c r="I12" s="739"/>
    </row>
    <row r="13" spans="1:9">
      <c r="A13" s="521">
        <v>6</v>
      </c>
      <c r="B13" s="522" t="s">
        <v>221</v>
      </c>
      <c r="C13" s="669">
        <v>90185489.179299995</v>
      </c>
      <c r="D13" s="669">
        <v>2504006.85</v>
      </c>
      <c r="E13" s="669"/>
      <c r="F13" s="669"/>
      <c r="G13" s="669"/>
      <c r="H13" s="669">
        <v>92689496.029299989</v>
      </c>
      <c r="I13" s="739"/>
    </row>
    <row r="14" spans="1:9">
      <c r="A14" s="521">
        <v>7</v>
      </c>
      <c r="B14" s="522" t="s">
        <v>73</v>
      </c>
      <c r="C14" s="669"/>
      <c r="D14" s="669">
        <v>159348203.992039</v>
      </c>
      <c r="E14" s="669">
        <v>184102564.68845999</v>
      </c>
      <c r="F14" s="669">
        <v>374031215.52580404</v>
      </c>
      <c r="G14" s="669">
        <v>6997277.2000925001</v>
      </c>
      <c r="H14" s="669">
        <v>724479261.40639555</v>
      </c>
      <c r="I14" s="739"/>
    </row>
    <row r="15" spans="1:9">
      <c r="A15" s="521">
        <v>8</v>
      </c>
      <c r="B15" s="524" t="s">
        <v>74</v>
      </c>
      <c r="C15" s="669"/>
      <c r="D15" s="669">
        <v>6595364.2142547993</v>
      </c>
      <c r="E15" s="669">
        <v>37272725.937705994</v>
      </c>
      <c r="F15" s="669">
        <v>76292332.421287298</v>
      </c>
      <c r="G15" s="669">
        <v>917073.0250275</v>
      </c>
      <c r="H15" s="669">
        <v>121077495.59827559</v>
      </c>
      <c r="I15" s="739"/>
    </row>
    <row r="16" spans="1:9">
      <c r="A16" s="521">
        <v>9</v>
      </c>
      <c r="B16" s="522" t="s">
        <v>75</v>
      </c>
      <c r="C16" s="669"/>
      <c r="D16" s="669">
        <v>1287154.5179364001</v>
      </c>
      <c r="E16" s="669">
        <v>8581645.4852837995</v>
      </c>
      <c r="F16" s="669">
        <v>19495513.137181699</v>
      </c>
      <c r="G16" s="669">
        <v>298266.30731850001</v>
      </c>
      <c r="H16" s="669">
        <v>29662579.447720401</v>
      </c>
      <c r="I16" s="739"/>
    </row>
    <row r="17" spans="1:9">
      <c r="A17" s="521">
        <v>10</v>
      </c>
      <c r="B17" s="619" t="s">
        <v>690</v>
      </c>
      <c r="C17" s="669"/>
      <c r="D17" s="669">
        <v>428829.5543661</v>
      </c>
      <c r="E17" s="669">
        <v>2073915.4760106001</v>
      </c>
      <c r="F17" s="669">
        <v>4649322.5311907995</v>
      </c>
      <c r="G17" s="669">
        <v>7545866.6850370998</v>
      </c>
      <c r="H17" s="669">
        <v>14697934.246604599</v>
      </c>
      <c r="I17" s="739"/>
    </row>
    <row r="18" spans="1:9">
      <c r="A18" s="521">
        <v>11</v>
      </c>
      <c r="B18" s="522" t="s">
        <v>70</v>
      </c>
      <c r="C18" s="669"/>
      <c r="D18" s="669">
        <v>7488022.7286985004</v>
      </c>
      <c r="E18" s="669">
        <v>22095168.6455185</v>
      </c>
      <c r="F18" s="669">
        <v>3150419.9171119998</v>
      </c>
      <c r="G18" s="669">
        <v>6583235.5329999998</v>
      </c>
      <c r="H18" s="669">
        <v>39316846.824329004</v>
      </c>
      <c r="I18" s="739"/>
    </row>
    <row r="19" spans="1:9">
      <c r="A19" s="521">
        <v>12</v>
      </c>
      <c r="B19" s="522" t="s">
        <v>71</v>
      </c>
      <c r="C19" s="669"/>
      <c r="D19" s="669">
        <v>32421905.078072902</v>
      </c>
      <c r="E19" s="669"/>
      <c r="F19" s="669"/>
      <c r="G19" s="669">
        <v>161242.25429410001</v>
      </c>
      <c r="H19" s="669">
        <v>32583147.332367003</v>
      </c>
      <c r="I19" s="739"/>
    </row>
    <row r="20" spans="1:9">
      <c r="A20" s="525">
        <v>13</v>
      </c>
      <c r="B20" s="524" t="s">
        <v>72</v>
      </c>
      <c r="C20" s="669"/>
      <c r="D20" s="669"/>
      <c r="E20" s="669"/>
      <c r="F20" s="669"/>
      <c r="G20" s="669"/>
      <c r="H20" s="669">
        <v>0</v>
      </c>
      <c r="I20" s="739"/>
    </row>
    <row r="21" spans="1:9">
      <c r="A21" s="521">
        <v>14</v>
      </c>
      <c r="B21" s="522" t="s">
        <v>669</v>
      </c>
      <c r="C21" s="669">
        <v>38354494.7487</v>
      </c>
      <c r="D21" s="669">
        <v>14808956.007818799</v>
      </c>
      <c r="E21" s="669">
        <v>33992001.080107599</v>
      </c>
      <c r="F21" s="669">
        <v>75589723.773694709</v>
      </c>
      <c r="G21" s="669">
        <v>53949047.531000197</v>
      </c>
      <c r="H21" s="669">
        <v>216694223.1413213</v>
      </c>
      <c r="I21" s="739"/>
    </row>
    <row r="22" spans="1:9">
      <c r="A22" s="526">
        <v>15</v>
      </c>
      <c r="B22" s="523" t="s">
        <v>68</v>
      </c>
      <c r="C22" s="669">
        <v>306891474.10750002</v>
      </c>
      <c r="D22" s="669">
        <v>305989792.55312037</v>
      </c>
      <c r="E22" s="669">
        <v>393672134.62707591</v>
      </c>
      <c r="F22" s="669">
        <v>575774910.75507975</v>
      </c>
      <c r="G22" s="669">
        <v>68906141.850732788</v>
      </c>
      <c r="H22" s="669">
        <v>1651234453.8935089</v>
      </c>
    </row>
    <row r="26" spans="1:9" ht="38.25">
      <c r="B26" s="618" t="s">
        <v>938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6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view="pageBreakPreview" zoomScale="60" zoomScaleNormal="100" workbookViewId="0">
      <selection activeCell="B3" sqref="B3"/>
    </sheetView>
  </sheetViews>
  <sheetFormatPr defaultColWidth="9.140625" defaultRowHeight="12.75"/>
  <cols>
    <col min="1" max="1" width="11.85546875" style="527" bestFit="1" customWidth="1"/>
    <col min="2" max="2" width="88.28515625" style="516" customWidth="1"/>
    <col min="3" max="3" width="19.140625" style="516" bestFit="1" customWidth="1"/>
    <col min="4" max="4" width="23" style="516" bestFit="1" customWidth="1"/>
    <col min="5" max="5" width="19.5703125" style="538" bestFit="1" customWidth="1"/>
    <col min="6" max="6" width="15.42578125" style="538" bestFit="1" customWidth="1"/>
    <col min="7" max="7" width="12.5703125" style="538" customWidth="1"/>
    <col min="8" max="8" width="21.5703125" style="516" bestFit="1" customWidth="1"/>
    <col min="9" max="9" width="20.7109375" style="516" bestFit="1" customWidth="1"/>
    <col min="10" max="10" width="10.140625" style="516" bestFit="1" customWidth="1"/>
    <col min="11" max="11" width="9.140625" style="516"/>
    <col min="12" max="12" width="15.5703125" style="516" bestFit="1" customWidth="1"/>
    <col min="13" max="16384" width="9.140625" style="516"/>
  </cols>
  <sheetData>
    <row r="1" spans="1:9">
      <c r="A1" s="515" t="s">
        <v>188</v>
      </c>
      <c r="B1" s="516" t="s">
        <v>986</v>
      </c>
      <c r="E1" s="516"/>
      <c r="F1" s="516"/>
      <c r="G1" s="516"/>
    </row>
    <row r="2" spans="1:9">
      <c r="A2" s="517" t="s">
        <v>189</v>
      </c>
      <c r="B2" s="519">
        <v>44377</v>
      </c>
      <c r="E2" s="516"/>
      <c r="F2" s="516"/>
      <c r="G2" s="516"/>
    </row>
    <row r="3" spans="1:9">
      <c r="A3" s="518" t="s">
        <v>670</v>
      </c>
      <c r="B3" s="519"/>
      <c r="E3" s="516"/>
      <c r="F3" s="516"/>
      <c r="G3" s="516"/>
    </row>
    <row r="4" spans="1:9">
      <c r="C4" s="528" t="s">
        <v>671</v>
      </c>
      <c r="D4" s="528" t="s">
        <v>672</v>
      </c>
      <c r="E4" s="528" t="s">
        <v>673</v>
      </c>
      <c r="F4" s="528" t="s">
        <v>674</v>
      </c>
      <c r="G4" s="528" t="s">
        <v>675</v>
      </c>
      <c r="H4" s="528" t="s">
        <v>676</v>
      </c>
      <c r="I4" s="528" t="s">
        <v>677</v>
      </c>
    </row>
    <row r="5" spans="1:9" ht="33.950000000000003" customHeight="1">
      <c r="A5" s="802" t="s">
        <v>680</v>
      </c>
      <c r="B5" s="803"/>
      <c r="C5" s="816" t="s">
        <v>681</v>
      </c>
      <c r="D5" s="816"/>
      <c r="E5" s="816" t="s">
        <v>682</v>
      </c>
      <c r="F5" s="816" t="s">
        <v>683</v>
      </c>
      <c r="G5" s="814" t="s">
        <v>684</v>
      </c>
      <c r="H5" s="814" t="s">
        <v>685</v>
      </c>
      <c r="I5" s="529" t="s">
        <v>686</v>
      </c>
    </row>
    <row r="6" spans="1:9" ht="38.25">
      <c r="A6" s="806"/>
      <c r="B6" s="807"/>
      <c r="C6" s="565" t="s">
        <v>687</v>
      </c>
      <c r="D6" s="565" t="s">
        <v>688</v>
      </c>
      <c r="E6" s="816"/>
      <c r="F6" s="816"/>
      <c r="G6" s="815"/>
      <c r="H6" s="815"/>
      <c r="I6" s="529" t="s">
        <v>689</v>
      </c>
    </row>
    <row r="7" spans="1:9">
      <c r="A7" s="530">
        <v>1</v>
      </c>
      <c r="B7" s="522" t="s">
        <v>216</v>
      </c>
      <c r="C7" s="685"/>
      <c r="D7" s="685">
        <v>380811866.97839999</v>
      </c>
      <c r="E7" s="740"/>
      <c r="F7" s="740"/>
      <c r="G7" s="740"/>
      <c r="H7" s="685"/>
      <c r="I7" s="741">
        <f t="shared" ref="I7:I23" si="0">C7+D7-E7-F7-G7</f>
        <v>380811866.97839999</v>
      </c>
    </row>
    <row r="8" spans="1:9" ht="24">
      <c r="A8" s="530">
        <v>2</v>
      </c>
      <c r="B8" s="522" t="s">
        <v>217</v>
      </c>
      <c r="C8" s="685"/>
      <c r="D8" s="685"/>
      <c r="E8" s="740"/>
      <c r="F8" s="740"/>
      <c r="G8" s="740"/>
      <c r="H8" s="685"/>
      <c r="I8" s="741">
        <f t="shared" si="0"/>
        <v>0</v>
      </c>
    </row>
    <row r="9" spans="1:9">
      <c r="A9" s="530">
        <v>3</v>
      </c>
      <c r="B9" s="522" t="s">
        <v>218</v>
      </c>
      <c r="C9" s="685"/>
      <c r="D9" s="685">
        <v>13919537.187100001</v>
      </c>
      <c r="E9" s="740"/>
      <c r="F9" s="740">
        <v>278167.7800121</v>
      </c>
      <c r="G9" s="740"/>
      <c r="H9" s="685"/>
      <c r="I9" s="741">
        <f t="shared" si="0"/>
        <v>13641369.4070879</v>
      </c>
    </row>
    <row r="10" spans="1:9">
      <c r="A10" s="530">
        <v>4</v>
      </c>
      <c r="B10" s="522" t="s">
        <v>219</v>
      </c>
      <c r="C10" s="685"/>
      <c r="D10" s="685"/>
      <c r="E10" s="740"/>
      <c r="F10" s="740"/>
      <c r="G10" s="740"/>
      <c r="H10" s="685"/>
      <c r="I10" s="741">
        <f t="shared" si="0"/>
        <v>0</v>
      </c>
    </row>
    <row r="11" spans="1:9">
      <c r="A11" s="530">
        <v>5</v>
      </c>
      <c r="B11" s="522" t="s">
        <v>220</v>
      </c>
      <c r="C11" s="685"/>
      <c r="D11" s="685"/>
      <c r="E11" s="740"/>
      <c r="F11" s="740"/>
      <c r="G11" s="740"/>
      <c r="H11" s="685"/>
      <c r="I11" s="741">
        <f t="shared" si="0"/>
        <v>0</v>
      </c>
    </row>
    <row r="12" spans="1:9">
      <c r="A12" s="530">
        <v>6</v>
      </c>
      <c r="B12" s="522" t="s">
        <v>221</v>
      </c>
      <c r="C12" s="685"/>
      <c r="D12" s="685">
        <v>92689496.029300004</v>
      </c>
      <c r="E12" s="740"/>
      <c r="F12" s="740"/>
      <c r="G12" s="740"/>
      <c r="H12" s="685"/>
      <c r="I12" s="741">
        <f t="shared" si="0"/>
        <v>92689496.029300004</v>
      </c>
    </row>
    <row r="13" spans="1:9">
      <c r="A13" s="530">
        <v>7</v>
      </c>
      <c r="B13" s="522" t="s">
        <v>73</v>
      </c>
      <c r="C13" s="685">
        <v>48369706.495497599</v>
      </c>
      <c r="D13" s="685">
        <v>699448388.57311594</v>
      </c>
      <c r="E13" s="740">
        <v>23338833.662218299</v>
      </c>
      <c r="F13" s="740">
        <v>11335002.8923565</v>
      </c>
      <c r="G13" s="740"/>
      <c r="H13" s="685"/>
      <c r="I13" s="741">
        <f t="shared" si="0"/>
        <v>713144258.51403868</v>
      </c>
    </row>
    <row r="14" spans="1:9">
      <c r="A14" s="530">
        <v>8</v>
      </c>
      <c r="B14" s="524" t="s">
        <v>74</v>
      </c>
      <c r="C14" s="685">
        <v>9400425.90821</v>
      </c>
      <c r="D14" s="685">
        <v>115314112.13341101</v>
      </c>
      <c r="E14" s="740">
        <v>3637042.4433474001</v>
      </c>
      <c r="F14" s="740">
        <v>2109747.5890742</v>
      </c>
      <c r="G14" s="740"/>
      <c r="H14" s="685">
        <v>726087.77110000036</v>
      </c>
      <c r="I14" s="741">
        <f t="shared" si="0"/>
        <v>118967748.00919941</v>
      </c>
    </row>
    <row r="15" spans="1:9">
      <c r="A15" s="530">
        <v>9</v>
      </c>
      <c r="B15" s="522" t="s">
        <v>75</v>
      </c>
      <c r="C15" s="685">
        <v>2613780.2059622002</v>
      </c>
      <c r="D15" s="685">
        <v>28327134.393457301</v>
      </c>
      <c r="E15" s="740">
        <v>1278335.151694</v>
      </c>
      <c r="F15" s="740">
        <v>498988.09457040002</v>
      </c>
      <c r="G15" s="740"/>
      <c r="H15" s="685">
        <v>399969.93219999998</v>
      </c>
      <c r="I15" s="741">
        <f t="shared" si="0"/>
        <v>29163591.353155103</v>
      </c>
    </row>
    <row r="16" spans="1:9">
      <c r="A16" s="530">
        <v>10</v>
      </c>
      <c r="B16" s="619" t="s">
        <v>690</v>
      </c>
      <c r="C16" s="685">
        <v>21341084.806686401</v>
      </c>
      <c r="D16" s="685">
        <v>304334.2844</v>
      </c>
      <c r="E16" s="740">
        <v>6947484.8444817001</v>
      </c>
      <c r="F16" s="740">
        <v>5998.6343927999997</v>
      </c>
      <c r="G16" s="740"/>
      <c r="H16" s="685">
        <v>1025834.4417000004</v>
      </c>
      <c r="I16" s="741">
        <f t="shared" si="0"/>
        <v>14691935.612211904</v>
      </c>
    </row>
    <row r="17" spans="1:12">
      <c r="A17" s="530">
        <v>11</v>
      </c>
      <c r="B17" s="522" t="s">
        <v>70</v>
      </c>
      <c r="C17" s="685">
        <v>15491203.6544</v>
      </c>
      <c r="D17" s="685">
        <v>32416072.296029702</v>
      </c>
      <c r="E17" s="740">
        <v>8590429.1261005998</v>
      </c>
      <c r="F17" s="740">
        <v>555321.35740690003</v>
      </c>
      <c r="G17" s="740"/>
      <c r="H17" s="685">
        <v>252908.67</v>
      </c>
      <c r="I17" s="741">
        <f t="shared" si="0"/>
        <v>38761525.466922201</v>
      </c>
    </row>
    <row r="18" spans="1:12">
      <c r="A18" s="530">
        <v>12</v>
      </c>
      <c r="B18" s="522" t="s">
        <v>71</v>
      </c>
      <c r="C18" s="685"/>
      <c r="D18" s="685">
        <v>32619167.449576601</v>
      </c>
      <c r="E18" s="740">
        <v>36020.117209600001</v>
      </c>
      <c r="F18" s="740">
        <v>487132.28972910001</v>
      </c>
      <c r="G18" s="740"/>
      <c r="H18" s="685"/>
      <c r="I18" s="741">
        <f t="shared" si="0"/>
        <v>32096015.042637903</v>
      </c>
    </row>
    <row r="19" spans="1:12">
      <c r="A19" s="533">
        <v>13</v>
      </c>
      <c r="B19" s="524" t="s">
        <v>72</v>
      </c>
      <c r="C19" s="685"/>
      <c r="D19" s="685"/>
      <c r="E19" s="740"/>
      <c r="F19" s="740"/>
      <c r="G19" s="740"/>
      <c r="H19" s="685"/>
      <c r="I19" s="741">
        <f t="shared" si="0"/>
        <v>0</v>
      </c>
    </row>
    <row r="20" spans="1:12">
      <c r="A20" s="530">
        <v>14</v>
      </c>
      <c r="B20" s="522" t="s">
        <v>669</v>
      </c>
      <c r="C20" s="685">
        <v>42853831.054624803</v>
      </c>
      <c r="D20" s="685">
        <v>213839924.65090999</v>
      </c>
      <c r="E20" s="740">
        <v>24442144.493010603</v>
      </c>
      <c r="F20" s="740">
        <v>1921118.5547</v>
      </c>
      <c r="G20" s="740"/>
      <c r="H20" s="685">
        <v>299857.88059999997</v>
      </c>
      <c r="I20" s="741">
        <f t="shared" si="0"/>
        <v>230330492.65782419</v>
      </c>
    </row>
    <row r="21" spans="1:12" s="535" customFormat="1">
      <c r="A21" s="534">
        <v>15</v>
      </c>
      <c r="B21" s="523" t="s">
        <v>68</v>
      </c>
      <c r="C21" s="669">
        <f>SUM(C7:C15)+SUM(C17:C20)</f>
        <v>118728947.31869461</v>
      </c>
      <c r="D21" s="669">
        <f t="shared" ref="D21:H21" si="1">SUM(D7:D15)+SUM(D17:D20)</f>
        <v>1609385699.6913006</v>
      </c>
      <c r="E21" s="669">
        <f t="shared" si="1"/>
        <v>61322804.993580498</v>
      </c>
      <c r="F21" s="669">
        <f t="shared" si="1"/>
        <v>17185478.557849202</v>
      </c>
      <c r="G21" s="669">
        <v>6196701.8098820001</v>
      </c>
      <c r="H21" s="669">
        <f t="shared" si="1"/>
        <v>1678824.2539000004</v>
      </c>
      <c r="I21" s="741">
        <f t="shared" si="0"/>
        <v>1643409661.6486835</v>
      </c>
      <c r="L21" s="742"/>
    </row>
    <row r="22" spans="1:12">
      <c r="A22" s="536">
        <v>16</v>
      </c>
      <c r="B22" s="537" t="s">
        <v>691</v>
      </c>
      <c r="C22" s="685">
        <v>71684465.8222</v>
      </c>
      <c r="D22" s="685">
        <v>1017352107.7582</v>
      </c>
      <c r="E22" s="740">
        <v>33413623.351806398</v>
      </c>
      <c r="F22" s="740">
        <v>16832456.216995601</v>
      </c>
      <c r="G22" s="740">
        <v>6196701.8098820001</v>
      </c>
      <c r="H22" s="685">
        <v>1678824.2538999994</v>
      </c>
      <c r="I22" s="741">
        <f t="shared" si="0"/>
        <v>1032593792.2017159</v>
      </c>
      <c r="L22" s="743"/>
    </row>
    <row r="23" spans="1:12">
      <c r="A23" s="536">
        <v>17</v>
      </c>
      <c r="B23" s="537" t="s">
        <v>692</v>
      </c>
      <c r="C23" s="685"/>
      <c r="D23" s="685">
        <v>218814409.6934</v>
      </c>
      <c r="E23" s="740"/>
      <c r="F23" s="740">
        <v>349221</v>
      </c>
      <c r="G23" s="740"/>
      <c r="H23" s="685"/>
      <c r="I23" s="741">
        <f t="shared" si="0"/>
        <v>218465188.6934</v>
      </c>
      <c r="J23" s="744"/>
      <c r="K23" s="739"/>
      <c r="L23" s="743"/>
    </row>
    <row r="24" spans="1:12">
      <c r="L24" s="743"/>
    </row>
    <row r="25" spans="1:12">
      <c r="L25" s="743"/>
    </row>
    <row r="26" spans="1:12" ht="42.6" customHeight="1">
      <c r="B26" s="618" t="s">
        <v>938</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8"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60" zoomScaleNormal="100" workbookViewId="0">
      <selection activeCell="B3" sqref="B3"/>
    </sheetView>
  </sheetViews>
  <sheetFormatPr defaultColWidth="9.140625" defaultRowHeight="12.75"/>
  <cols>
    <col min="1" max="1" width="11" style="516" bestFit="1" customWidth="1"/>
    <col min="2" max="2" width="58.7109375" style="516" customWidth="1"/>
    <col min="3" max="4" width="22" style="516" customWidth="1"/>
    <col min="5" max="5" width="19.5703125" style="516" bestFit="1" customWidth="1"/>
    <col min="6" max="6" width="15.42578125" style="516" bestFit="1" customWidth="1"/>
    <col min="7" max="7" width="15.140625" style="516" customWidth="1"/>
    <col min="8" max="8" width="23.28515625" style="516" customWidth="1"/>
    <col min="9" max="9" width="25.5703125" style="516" customWidth="1"/>
    <col min="10" max="16384" width="9.140625" style="516"/>
  </cols>
  <sheetData>
    <row r="1" spans="1:9">
      <c r="A1" s="515" t="s">
        <v>188</v>
      </c>
      <c r="B1" s="516" t="s">
        <v>986</v>
      </c>
    </row>
    <row r="2" spans="1:9">
      <c r="A2" s="517" t="s">
        <v>189</v>
      </c>
      <c r="B2" s="519">
        <v>44377</v>
      </c>
    </row>
    <row r="3" spans="1:9">
      <c r="A3" s="518" t="s">
        <v>693</v>
      </c>
      <c r="B3" s="519"/>
    </row>
    <row r="4" spans="1:9">
      <c r="C4" s="528" t="s">
        <v>671</v>
      </c>
      <c r="D4" s="528" t="s">
        <v>672</v>
      </c>
      <c r="E4" s="528" t="s">
        <v>673</v>
      </c>
      <c r="F4" s="528" t="s">
        <v>674</v>
      </c>
      <c r="G4" s="528" t="s">
        <v>675</v>
      </c>
      <c r="H4" s="528" t="s">
        <v>676</v>
      </c>
      <c r="I4" s="528" t="s">
        <v>677</v>
      </c>
    </row>
    <row r="5" spans="1:9" ht="41.45" customHeight="1">
      <c r="A5" s="802" t="s">
        <v>951</v>
      </c>
      <c r="B5" s="803"/>
      <c r="C5" s="816" t="s">
        <v>681</v>
      </c>
      <c r="D5" s="816"/>
      <c r="E5" s="816" t="s">
        <v>682</v>
      </c>
      <c r="F5" s="816" t="s">
        <v>683</v>
      </c>
      <c r="G5" s="814" t="s">
        <v>684</v>
      </c>
      <c r="H5" s="814" t="s">
        <v>685</v>
      </c>
      <c r="I5" s="529" t="s">
        <v>686</v>
      </c>
    </row>
    <row r="6" spans="1:9" ht="41.45" customHeight="1">
      <c r="A6" s="806"/>
      <c r="B6" s="807"/>
      <c r="C6" s="565" t="s">
        <v>687</v>
      </c>
      <c r="D6" s="565" t="s">
        <v>688</v>
      </c>
      <c r="E6" s="816"/>
      <c r="F6" s="816"/>
      <c r="G6" s="815"/>
      <c r="H6" s="815"/>
      <c r="I6" s="529" t="s">
        <v>689</v>
      </c>
    </row>
    <row r="7" spans="1:9">
      <c r="A7" s="531">
        <v>1</v>
      </c>
      <c r="B7" s="539" t="s">
        <v>694</v>
      </c>
      <c r="C7" s="685">
        <v>821283.74509999994</v>
      </c>
      <c r="D7" s="685">
        <v>425387792.45130002</v>
      </c>
      <c r="E7" s="685">
        <v>342179.89390000002</v>
      </c>
      <c r="F7" s="685">
        <v>865432.27650000004</v>
      </c>
      <c r="G7" s="685"/>
      <c r="H7" s="685">
        <v>33129.480000000003</v>
      </c>
      <c r="I7" s="741">
        <f t="shared" ref="I7:I34" si="0">C7+D7-E7-F7-G7</f>
        <v>425001464.02600008</v>
      </c>
    </row>
    <row r="8" spans="1:9">
      <c r="A8" s="531">
        <v>2</v>
      </c>
      <c r="B8" s="539" t="s">
        <v>695</v>
      </c>
      <c r="C8" s="685">
        <v>1346167.4853999999</v>
      </c>
      <c r="D8" s="685">
        <v>219564828.31220001</v>
      </c>
      <c r="E8" s="685">
        <v>650077.48080000002</v>
      </c>
      <c r="F8" s="685">
        <v>1277593.8689999999</v>
      </c>
      <c r="G8" s="685"/>
      <c r="H8" s="685">
        <v>10330.219999999999</v>
      </c>
      <c r="I8" s="741">
        <f t="shared" si="0"/>
        <v>218983324.44780001</v>
      </c>
    </row>
    <row r="9" spans="1:9">
      <c r="A9" s="531">
        <v>3</v>
      </c>
      <c r="B9" s="539" t="s">
        <v>696</v>
      </c>
      <c r="C9" s="685">
        <v>154427.9963</v>
      </c>
      <c r="D9" s="685">
        <v>643.68989999999997</v>
      </c>
      <c r="E9" s="685">
        <v>46328.386200000001</v>
      </c>
      <c r="F9" s="685"/>
      <c r="G9" s="685"/>
      <c r="H9" s="685"/>
      <c r="I9" s="741">
        <f t="shared" si="0"/>
        <v>108743.29999999999</v>
      </c>
    </row>
    <row r="10" spans="1:9">
      <c r="A10" s="531">
        <v>4</v>
      </c>
      <c r="B10" s="539" t="s">
        <v>697</v>
      </c>
      <c r="C10" s="685">
        <v>2644331.5630999999</v>
      </c>
      <c r="D10" s="685">
        <v>44564687.422300003</v>
      </c>
      <c r="E10" s="685">
        <v>2246466.9646999999</v>
      </c>
      <c r="F10" s="685">
        <v>716196.8996</v>
      </c>
      <c r="G10" s="685"/>
      <c r="H10" s="685">
        <v>22718.2</v>
      </c>
      <c r="I10" s="741">
        <f t="shared" si="0"/>
        <v>44246355.121100008</v>
      </c>
    </row>
    <row r="11" spans="1:9">
      <c r="A11" s="531">
        <v>5</v>
      </c>
      <c r="B11" s="539" t="s">
        <v>698</v>
      </c>
      <c r="C11" s="685">
        <v>1405896.9177000001</v>
      </c>
      <c r="D11" s="685">
        <v>128247537.1496</v>
      </c>
      <c r="E11" s="685">
        <v>1854386.2486</v>
      </c>
      <c r="F11" s="685">
        <v>2222566.1370000001</v>
      </c>
      <c r="G11" s="685"/>
      <c r="H11" s="685"/>
      <c r="I11" s="741">
        <f t="shared" si="0"/>
        <v>125576481.68169999</v>
      </c>
    </row>
    <row r="12" spans="1:9">
      <c r="A12" s="531">
        <v>6</v>
      </c>
      <c r="B12" s="539" t="s">
        <v>699</v>
      </c>
      <c r="C12" s="685">
        <v>3298324</v>
      </c>
      <c r="D12" s="685">
        <v>66774421.298100002</v>
      </c>
      <c r="E12" s="685">
        <v>1449666.3622999999</v>
      </c>
      <c r="F12" s="685">
        <v>1195946.8644999999</v>
      </c>
      <c r="G12" s="685"/>
      <c r="H12" s="685">
        <v>8413.52</v>
      </c>
      <c r="I12" s="741">
        <f t="shared" si="0"/>
        <v>67427132.0713</v>
      </c>
    </row>
    <row r="13" spans="1:9">
      <c r="A13" s="531">
        <v>7</v>
      </c>
      <c r="B13" s="539" t="s">
        <v>700</v>
      </c>
      <c r="C13" s="685">
        <v>323366.92090000003</v>
      </c>
      <c r="D13" s="685">
        <v>8764755.6877999995</v>
      </c>
      <c r="E13" s="685">
        <v>525964.76470000006</v>
      </c>
      <c r="F13" s="685">
        <v>89159.372900000002</v>
      </c>
      <c r="G13" s="685"/>
      <c r="H13" s="685"/>
      <c r="I13" s="741">
        <f t="shared" si="0"/>
        <v>8472998.4711000007</v>
      </c>
    </row>
    <row r="14" spans="1:9">
      <c r="A14" s="531">
        <v>8</v>
      </c>
      <c r="B14" s="539" t="s">
        <v>701</v>
      </c>
      <c r="C14" s="685">
        <v>907831.12439999997</v>
      </c>
      <c r="D14" s="685">
        <v>74071226.482299998</v>
      </c>
      <c r="E14" s="685">
        <v>515807.44900000002</v>
      </c>
      <c r="F14" s="685">
        <v>1405253.8189999999</v>
      </c>
      <c r="G14" s="685"/>
      <c r="H14" s="685">
        <v>129171.12</v>
      </c>
      <c r="I14" s="741">
        <f t="shared" si="0"/>
        <v>73057996.338699996</v>
      </c>
    </row>
    <row r="15" spans="1:9">
      <c r="A15" s="531">
        <v>9</v>
      </c>
      <c r="B15" s="539" t="s">
        <v>702</v>
      </c>
      <c r="C15" s="685">
        <v>95439.360000000001</v>
      </c>
      <c r="D15" s="685">
        <v>32059654.097600002</v>
      </c>
      <c r="E15" s="685">
        <v>2068055.4409</v>
      </c>
      <c r="F15" s="685">
        <v>230888.00020000001</v>
      </c>
      <c r="G15" s="685"/>
      <c r="H15" s="685"/>
      <c r="I15" s="741">
        <f t="shared" si="0"/>
        <v>29856150.0165</v>
      </c>
    </row>
    <row r="16" spans="1:9" ht="25.5">
      <c r="A16" s="531">
        <v>10</v>
      </c>
      <c r="B16" s="539" t="s">
        <v>703</v>
      </c>
      <c r="C16" s="685">
        <v>275359.47499999998</v>
      </c>
      <c r="D16" s="685">
        <v>4033042.3352999999</v>
      </c>
      <c r="E16" s="685">
        <v>120746.8149</v>
      </c>
      <c r="F16" s="685">
        <v>72902.138300000006</v>
      </c>
      <c r="G16" s="685"/>
      <c r="H16" s="685"/>
      <c r="I16" s="741">
        <f t="shared" si="0"/>
        <v>4114752.8570999997</v>
      </c>
    </row>
    <row r="17" spans="1:10">
      <c r="A17" s="531">
        <v>11</v>
      </c>
      <c r="B17" s="539" t="s">
        <v>704</v>
      </c>
      <c r="C17" s="685">
        <v>20004.04</v>
      </c>
      <c r="D17" s="685">
        <v>197304.0742</v>
      </c>
      <c r="E17" s="685">
        <v>12515.8</v>
      </c>
      <c r="F17" s="685">
        <v>2535.8993</v>
      </c>
      <c r="G17" s="685"/>
      <c r="H17" s="685"/>
      <c r="I17" s="741">
        <f t="shared" si="0"/>
        <v>202256.41490000003</v>
      </c>
    </row>
    <row r="18" spans="1:10">
      <c r="A18" s="531">
        <v>12</v>
      </c>
      <c r="B18" s="539" t="s">
        <v>705</v>
      </c>
      <c r="C18" s="685">
        <v>264519.02750000003</v>
      </c>
      <c r="D18" s="685">
        <v>38482814.894199997</v>
      </c>
      <c r="E18" s="685">
        <v>171654.12640000001</v>
      </c>
      <c r="F18" s="685">
        <v>745373.06220000004</v>
      </c>
      <c r="G18" s="685"/>
      <c r="H18" s="685">
        <v>17785.662199999999</v>
      </c>
      <c r="I18" s="741">
        <f t="shared" si="0"/>
        <v>37830306.733099997</v>
      </c>
    </row>
    <row r="19" spans="1:10">
      <c r="A19" s="531">
        <v>13</v>
      </c>
      <c r="B19" s="539" t="s">
        <v>706</v>
      </c>
      <c r="C19" s="685">
        <v>3833574.5759999999</v>
      </c>
      <c r="D19" s="685">
        <v>6687115.3589000003</v>
      </c>
      <c r="E19" s="685">
        <v>3827769.6268000002</v>
      </c>
      <c r="F19" s="685">
        <v>117270.1188</v>
      </c>
      <c r="G19" s="685"/>
      <c r="H19" s="685">
        <v>16918.46</v>
      </c>
      <c r="I19" s="741">
        <f t="shared" si="0"/>
        <v>6575650.1892999997</v>
      </c>
    </row>
    <row r="20" spans="1:10">
      <c r="A20" s="531">
        <v>14</v>
      </c>
      <c r="B20" s="539" t="s">
        <v>707</v>
      </c>
      <c r="C20" s="685">
        <v>10145406.0473</v>
      </c>
      <c r="D20" s="685">
        <v>105920826.34819999</v>
      </c>
      <c r="E20" s="685">
        <v>4444166.6681000004</v>
      </c>
      <c r="F20" s="685">
        <v>1785768.3552999999</v>
      </c>
      <c r="G20" s="685"/>
      <c r="H20" s="685">
        <v>42020.644500000002</v>
      </c>
      <c r="I20" s="741">
        <f t="shared" si="0"/>
        <v>109836297.3721</v>
      </c>
    </row>
    <row r="21" spans="1:10">
      <c r="A21" s="531">
        <v>15</v>
      </c>
      <c r="B21" s="539" t="s">
        <v>708</v>
      </c>
      <c r="C21" s="685">
        <v>22288258.221299998</v>
      </c>
      <c r="D21" s="685">
        <v>8640416.6380000003</v>
      </c>
      <c r="E21" s="685">
        <v>6923173.1091</v>
      </c>
      <c r="F21" s="685">
        <v>129839.15850000001</v>
      </c>
      <c r="G21" s="685"/>
      <c r="H21" s="685">
        <v>153722.6116</v>
      </c>
      <c r="I21" s="741">
        <f t="shared" si="0"/>
        <v>23875662.591699999</v>
      </c>
    </row>
    <row r="22" spans="1:10">
      <c r="A22" s="531">
        <v>16</v>
      </c>
      <c r="B22" s="539" t="s">
        <v>709</v>
      </c>
      <c r="C22" s="685">
        <v>214508.08040000001</v>
      </c>
      <c r="D22" s="685">
        <v>15479156.782299999</v>
      </c>
      <c r="E22" s="685">
        <v>957453.17879999999</v>
      </c>
      <c r="F22" s="685">
        <v>129906.32</v>
      </c>
      <c r="G22" s="685"/>
      <c r="H22" s="685"/>
      <c r="I22" s="741">
        <f t="shared" si="0"/>
        <v>14606305.363899998</v>
      </c>
    </row>
    <row r="23" spans="1:10">
      <c r="A23" s="531">
        <v>17</v>
      </c>
      <c r="B23" s="539" t="s">
        <v>710</v>
      </c>
      <c r="C23" s="685">
        <v>1119390.0845000001</v>
      </c>
      <c r="D23" s="685">
        <v>-5865.8004000000001</v>
      </c>
      <c r="E23" s="685">
        <v>335816.98009999999</v>
      </c>
      <c r="F23" s="685">
        <v>6.7400000000000002E-2</v>
      </c>
      <c r="G23" s="685"/>
      <c r="H23" s="685"/>
      <c r="I23" s="741">
        <f t="shared" si="0"/>
        <v>777707.23659999995</v>
      </c>
    </row>
    <row r="24" spans="1:10">
      <c r="A24" s="531">
        <v>18</v>
      </c>
      <c r="B24" s="539" t="s">
        <v>711</v>
      </c>
      <c r="C24" s="685">
        <v>5061904.2648</v>
      </c>
      <c r="D24" s="685">
        <v>60846790.250600003</v>
      </c>
      <c r="E24" s="685">
        <v>1527422.0697999999</v>
      </c>
      <c r="F24" s="685">
        <v>1211686.0937000001</v>
      </c>
      <c r="G24" s="685"/>
      <c r="H24" s="685">
        <v>11487.28</v>
      </c>
      <c r="I24" s="741">
        <f t="shared" si="0"/>
        <v>63169586.351900004</v>
      </c>
    </row>
    <row r="25" spans="1:10">
      <c r="A25" s="531">
        <v>19</v>
      </c>
      <c r="B25" s="539" t="s">
        <v>712</v>
      </c>
      <c r="C25" s="685"/>
      <c r="D25" s="685">
        <v>5832255.9762000004</v>
      </c>
      <c r="E25" s="685">
        <v>37351.111799999999</v>
      </c>
      <c r="F25" s="685">
        <v>108734.3564</v>
      </c>
      <c r="G25" s="685"/>
      <c r="H25" s="685"/>
      <c r="I25" s="741">
        <f t="shared" si="0"/>
        <v>5686170.5080000004</v>
      </c>
    </row>
    <row r="26" spans="1:10">
      <c r="A26" s="531">
        <v>20</v>
      </c>
      <c r="B26" s="539" t="s">
        <v>713</v>
      </c>
      <c r="C26" s="685">
        <v>517925.7562</v>
      </c>
      <c r="D26" s="685">
        <v>62161226.564499997</v>
      </c>
      <c r="E26" s="685">
        <v>1651071.3378999999</v>
      </c>
      <c r="F26" s="685">
        <v>883461.35290000006</v>
      </c>
      <c r="G26" s="685"/>
      <c r="H26" s="685">
        <v>10283.92</v>
      </c>
      <c r="I26" s="741">
        <f t="shared" si="0"/>
        <v>60144619.629900001</v>
      </c>
      <c r="J26" s="540"/>
    </row>
    <row r="27" spans="1:10">
      <c r="A27" s="531">
        <v>21</v>
      </c>
      <c r="B27" s="539" t="s">
        <v>714</v>
      </c>
      <c r="C27" s="685">
        <v>801.37</v>
      </c>
      <c r="D27" s="685">
        <v>24241181.817899998</v>
      </c>
      <c r="E27" s="685">
        <v>2118.48</v>
      </c>
      <c r="F27" s="685">
        <v>482376.71840000001</v>
      </c>
      <c r="G27" s="685"/>
      <c r="H27" s="685">
        <v>222.88</v>
      </c>
      <c r="I27" s="741">
        <f t="shared" si="0"/>
        <v>23757487.989499997</v>
      </c>
      <c r="J27" s="540"/>
    </row>
    <row r="28" spans="1:10">
      <c r="A28" s="531">
        <v>22</v>
      </c>
      <c r="B28" s="539" t="s">
        <v>715</v>
      </c>
      <c r="C28" s="685">
        <v>143260.0937</v>
      </c>
      <c r="D28" s="685">
        <v>9754486.6179000009</v>
      </c>
      <c r="E28" s="685">
        <v>54148.899899999997</v>
      </c>
      <c r="F28" s="685">
        <v>188522.0191</v>
      </c>
      <c r="G28" s="685"/>
      <c r="H28" s="685"/>
      <c r="I28" s="741">
        <f t="shared" si="0"/>
        <v>9655075.7926000003</v>
      </c>
      <c r="J28" s="540"/>
    </row>
    <row r="29" spans="1:10">
      <c r="A29" s="531">
        <v>23</v>
      </c>
      <c r="B29" s="539" t="s">
        <v>716</v>
      </c>
      <c r="C29" s="685">
        <v>12099695.6964</v>
      </c>
      <c r="D29" s="685">
        <v>97775768.773000002</v>
      </c>
      <c r="E29" s="685">
        <v>3960040.8772</v>
      </c>
      <c r="F29" s="685">
        <v>1853586.0411</v>
      </c>
      <c r="G29" s="685"/>
      <c r="H29" s="685">
        <v>314671.77429999999</v>
      </c>
      <c r="I29" s="741">
        <f t="shared" si="0"/>
        <v>104061837.55110002</v>
      </c>
      <c r="J29" s="540"/>
    </row>
    <row r="30" spans="1:10">
      <c r="A30" s="531">
        <v>24</v>
      </c>
      <c r="B30" s="539" t="s">
        <v>717</v>
      </c>
      <c r="C30" s="685">
        <v>3580478.5521999998</v>
      </c>
      <c r="D30" s="685">
        <v>46448659.928000003</v>
      </c>
      <c r="E30" s="685">
        <v>1351851.9362000001</v>
      </c>
      <c r="F30" s="685">
        <v>837015.99939999997</v>
      </c>
      <c r="G30" s="685"/>
      <c r="H30" s="685">
        <v>330609.65999999997</v>
      </c>
      <c r="I30" s="741">
        <f t="shared" si="0"/>
        <v>47840270.544600002</v>
      </c>
      <c r="J30" s="540"/>
    </row>
    <row r="31" spans="1:10">
      <c r="A31" s="531">
        <v>25</v>
      </c>
      <c r="B31" s="539" t="s">
        <v>718</v>
      </c>
      <c r="C31" s="685">
        <v>2681133.5353000001</v>
      </c>
      <c r="D31" s="685">
        <v>29882003.446699999</v>
      </c>
      <c r="E31" s="685">
        <v>1153004.7922</v>
      </c>
      <c r="F31" s="685">
        <v>471076.52130000002</v>
      </c>
      <c r="G31" s="685"/>
      <c r="H31" s="685">
        <v>170194.26439999999</v>
      </c>
      <c r="I31" s="741">
        <f t="shared" si="0"/>
        <v>30939055.668500002</v>
      </c>
      <c r="J31" s="540"/>
    </row>
    <row r="32" spans="1:10" ht="25.5">
      <c r="A32" s="531">
        <v>26</v>
      </c>
      <c r="B32" s="539" t="s">
        <v>719</v>
      </c>
      <c r="C32" s="685">
        <v>2237828.3072000002</v>
      </c>
      <c r="D32" s="685">
        <v>10124261.011600001</v>
      </c>
      <c r="E32" s="685">
        <v>981034.66440000001</v>
      </c>
      <c r="F32" s="685">
        <v>158575.26790000001</v>
      </c>
      <c r="G32" s="685"/>
      <c r="H32" s="685">
        <v>407144.55690000003</v>
      </c>
      <c r="I32" s="741">
        <f t="shared" si="0"/>
        <v>11222479.386500001</v>
      </c>
      <c r="J32" s="540"/>
    </row>
    <row r="33" spans="1:10">
      <c r="A33" s="531">
        <v>27</v>
      </c>
      <c r="B33" s="532" t="s">
        <v>165</v>
      </c>
      <c r="C33" s="685">
        <v>43247831.4965</v>
      </c>
      <c r="D33" s="685">
        <v>83448720.423099995</v>
      </c>
      <c r="E33" s="685">
        <v>24112531.6417</v>
      </c>
      <c r="F33" s="685">
        <v>3801.3404</v>
      </c>
      <c r="G33" s="685"/>
      <c r="H33" s="685"/>
      <c r="I33" s="741">
        <f t="shared" si="0"/>
        <v>102580218.9375</v>
      </c>
      <c r="J33" s="540"/>
    </row>
    <row r="34" spans="1:10">
      <c r="A34" s="531">
        <v>28</v>
      </c>
      <c r="B34" s="541" t="s">
        <v>68</v>
      </c>
      <c r="C34" s="669">
        <f>SUM(C7:C33)</f>
        <v>118728947.73719999</v>
      </c>
      <c r="D34" s="669">
        <f t="shared" ref="D34:H34" si="1">SUM(D7:D33)</f>
        <v>1609385712.0313003</v>
      </c>
      <c r="E34" s="669">
        <f t="shared" si="1"/>
        <v>61322805.106399998</v>
      </c>
      <c r="F34" s="669">
        <f t="shared" si="1"/>
        <v>17185468.0691</v>
      </c>
      <c r="G34" s="669">
        <v>6196701.8100000015</v>
      </c>
      <c r="H34" s="669">
        <f t="shared" si="1"/>
        <v>1678824.2538999999</v>
      </c>
      <c r="I34" s="741">
        <f t="shared" si="0"/>
        <v>1643409684.7830005</v>
      </c>
      <c r="J34" s="540"/>
    </row>
    <row r="35" spans="1:10">
      <c r="A35" s="540"/>
      <c r="B35" s="540"/>
      <c r="C35" s="540"/>
      <c r="D35" s="540"/>
      <c r="E35" s="540"/>
      <c r="F35" s="540"/>
      <c r="G35" s="540"/>
      <c r="H35" s="540"/>
      <c r="I35" s="540"/>
      <c r="J35" s="540"/>
    </row>
    <row r="36" spans="1:10">
      <c r="A36" s="540"/>
      <c r="B36" s="542"/>
      <c r="C36" s="540"/>
      <c r="D36" s="540"/>
      <c r="E36" s="540"/>
      <c r="F36" s="540"/>
      <c r="G36" s="540"/>
      <c r="H36" s="540"/>
      <c r="I36" s="540"/>
      <c r="J36" s="540"/>
    </row>
    <row r="37" spans="1:10">
      <c r="A37" s="540"/>
      <c r="B37" s="540"/>
      <c r="C37" s="540"/>
      <c r="D37" s="540"/>
      <c r="E37" s="540"/>
      <c r="F37" s="540"/>
      <c r="G37" s="540"/>
      <c r="H37" s="540"/>
      <c r="I37" s="540"/>
      <c r="J37" s="540"/>
    </row>
    <row r="38" spans="1:10">
      <c r="A38" s="540"/>
      <c r="B38" s="540"/>
      <c r="C38" s="540"/>
      <c r="D38" s="540"/>
      <c r="E38" s="540"/>
      <c r="F38" s="540"/>
      <c r="G38" s="540"/>
      <c r="H38" s="540"/>
      <c r="I38" s="540"/>
      <c r="J38" s="540"/>
    </row>
    <row r="39" spans="1:10">
      <c r="A39" s="540"/>
      <c r="B39" s="540"/>
      <c r="C39" s="540"/>
      <c r="D39" s="540"/>
      <c r="E39" s="540"/>
      <c r="F39" s="540"/>
      <c r="G39" s="540"/>
      <c r="H39" s="540"/>
      <c r="I39" s="540"/>
      <c r="J39" s="540"/>
    </row>
    <row r="40" spans="1:10">
      <c r="A40" s="540"/>
      <c r="B40" s="540"/>
      <c r="C40" s="540"/>
      <c r="D40" s="540"/>
      <c r="E40" s="540"/>
      <c r="F40" s="540"/>
      <c r="G40" s="540"/>
      <c r="H40" s="540"/>
      <c r="I40" s="540"/>
      <c r="J40" s="540"/>
    </row>
    <row r="41" spans="1:10">
      <c r="A41" s="540"/>
      <c r="B41" s="540"/>
      <c r="C41" s="540"/>
      <c r="D41" s="540"/>
      <c r="E41" s="540"/>
      <c r="F41" s="540"/>
      <c r="G41" s="540"/>
      <c r="H41" s="540"/>
      <c r="I41" s="540"/>
      <c r="J41" s="540"/>
    </row>
    <row r="42" spans="1:10">
      <c r="A42" s="543"/>
      <c r="B42" s="543"/>
      <c r="C42" s="540"/>
      <c r="D42" s="540"/>
      <c r="E42" s="540"/>
      <c r="F42" s="540"/>
      <c r="G42" s="540"/>
      <c r="H42" s="540"/>
      <c r="I42" s="540"/>
      <c r="J42" s="540"/>
    </row>
    <row r="43" spans="1:10">
      <c r="A43" s="543"/>
      <c r="B43" s="543"/>
      <c r="C43" s="540"/>
      <c r="D43" s="540"/>
      <c r="E43" s="540"/>
      <c r="F43" s="540"/>
      <c r="G43" s="540"/>
      <c r="H43" s="540"/>
      <c r="I43" s="540"/>
      <c r="J43" s="540"/>
    </row>
    <row r="44" spans="1:10">
      <c r="A44" s="540"/>
      <c r="B44" s="544"/>
      <c r="C44" s="540"/>
      <c r="D44" s="540"/>
      <c r="E44" s="540"/>
      <c r="F44" s="540"/>
      <c r="G44" s="540"/>
      <c r="H44" s="540"/>
      <c r="I44" s="540"/>
      <c r="J44" s="540"/>
    </row>
    <row r="45" spans="1:10">
      <c r="A45" s="540"/>
      <c r="B45" s="544"/>
      <c r="C45" s="540"/>
      <c r="D45" s="540"/>
      <c r="E45" s="540"/>
      <c r="F45" s="540"/>
      <c r="G45" s="540"/>
      <c r="H45" s="540"/>
      <c r="I45" s="540"/>
      <c r="J45" s="540"/>
    </row>
    <row r="46" spans="1:10">
      <c r="A46" s="540"/>
      <c r="B46" s="544"/>
      <c r="C46" s="540"/>
      <c r="D46" s="540"/>
      <c r="E46" s="540"/>
      <c r="F46" s="540"/>
      <c r="G46" s="540"/>
      <c r="H46" s="540"/>
      <c r="I46" s="540"/>
      <c r="J46" s="540"/>
    </row>
    <row r="47" spans="1:10">
      <c r="A47" s="540"/>
      <c r="B47" s="540"/>
      <c r="C47" s="540"/>
      <c r="D47" s="540"/>
      <c r="E47" s="540"/>
      <c r="F47" s="540"/>
      <c r="G47" s="540"/>
      <c r="H47" s="540"/>
      <c r="I47" s="540"/>
      <c r="J47" s="54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B3" sqref="B3"/>
    </sheetView>
  </sheetViews>
  <sheetFormatPr defaultColWidth="9.140625" defaultRowHeight="12.75"/>
  <cols>
    <col min="1" max="1" width="11.85546875" style="516" bestFit="1" customWidth="1"/>
    <col min="2" max="2" width="93.85546875" style="516" customWidth="1"/>
    <col min="3" max="3" width="31.140625" style="516" customWidth="1"/>
    <col min="4" max="4" width="31.140625" style="538" customWidth="1"/>
    <col min="5" max="16384" width="9.140625" style="516"/>
  </cols>
  <sheetData>
    <row r="1" spans="1:4">
      <c r="A1" s="515" t="s">
        <v>188</v>
      </c>
      <c r="B1" s="516" t="s">
        <v>986</v>
      </c>
      <c r="D1" s="516"/>
    </row>
    <row r="2" spans="1:4">
      <c r="A2" s="517" t="s">
        <v>189</v>
      </c>
      <c r="B2" s="519">
        <v>44377</v>
      </c>
      <c r="D2" s="516"/>
    </row>
    <row r="3" spans="1:4">
      <c r="A3" s="518" t="s">
        <v>720</v>
      </c>
      <c r="B3" s="519"/>
      <c r="D3" s="516"/>
    </row>
    <row r="5" spans="1:4" ht="95.25" customHeight="1">
      <c r="A5" s="817" t="s">
        <v>721</v>
      </c>
      <c r="B5" s="817"/>
      <c r="C5" s="545" t="s">
        <v>722</v>
      </c>
      <c r="D5" s="615" t="s">
        <v>723</v>
      </c>
    </row>
    <row r="6" spans="1:4">
      <c r="A6" s="546">
        <v>1</v>
      </c>
      <c r="B6" s="547" t="s">
        <v>724</v>
      </c>
      <c r="C6" s="740">
        <v>61536716.75</v>
      </c>
      <c r="D6" s="685">
        <v>626122.80000000005</v>
      </c>
    </row>
    <row r="7" spans="1:4">
      <c r="A7" s="548">
        <v>2</v>
      </c>
      <c r="B7" s="547" t="s">
        <v>725</v>
      </c>
      <c r="C7" s="740">
        <f>SUM(C8:C11)</f>
        <v>14417426.7881</v>
      </c>
      <c r="D7" s="685">
        <f>SUM(D8:D11)</f>
        <v>0</v>
      </c>
    </row>
    <row r="8" spans="1:4">
      <c r="A8" s="549">
        <v>2.1</v>
      </c>
      <c r="B8" s="550" t="s">
        <v>726</v>
      </c>
      <c r="C8" s="740">
        <v>6567560.6986999996</v>
      </c>
      <c r="D8" s="685"/>
    </row>
    <row r="9" spans="1:4">
      <c r="A9" s="549">
        <v>2.2000000000000002</v>
      </c>
      <c r="B9" s="550" t="s">
        <v>727</v>
      </c>
      <c r="C9" s="740">
        <v>7849866.0893999999</v>
      </c>
      <c r="D9" s="685"/>
    </row>
    <row r="10" spans="1:4">
      <c r="A10" s="549">
        <v>2.2999999999999998</v>
      </c>
      <c r="B10" s="550" t="s">
        <v>728</v>
      </c>
      <c r="C10" s="740">
        <f>848115.2654-848115.2654</f>
        <v>0</v>
      </c>
      <c r="D10" s="685"/>
    </row>
    <row r="11" spans="1:4">
      <c r="A11" s="549">
        <v>2.4</v>
      </c>
      <c r="B11" s="550" t="s">
        <v>729</v>
      </c>
      <c r="C11" s="740">
        <v>0</v>
      </c>
      <c r="D11" s="685"/>
    </row>
    <row r="12" spans="1:4">
      <c r="A12" s="546">
        <v>3</v>
      </c>
      <c r="B12" s="547" t="s">
        <v>730</v>
      </c>
      <c r="C12" s="740">
        <f>SUM(C13:C18)</f>
        <v>19511376.2973</v>
      </c>
      <c r="D12" s="685">
        <f>SUM(D13:D18)</f>
        <v>276901.80000000005</v>
      </c>
    </row>
    <row r="13" spans="1:4">
      <c r="A13" s="549">
        <v>3.1</v>
      </c>
      <c r="B13" s="550" t="s">
        <v>731</v>
      </c>
      <c r="C13" s="740">
        <v>1678824.2538999999</v>
      </c>
      <c r="D13" s="685"/>
    </row>
    <row r="14" spans="1:4">
      <c r="A14" s="549">
        <v>3.2</v>
      </c>
      <c r="B14" s="550" t="s">
        <v>732</v>
      </c>
      <c r="C14" s="740">
        <v>4307021.1635999996</v>
      </c>
      <c r="D14" s="685">
        <v>259296.8</v>
      </c>
    </row>
    <row r="15" spans="1:4">
      <c r="A15" s="549">
        <v>3.3</v>
      </c>
      <c r="B15" s="550" t="s">
        <v>733</v>
      </c>
      <c r="C15" s="740">
        <v>6898298.6250999998</v>
      </c>
      <c r="D15" s="685"/>
    </row>
    <row r="16" spans="1:4">
      <c r="A16" s="549">
        <v>3.4</v>
      </c>
      <c r="B16" s="550" t="s">
        <v>734</v>
      </c>
      <c r="C16" s="740">
        <v>2740601.2401999999</v>
      </c>
      <c r="D16" s="685"/>
    </row>
    <row r="17" spans="1:4" ht="25.5">
      <c r="A17" s="548">
        <v>3.5</v>
      </c>
      <c r="B17" s="550" t="s">
        <v>735</v>
      </c>
      <c r="C17" s="740">
        <f>3492013.6399-848115.2654</f>
        <v>2643898.3744999999</v>
      </c>
      <c r="D17" s="685">
        <v>17605.000000000058</v>
      </c>
    </row>
    <row r="18" spans="1:4">
      <c r="A18" s="549">
        <v>3.6</v>
      </c>
      <c r="B18" s="550" t="s">
        <v>736</v>
      </c>
      <c r="C18" s="740">
        <v>1242732.6399999999</v>
      </c>
      <c r="D18" s="685"/>
    </row>
    <row r="19" spans="1:4">
      <c r="A19" s="551">
        <v>4</v>
      </c>
      <c r="B19" s="547" t="s">
        <v>737</v>
      </c>
      <c r="C19" s="746">
        <f>C6+C7-C12</f>
        <v>56442767.240800008</v>
      </c>
      <c r="D19" s="669">
        <f>D6+D7-D12</f>
        <v>349221</v>
      </c>
    </row>
  </sheetData>
  <mergeCells count="1">
    <mergeCell ref="A5:B5"/>
  </mergeCells>
  <pageMargins left="0.7" right="0.7" top="0.75" bottom="0.75" header="0.3" footer="0.3"/>
  <pageSetup scale="53"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B3" sqref="B3"/>
    </sheetView>
  </sheetViews>
  <sheetFormatPr defaultColWidth="9.140625" defaultRowHeight="12.75"/>
  <cols>
    <col min="1" max="1" width="11.85546875" style="516" bestFit="1" customWidth="1"/>
    <col min="2" max="2" width="100.140625" style="516" customWidth="1"/>
    <col min="3" max="3" width="21.5703125" style="516" customWidth="1"/>
    <col min="4" max="4" width="48.140625" style="538" customWidth="1"/>
    <col min="5" max="16384" width="9.140625" style="516"/>
  </cols>
  <sheetData>
    <row r="1" spans="1:4">
      <c r="A1" s="515" t="s">
        <v>188</v>
      </c>
      <c r="B1" s="516" t="s">
        <v>986</v>
      </c>
      <c r="D1" s="516"/>
    </row>
    <row r="2" spans="1:4">
      <c r="A2" s="517" t="s">
        <v>189</v>
      </c>
      <c r="B2" s="519">
        <v>44377</v>
      </c>
      <c r="D2" s="516"/>
    </row>
    <row r="3" spans="1:4">
      <c r="A3" s="518" t="s">
        <v>738</v>
      </c>
      <c r="B3" s="519"/>
      <c r="D3" s="516"/>
    </row>
    <row r="4" spans="1:4">
      <c r="A4" s="518"/>
      <c r="D4" s="516"/>
    </row>
    <row r="5" spans="1:4" ht="15" customHeight="1">
      <c r="A5" s="818" t="s">
        <v>739</v>
      </c>
      <c r="B5" s="819"/>
      <c r="C5" s="808" t="s">
        <v>740</v>
      </c>
      <c r="D5" s="822" t="s">
        <v>741</v>
      </c>
    </row>
    <row r="6" spans="1:4" ht="28.5" customHeight="1">
      <c r="A6" s="820"/>
      <c r="B6" s="821"/>
      <c r="C6" s="811"/>
      <c r="D6" s="822"/>
    </row>
    <row r="7" spans="1:4">
      <c r="A7" s="541">
        <v>1</v>
      </c>
      <c r="B7" s="523" t="s">
        <v>742</v>
      </c>
      <c r="C7" s="685">
        <v>87762659.890699998</v>
      </c>
      <c r="D7" s="552"/>
    </row>
    <row r="8" spans="1:4">
      <c r="A8" s="532">
        <v>2</v>
      </c>
      <c r="B8" s="532" t="s">
        <v>743</v>
      </c>
      <c r="C8" s="685">
        <v>12671922.224199999</v>
      </c>
      <c r="D8" s="552"/>
    </row>
    <row r="9" spans="1:4" ht="25.5">
      <c r="A9" s="532">
        <v>3</v>
      </c>
      <c r="B9" s="553" t="s">
        <v>744</v>
      </c>
      <c r="C9" s="685">
        <v>35451.975400000003</v>
      </c>
      <c r="D9" s="552"/>
    </row>
    <row r="10" spans="1:4">
      <c r="A10" s="532">
        <v>4</v>
      </c>
      <c r="B10" s="532" t="s">
        <v>745</v>
      </c>
      <c r="C10" s="685">
        <v>28786071.008399997</v>
      </c>
      <c r="D10" s="552"/>
    </row>
    <row r="11" spans="1:4" ht="25.5">
      <c r="A11" s="532">
        <v>5</v>
      </c>
      <c r="B11" s="554" t="s">
        <v>746</v>
      </c>
      <c r="C11" s="685">
        <v>1948968.9687999999</v>
      </c>
      <c r="D11" s="552"/>
    </row>
    <row r="12" spans="1:4" ht="25.5">
      <c r="A12" s="532">
        <v>6</v>
      </c>
      <c r="B12" s="554" t="s">
        <v>747</v>
      </c>
      <c r="C12" s="685">
        <v>5862196.5259999996</v>
      </c>
      <c r="D12" s="552"/>
    </row>
    <row r="13" spans="1:4" ht="25.5">
      <c r="A13" s="532">
        <v>7</v>
      </c>
      <c r="B13" s="554" t="s">
        <v>748</v>
      </c>
      <c r="C13" s="685">
        <v>15041737.983899999</v>
      </c>
      <c r="D13" s="552"/>
    </row>
    <row r="14" spans="1:4">
      <c r="A14" s="532">
        <v>8</v>
      </c>
      <c r="B14" s="554" t="s">
        <v>749</v>
      </c>
      <c r="C14" s="685"/>
      <c r="D14" s="532"/>
    </row>
    <row r="15" spans="1:4">
      <c r="A15" s="532">
        <v>9</v>
      </c>
      <c r="B15" s="554" t="s">
        <v>750</v>
      </c>
      <c r="C15" s="685"/>
      <c r="D15" s="532"/>
    </row>
    <row r="16" spans="1:4">
      <c r="A16" s="532">
        <v>10</v>
      </c>
      <c r="B16" s="554" t="s">
        <v>751</v>
      </c>
      <c r="C16" s="685">
        <v>1678824.2538999999</v>
      </c>
      <c r="D16" s="552"/>
    </row>
    <row r="17" spans="1:4">
      <c r="A17" s="532">
        <v>11</v>
      </c>
      <c r="B17" s="554" t="s">
        <v>752</v>
      </c>
      <c r="C17" s="685"/>
      <c r="D17" s="532"/>
    </row>
    <row r="18" spans="1:4" ht="25.5">
      <c r="A18" s="532">
        <v>12</v>
      </c>
      <c r="B18" s="554" t="s">
        <v>753</v>
      </c>
      <c r="C18" s="685">
        <v>4254343.2758000009</v>
      </c>
      <c r="D18" s="552"/>
    </row>
    <row r="19" spans="1:4">
      <c r="A19" s="541">
        <v>13</v>
      </c>
      <c r="B19" s="555" t="s">
        <v>754</v>
      </c>
      <c r="C19" s="669">
        <v>71683963.081900001</v>
      </c>
      <c r="D19" s="556"/>
    </row>
    <row r="22" spans="1:4">
      <c r="B22" s="515"/>
    </row>
    <row r="23" spans="1:4">
      <c r="B23" s="517"/>
    </row>
    <row r="24" spans="1:4">
      <c r="B24" s="518"/>
    </row>
  </sheetData>
  <mergeCells count="3">
    <mergeCell ref="A5:B6"/>
    <mergeCell ref="C5:C6"/>
    <mergeCell ref="D5:D6"/>
  </mergeCells>
  <pageMargins left="0.7" right="0.7" top="0.75" bottom="0.75" header="0.3" footer="0.3"/>
  <pageSetup paperSize="9" scale="4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view="pageBreakPreview" zoomScale="60" zoomScaleNormal="80" workbookViewId="0">
      <selection activeCell="B3" sqref="B3"/>
    </sheetView>
  </sheetViews>
  <sheetFormatPr defaultColWidth="9.140625" defaultRowHeight="12.75"/>
  <cols>
    <col min="1" max="1" width="11.85546875" style="516" bestFit="1" customWidth="1"/>
    <col min="2" max="2" width="38" style="516" customWidth="1"/>
    <col min="3" max="3" width="18" style="516" customWidth="1"/>
    <col min="4" max="4" width="19.42578125" style="516" customWidth="1"/>
    <col min="5" max="5" width="22.28515625" style="516" customWidth="1"/>
    <col min="6" max="6" width="19.140625" style="516" customWidth="1"/>
    <col min="7" max="7" width="17.85546875" style="516" customWidth="1"/>
    <col min="8" max="11" width="22.28515625" style="516" customWidth="1"/>
    <col min="12" max="12" width="15.85546875" style="516" customWidth="1"/>
    <col min="13" max="14" width="22.28515625" style="516" customWidth="1"/>
    <col min="15" max="15" width="23.28515625" style="516" bestFit="1" customWidth="1"/>
    <col min="16" max="16" width="21.7109375" style="516" bestFit="1" customWidth="1"/>
    <col min="17" max="19" width="19" style="516" bestFit="1" customWidth="1"/>
    <col min="20" max="20" width="16.140625" style="516" customWidth="1"/>
    <col min="21" max="21" width="17.85546875" style="516" bestFit="1" customWidth="1"/>
    <col min="22" max="22" width="20" style="516" customWidth="1"/>
    <col min="23" max="16384" width="9.140625" style="516"/>
  </cols>
  <sheetData>
    <row r="1" spans="1:22">
      <c r="A1" s="515" t="s">
        <v>188</v>
      </c>
      <c r="B1" s="516" t="s">
        <v>986</v>
      </c>
    </row>
    <row r="2" spans="1:22">
      <c r="A2" s="517" t="s">
        <v>189</v>
      </c>
      <c r="B2" s="519">
        <v>44377</v>
      </c>
      <c r="C2" s="527"/>
    </row>
    <row r="3" spans="1:22">
      <c r="A3" s="518" t="s">
        <v>755</v>
      </c>
      <c r="B3" s="519"/>
    </row>
    <row r="5" spans="1:22" ht="15" customHeight="1">
      <c r="A5" s="808" t="s">
        <v>756</v>
      </c>
      <c r="B5" s="810"/>
      <c r="C5" s="825" t="s">
        <v>757</v>
      </c>
      <c r="D5" s="826"/>
      <c r="E5" s="826"/>
      <c r="F5" s="826"/>
      <c r="G5" s="826"/>
      <c r="H5" s="826"/>
      <c r="I5" s="826"/>
      <c r="J5" s="826"/>
      <c r="K5" s="826"/>
      <c r="L5" s="826"/>
      <c r="M5" s="826"/>
      <c r="N5" s="826"/>
      <c r="O5" s="826"/>
      <c r="P5" s="826"/>
      <c r="Q5" s="826"/>
      <c r="R5" s="826"/>
      <c r="S5" s="826"/>
      <c r="T5" s="826"/>
      <c r="U5" s="827"/>
      <c r="V5" s="557"/>
    </row>
    <row r="6" spans="1:22">
      <c r="A6" s="823"/>
      <c r="B6" s="824"/>
      <c r="C6" s="828" t="s">
        <v>68</v>
      </c>
      <c r="D6" s="830" t="s">
        <v>758</v>
      </c>
      <c r="E6" s="830"/>
      <c r="F6" s="831"/>
      <c r="G6" s="832" t="s">
        <v>759</v>
      </c>
      <c r="H6" s="833"/>
      <c r="I6" s="833"/>
      <c r="J6" s="833"/>
      <c r="K6" s="834"/>
      <c r="L6" s="558"/>
      <c r="M6" s="835" t="s">
        <v>760</v>
      </c>
      <c r="N6" s="835"/>
      <c r="O6" s="815"/>
      <c r="P6" s="815"/>
      <c r="Q6" s="815"/>
      <c r="R6" s="815"/>
      <c r="S6" s="815"/>
      <c r="T6" s="815"/>
      <c r="U6" s="815"/>
      <c r="V6" s="559"/>
    </row>
    <row r="7" spans="1:22" ht="52.5" customHeight="1">
      <c r="A7" s="811"/>
      <c r="B7" s="813"/>
      <c r="C7" s="829"/>
      <c r="D7" s="560"/>
      <c r="E7" s="529" t="s">
        <v>761</v>
      </c>
      <c r="F7" s="620" t="s">
        <v>762</v>
      </c>
      <c r="G7" s="527"/>
      <c r="H7" s="620" t="s">
        <v>761</v>
      </c>
      <c r="I7" s="529" t="s">
        <v>787</v>
      </c>
      <c r="J7" s="529" t="s">
        <v>763</v>
      </c>
      <c r="K7" s="620" t="s">
        <v>764</v>
      </c>
      <c r="L7" s="561"/>
      <c r="M7" s="565" t="s">
        <v>765</v>
      </c>
      <c r="N7" s="529" t="s">
        <v>763</v>
      </c>
      <c r="O7" s="529" t="s">
        <v>766</v>
      </c>
      <c r="P7" s="529" t="s">
        <v>767</v>
      </c>
      <c r="Q7" s="529" t="s">
        <v>768</v>
      </c>
      <c r="R7" s="529" t="s">
        <v>769</v>
      </c>
      <c r="S7" s="529" t="s">
        <v>770</v>
      </c>
      <c r="T7" s="562" t="s">
        <v>771</v>
      </c>
      <c r="U7" s="529" t="s">
        <v>772</v>
      </c>
      <c r="V7" s="557"/>
    </row>
    <row r="8" spans="1:22">
      <c r="A8" s="563">
        <v>1</v>
      </c>
      <c r="B8" s="523" t="s">
        <v>773</v>
      </c>
      <c r="C8" s="686">
        <f>SUM(C9:C14)</f>
        <v>1079646358.5016999</v>
      </c>
      <c r="D8" s="686">
        <f t="shared" ref="D8:U8" si="0">SUM(D9:D14)</f>
        <v>899022210.57780004</v>
      </c>
      <c r="E8" s="686">
        <f t="shared" si="0"/>
        <v>5537976.6221999992</v>
      </c>
      <c r="F8" s="686">
        <f t="shared" si="0"/>
        <v>0</v>
      </c>
      <c r="G8" s="686">
        <f t="shared" si="0"/>
        <v>108940184.8432</v>
      </c>
      <c r="H8" s="686">
        <f t="shared" si="0"/>
        <v>11453228.377499999</v>
      </c>
      <c r="I8" s="686">
        <f t="shared" si="0"/>
        <v>3327040.5035000001</v>
      </c>
      <c r="J8" s="686">
        <f t="shared" si="0"/>
        <v>4796952.7284000004</v>
      </c>
      <c r="K8" s="686">
        <f t="shared" si="0"/>
        <v>0</v>
      </c>
      <c r="L8" s="686">
        <f t="shared" si="0"/>
        <v>71683963.08070001</v>
      </c>
      <c r="M8" s="686">
        <f t="shared" si="0"/>
        <v>3589842.5792</v>
      </c>
      <c r="N8" s="686">
        <f t="shared" si="0"/>
        <v>585166.56000000006</v>
      </c>
      <c r="O8" s="686">
        <f t="shared" si="0"/>
        <v>3638016.2187999999</v>
      </c>
      <c r="P8" s="686">
        <f t="shared" si="0"/>
        <v>5082419.9496999998</v>
      </c>
      <c r="Q8" s="686">
        <f t="shared" si="0"/>
        <v>10627757.630799999</v>
      </c>
      <c r="R8" s="686">
        <f t="shared" si="0"/>
        <v>3584172.6751000001</v>
      </c>
      <c r="S8" s="686">
        <f t="shared" si="0"/>
        <v>0</v>
      </c>
      <c r="T8" s="686">
        <f t="shared" si="0"/>
        <v>0</v>
      </c>
      <c r="U8" s="686">
        <f t="shared" si="0"/>
        <v>566949.17550000001</v>
      </c>
      <c r="V8" s="540"/>
    </row>
    <row r="9" spans="1:22">
      <c r="A9" s="531">
        <v>1.1000000000000001</v>
      </c>
      <c r="B9" s="564" t="s">
        <v>774</v>
      </c>
      <c r="C9" s="687"/>
      <c r="D9" s="688"/>
      <c r="E9" s="688"/>
      <c r="F9" s="688"/>
      <c r="G9" s="688"/>
      <c r="H9" s="688"/>
      <c r="I9" s="688"/>
      <c r="J9" s="688"/>
      <c r="K9" s="688"/>
      <c r="L9" s="688"/>
      <c r="M9" s="688"/>
      <c r="N9" s="688"/>
      <c r="O9" s="688"/>
      <c r="P9" s="688"/>
      <c r="Q9" s="688"/>
      <c r="R9" s="688"/>
      <c r="S9" s="688"/>
      <c r="T9" s="688"/>
      <c r="U9" s="688"/>
      <c r="V9" s="540"/>
    </row>
    <row r="10" spans="1:22">
      <c r="A10" s="531">
        <v>1.2</v>
      </c>
      <c r="B10" s="564" t="s">
        <v>775</v>
      </c>
      <c r="C10" s="687"/>
      <c r="D10" s="688"/>
      <c r="E10" s="688"/>
      <c r="F10" s="688"/>
      <c r="G10" s="688"/>
      <c r="H10" s="688"/>
      <c r="I10" s="688"/>
      <c r="J10" s="688"/>
      <c r="K10" s="688"/>
      <c r="L10" s="688"/>
      <c r="M10" s="688"/>
      <c r="N10" s="688"/>
      <c r="O10" s="688"/>
      <c r="P10" s="688"/>
      <c r="Q10" s="688"/>
      <c r="R10" s="688"/>
      <c r="S10" s="688"/>
      <c r="T10" s="688"/>
      <c r="U10" s="688"/>
      <c r="V10" s="540"/>
    </row>
    <row r="11" spans="1:22">
      <c r="A11" s="531">
        <v>1.3</v>
      </c>
      <c r="B11" s="564" t="s">
        <v>776</v>
      </c>
      <c r="C11" s="687"/>
      <c r="D11" s="688"/>
      <c r="E11" s="688"/>
      <c r="F11" s="688"/>
      <c r="G11" s="688"/>
      <c r="H11" s="688"/>
      <c r="I11" s="688"/>
      <c r="J11" s="688"/>
      <c r="K11" s="688"/>
      <c r="L11" s="688"/>
      <c r="M11" s="688"/>
      <c r="N11" s="688"/>
      <c r="O11" s="688"/>
      <c r="P11" s="688"/>
      <c r="Q11" s="688"/>
      <c r="R11" s="688"/>
      <c r="S11" s="688"/>
      <c r="T11" s="688"/>
      <c r="U11" s="688"/>
      <c r="V11" s="540"/>
    </row>
    <row r="12" spans="1:22">
      <c r="A12" s="531">
        <v>1.4</v>
      </c>
      <c r="B12" s="564" t="s">
        <v>777</v>
      </c>
      <c r="C12" s="687">
        <v>96736220.349000007</v>
      </c>
      <c r="D12" s="688">
        <v>96736220.349000007</v>
      </c>
      <c r="E12" s="688"/>
      <c r="F12" s="688"/>
      <c r="G12" s="688"/>
      <c r="H12" s="688"/>
      <c r="I12" s="688"/>
      <c r="J12" s="688"/>
      <c r="K12" s="688"/>
      <c r="L12" s="688"/>
      <c r="M12" s="688"/>
      <c r="N12" s="688"/>
      <c r="O12" s="688"/>
      <c r="P12" s="688"/>
      <c r="Q12" s="688"/>
      <c r="R12" s="688"/>
      <c r="S12" s="688"/>
      <c r="T12" s="688"/>
      <c r="U12" s="688"/>
      <c r="V12" s="540"/>
    </row>
    <row r="13" spans="1:22">
      <c r="A13" s="531">
        <v>1.5</v>
      </c>
      <c r="B13" s="564" t="s">
        <v>778</v>
      </c>
      <c r="C13" s="687">
        <v>650631081.29999995</v>
      </c>
      <c r="D13" s="688">
        <v>525700217.96799999</v>
      </c>
      <c r="E13" s="688">
        <v>165640.07810000001</v>
      </c>
      <c r="F13" s="688"/>
      <c r="G13" s="688">
        <v>77301285.702000007</v>
      </c>
      <c r="H13" s="688">
        <v>6525426.0697999997</v>
      </c>
      <c r="I13" s="688">
        <v>2094759.84</v>
      </c>
      <c r="J13" s="688">
        <v>4577774.227</v>
      </c>
      <c r="K13" s="688"/>
      <c r="L13" s="688">
        <v>47629577.630000003</v>
      </c>
      <c r="M13" s="688">
        <v>112782.14</v>
      </c>
      <c r="N13" s="688"/>
      <c r="O13" s="688">
        <v>243767.27</v>
      </c>
      <c r="P13" s="688">
        <v>1049572.0924</v>
      </c>
      <c r="Q13" s="688">
        <v>8325637.4096999997</v>
      </c>
      <c r="R13" s="688">
        <v>2698122.7513000001</v>
      </c>
      <c r="S13" s="688"/>
      <c r="T13" s="688"/>
      <c r="U13" s="688">
        <v>28910.651600000001</v>
      </c>
      <c r="V13" s="540"/>
    </row>
    <row r="14" spans="1:22">
      <c r="A14" s="531">
        <v>1.6</v>
      </c>
      <c r="B14" s="564" t="s">
        <v>779</v>
      </c>
      <c r="C14" s="687">
        <v>332279056.8527</v>
      </c>
      <c r="D14" s="688">
        <v>276585772.2608</v>
      </c>
      <c r="E14" s="688">
        <v>5372336.5440999996</v>
      </c>
      <c r="F14" s="688"/>
      <c r="G14" s="688">
        <v>31638899.141199999</v>
      </c>
      <c r="H14" s="688">
        <v>4927802.3076999998</v>
      </c>
      <c r="I14" s="688">
        <v>1232280.6635</v>
      </c>
      <c r="J14" s="688">
        <v>219178.50140000001</v>
      </c>
      <c r="K14" s="688"/>
      <c r="L14" s="688">
        <v>24054385.4507</v>
      </c>
      <c r="M14" s="688">
        <v>3477060.4391999999</v>
      </c>
      <c r="N14" s="688">
        <v>585166.56000000006</v>
      </c>
      <c r="O14" s="688">
        <v>3394248.9487999999</v>
      </c>
      <c r="P14" s="688">
        <v>4032847.8572999998</v>
      </c>
      <c r="Q14" s="688">
        <v>2302120.2211000002</v>
      </c>
      <c r="R14" s="688">
        <v>886049.92379999999</v>
      </c>
      <c r="S14" s="688"/>
      <c r="T14" s="688"/>
      <c r="U14" s="688">
        <v>538038.52390000003</v>
      </c>
      <c r="V14" s="540"/>
    </row>
    <row r="15" spans="1:22">
      <c r="A15" s="563">
        <v>2</v>
      </c>
      <c r="B15" s="541" t="s">
        <v>780</v>
      </c>
      <c r="C15" s="686">
        <f>SUM(C16:C21)</f>
        <v>214493553.65000001</v>
      </c>
      <c r="D15" s="686">
        <f t="shared" ref="D15:U15" si="1">SUM(D16:D21)</f>
        <v>214493553.65000001</v>
      </c>
      <c r="E15" s="686">
        <f t="shared" si="1"/>
        <v>0</v>
      </c>
      <c r="F15" s="686">
        <f t="shared" si="1"/>
        <v>0</v>
      </c>
      <c r="G15" s="686">
        <f t="shared" si="1"/>
        <v>0</v>
      </c>
      <c r="H15" s="686">
        <f t="shared" si="1"/>
        <v>0</v>
      </c>
      <c r="I15" s="686">
        <f t="shared" si="1"/>
        <v>0</v>
      </c>
      <c r="J15" s="686">
        <f t="shared" si="1"/>
        <v>0</v>
      </c>
      <c r="K15" s="686">
        <f t="shared" si="1"/>
        <v>0</v>
      </c>
      <c r="L15" s="686">
        <f t="shared" si="1"/>
        <v>0</v>
      </c>
      <c r="M15" s="686">
        <f t="shared" si="1"/>
        <v>0</v>
      </c>
      <c r="N15" s="686">
        <f t="shared" si="1"/>
        <v>0</v>
      </c>
      <c r="O15" s="686">
        <f t="shared" si="1"/>
        <v>0</v>
      </c>
      <c r="P15" s="686">
        <f t="shared" si="1"/>
        <v>0</v>
      </c>
      <c r="Q15" s="686">
        <f t="shared" si="1"/>
        <v>0</v>
      </c>
      <c r="R15" s="686">
        <f t="shared" si="1"/>
        <v>0</v>
      </c>
      <c r="S15" s="686">
        <f t="shared" si="1"/>
        <v>0</v>
      </c>
      <c r="T15" s="686">
        <f t="shared" si="1"/>
        <v>0</v>
      </c>
      <c r="U15" s="686">
        <f t="shared" si="1"/>
        <v>0</v>
      </c>
      <c r="V15" s="540"/>
    </row>
    <row r="16" spans="1:22">
      <c r="A16" s="531">
        <v>2.1</v>
      </c>
      <c r="B16" s="564" t="s">
        <v>774</v>
      </c>
      <c r="C16" s="687"/>
      <c r="D16" s="688"/>
      <c r="E16" s="688"/>
      <c r="F16" s="688"/>
      <c r="G16" s="688"/>
      <c r="H16" s="688"/>
      <c r="I16" s="688"/>
      <c r="J16" s="688"/>
      <c r="K16" s="688"/>
      <c r="L16" s="688"/>
      <c r="M16" s="688"/>
      <c r="N16" s="688"/>
      <c r="O16" s="688"/>
      <c r="P16" s="688"/>
      <c r="Q16" s="688"/>
      <c r="R16" s="688"/>
      <c r="S16" s="688"/>
      <c r="T16" s="688"/>
      <c r="U16" s="688"/>
      <c r="V16" s="540"/>
    </row>
    <row r="17" spans="1:22">
      <c r="A17" s="531">
        <v>2.2000000000000002</v>
      </c>
      <c r="B17" s="564" t="s">
        <v>775</v>
      </c>
      <c r="C17" s="687">
        <v>197032503.65000001</v>
      </c>
      <c r="D17" s="688">
        <v>197032503.65000001</v>
      </c>
      <c r="E17" s="688"/>
      <c r="F17" s="688"/>
      <c r="G17" s="688"/>
      <c r="H17" s="688"/>
      <c r="I17" s="688"/>
      <c r="J17" s="688"/>
      <c r="K17" s="688"/>
      <c r="L17" s="688"/>
      <c r="M17" s="688"/>
      <c r="N17" s="688"/>
      <c r="O17" s="688"/>
      <c r="P17" s="688"/>
      <c r="Q17" s="688"/>
      <c r="R17" s="688"/>
      <c r="S17" s="688"/>
      <c r="T17" s="688"/>
      <c r="U17" s="688"/>
      <c r="V17" s="540"/>
    </row>
    <row r="18" spans="1:22">
      <c r="A18" s="531">
        <v>2.2999999999999998</v>
      </c>
      <c r="B18" s="564" t="s">
        <v>776</v>
      </c>
      <c r="C18" s="687"/>
      <c r="D18" s="688"/>
      <c r="E18" s="688"/>
      <c r="F18" s="688"/>
      <c r="G18" s="688"/>
      <c r="H18" s="688"/>
      <c r="I18" s="688"/>
      <c r="J18" s="688"/>
      <c r="K18" s="688"/>
      <c r="L18" s="688"/>
      <c r="M18" s="688"/>
      <c r="N18" s="688"/>
      <c r="O18" s="688"/>
      <c r="P18" s="688"/>
      <c r="Q18" s="688"/>
      <c r="R18" s="688"/>
      <c r="S18" s="688"/>
      <c r="T18" s="688"/>
      <c r="U18" s="688"/>
      <c r="V18" s="540"/>
    </row>
    <row r="19" spans="1:22">
      <c r="A19" s="531">
        <v>2.4</v>
      </c>
      <c r="B19" s="564" t="s">
        <v>777</v>
      </c>
      <c r="C19" s="687">
        <v>1700000</v>
      </c>
      <c r="D19" s="688">
        <v>1700000</v>
      </c>
      <c r="E19" s="688"/>
      <c r="F19" s="688"/>
      <c r="G19" s="688"/>
      <c r="H19" s="688"/>
      <c r="I19" s="688"/>
      <c r="J19" s="688"/>
      <c r="K19" s="688"/>
      <c r="L19" s="688"/>
      <c r="M19" s="688"/>
      <c r="N19" s="688"/>
      <c r="O19" s="688"/>
      <c r="P19" s="688"/>
      <c r="Q19" s="688"/>
      <c r="R19" s="688"/>
      <c r="S19" s="688"/>
      <c r="T19" s="688"/>
      <c r="U19" s="688"/>
      <c r="V19" s="540"/>
    </row>
    <row r="20" spans="1:22">
      <c r="A20" s="531">
        <v>2.5</v>
      </c>
      <c r="B20" s="564" t="s">
        <v>778</v>
      </c>
      <c r="C20" s="687">
        <v>15761050</v>
      </c>
      <c r="D20" s="688">
        <v>15761050</v>
      </c>
      <c r="E20" s="688"/>
      <c r="F20" s="688"/>
      <c r="G20" s="688"/>
      <c r="H20" s="688"/>
      <c r="I20" s="688"/>
      <c r="J20" s="688"/>
      <c r="K20" s="688"/>
      <c r="L20" s="688"/>
      <c r="M20" s="688"/>
      <c r="N20" s="688"/>
      <c r="O20" s="688"/>
      <c r="P20" s="688"/>
      <c r="Q20" s="688"/>
      <c r="R20" s="688"/>
      <c r="S20" s="688"/>
      <c r="T20" s="688"/>
      <c r="U20" s="688"/>
      <c r="V20" s="540"/>
    </row>
    <row r="21" spans="1:22">
      <c r="A21" s="531">
        <v>2.6</v>
      </c>
      <c r="B21" s="564" t="s">
        <v>779</v>
      </c>
      <c r="C21" s="687"/>
      <c r="D21" s="688"/>
      <c r="E21" s="688"/>
      <c r="F21" s="688"/>
      <c r="G21" s="688"/>
      <c r="H21" s="688"/>
      <c r="I21" s="688"/>
      <c r="J21" s="688"/>
      <c r="K21" s="688"/>
      <c r="L21" s="688"/>
      <c r="M21" s="688"/>
      <c r="N21" s="688"/>
      <c r="O21" s="688"/>
      <c r="P21" s="688"/>
      <c r="Q21" s="688"/>
      <c r="R21" s="688"/>
      <c r="S21" s="688"/>
      <c r="T21" s="688"/>
      <c r="U21" s="688"/>
      <c r="V21" s="540"/>
    </row>
    <row r="22" spans="1:22">
      <c r="A22" s="563">
        <v>3</v>
      </c>
      <c r="B22" s="523" t="s">
        <v>781</v>
      </c>
      <c r="C22" s="686">
        <f>SUM(C23:C28)</f>
        <v>170194346.86230001</v>
      </c>
      <c r="D22" s="686">
        <f t="shared" ref="D22" si="2">SUM(D23:D28)</f>
        <v>64750633.639399998</v>
      </c>
      <c r="E22" s="689"/>
      <c r="F22" s="689"/>
      <c r="G22" s="686">
        <f>SUM(G23:G28)</f>
        <v>3979642.15</v>
      </c>
      <c r="H22" s="689"/>
      <c r="I22" s="689"/>
      <c r="J22" s="689"/>
      <c r="K22" s="689"/>
      <c r="L22" s="686">
        <f>SUM(L23:L28)</f>
        <v>0</v>
      </c>
      <c r="M22" s="689"/>
      <c r="N22" s="689"/>
      <c r="O22" s="689"/>
      <c r="P22" s="689"/>
      <c r="Q22" s="689"/>
      <c r="R22" s="689"/>
      <c r="S22" s="689"/>
      <c r="T22" s="689"/>
      <c r="U22" s="686">
        <f>SUM(U23:U28)</f>
        <v>0</v>
      </c>
      <c r="V22" s="540"/>
    </row>
    <row r="23" spans="1:22">
      <c r="A23" s="531">
        <v>3.1</v>
      </c>
      <c r="B23" s="564" t="s">
        <v>774</v>
      </c>
      <c r="C23" s="687"/>
      <c r="D23" s="688"/>
      <c r="E23" s="689"/>
      <c r="F23" s="689"/>
      <c r="G23" s="688"/>
      <c r="H23" s="689"/>
      <c r="I23" s="689"/>
      <c r="J23" s="689"/>
      <c r="K23" s="689"/>
      <c r="L23" s="688"/>
      <c r="M23" s="689"/>
      <c r="N23" s="689"/>
      <c r="O23" s="689"/>
      <c r="P23" s="689"/>
      <c r="Q23" s="689"/>
      <c r="R23" s="689"/>
      <c r="S23" s="689"/>
      <c r="T23" s="689"/>
      <c r="U23" s="688"/>
      <c r="V23" s="540"/>
    </row>
    <row r="24" spans="1:22">
      <c r="A24" s="531">
        <v>3.2</v>
      </c>
      <c r="B24" s="564" t="s">
        <v>775</v>
      </c>
      <c r="C24" s="687"/>
      <c r="D24" s="688"/>
      <c r="E24" s="689"/>
      <c r="F24" s="689"/>
      <c r="G24" s="688"/>
      <c r="H24" s="689"/>
      <c r="I24" s="689"/>
      <c r="J24" s="689"/>
      <c r="K24" s="689"/>
      <c r="L24" s="688"/>
      <c r="M24" s="689"/>
      <c r="N24" s="689"/>
      <c r="O24" s="689"/>
      <c r="P24" s="689"/>
      <c r="Q24" s="689"/>
      <c r="R24" s="689"/>
      <c r="S24" s="689"/>
      <c r="T24" s="689"/>
      <c r="U24" s="688"/>
      <c r="V24" s="540"/>
    </row>
    <row r="25" spans="1:22">
      <c r="A25" s="531">
        <v>3.3</v>
      </c>
      <c r="B25" s="564" t="s">
        <v>776</v>
      </c>
      <c r="C25" s="687">
        <v>97163.43</v>
      </c>
      <c r="D25" s="688"/>
      <c r="E25" s="689"/>
      <c r="F25" s="689"/>
      <c r="G25" s="688"/>
      <c r="H25" s="689"/>
      <c r="I25" s="689"/>
      <c r="J25" s="689"/>
      <c r="K25" s="689"/>
      <c r="L25" s="688"/>
      <c r="M25" s="689"/>
      <c r="N25" s="689"/>
      <c r="O25" s="689"/>
      <c r="P25" s="689"/>
      <c r="Q25" s="689"/>
      <c r="R25" s="689"/>
      <c r="S25" s="689"/>
      <c r="T25" s="689"/>
      <c r="U25" s="688"/>
      <c r="V25" s="540"/>
    </row>
    <row r="26" spans="1:22">
      <c r="A26" s="531">
        <v>3.4</v>
      </c>
      <c r="B26" s="564" t="s">
        <v>777</v>
      </c>
      <c r="C26" s="687">
        <v>10643496.6884</v>
      </c>
      <c r="D26" s="688">
        <v>35000</v>
      </c>
      <c r="E26" s="689"/>
      <c r="F26" s="689"/>
      <c r="G26" s="688"/>
      <c r="H26" s="689"/>
      <c r="I26" s="689"/>
      <c r="J26" s="689"/>
      <c r="K26" s="689"/>
      <c r="L26" s="688"/>
      <c r="M26" s="689"/>
      <c r="N26" s="689"/>
      <c r="O26" s="689"/>
      <c r="P26" s="689"/>
      <c r="Q26" s="689"/>
      <c r="R26" s="689"/>
      <c r="S26" s="689"/>
      <c r="T26" s="689"/>
      <c r="U26" s="688"/>
      <c r="V26" s="540"/>
    </row>
    <row r="27" spans="1:22">
      <c r="A27" s="531">
        <v>3.5</v>
      </c>
      <c r="B27" s="564" t="s">
        <v>778</v>
      </c>
      <c r="C27" s="687">
        <v>149212170.23019999</v>
      </c>
      <c r="D27" s="688">
        <v>64701883.639399998</v>
      </c>
      <c r="E27" s="689"/>
      <c r="F27" s="689"/>
      <c r="G27" s="688">
        <v>3979642.15</v>
      </c>
      <c r="H27" s="689"/>
      <c r="I27" s="689"/>
      <c r="J27" s="689"/>
      <c r="K27" s="689"/>
      <c r="L27" s="688"/>
      <c r="M27" s="689"/>
      <c r="N27" s="689"/>
      <c r="O27" s="689"/>
      <c r="P27" s="689"/>
      <c r="Q27" s="689"/>
      <c r="R27" s="689"/>
      <c r="S27" s="689"/>
      <c r="T27" s="689"/>
      <c r="U27" s="688"/>
      <c r="V27" s="540"/>
    </row>
    <row r="28" spans="1:22">
      <c r="A28" s="531">
        <v>3.6</v>
      </c>
      <c r="B28" s="564" t="s">
        <v>779</v>
      </c>
      <c r="C28" s="687">
        <v>10241516.513699999</v>
      </c>
      <c r="D28" s="688">
        <v>13750</v>
      </c>
      <c r="E28" s="689"/>
      <c r="F28" s="689"/>
      <c r="G28" s="688"/>
      <c r="H28" s="689"/>
      <c r="I28" s="689"/>
      <c r="J28" s="689"/>
      <c r="K28" s="689"/>
      <c r="L28" s="688"/>
      <c r="M28" s="689"/>
      <c r="N28" s="689"/>
      <c r="O28" s="689"/>
      <c r="P28" s="689"/>
      <c r="Q28" s="689"/>
      <c r="R28" s="689"/>
      <c r="S28" s="689"/>
      <c r="T28" s="689"/>
      <c r="U28" s="688"/>
      <c r="V28" s="540"/>
    </row>
  </sheetData>
  <mergeCells count="6">
    <mergeCell ref="A5:B7"/>
    <mergeCell ref="C5:U5"/>
    <mergeCell ref="C6:C7"/>
    <mergeCell ref="D6:F6"/>
    <mergeCell ref="G6:K6"/>
    <mergeCell ref="M6:U6"/>
  </mergeCells>
  <pageMargins left="0.7" right="0.7" top="0.75" bottom="0.75" header="0.3" footer="0.3"/>
  <pageSetup scale="2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110" zoomScaleNormal="110" workbookViewId="0">
      <selection activeCell="B3" sqref="B3"/>
    </sheetView>
  </sheetViews>
  <sheetFormatPr defaultColWidth="9.140625" defaultRowHeight="12.75"/>
  <cols>
    <col min="1" max="1" width="11.85546875" style="516" bestFit="1" customWidth="1"/>
    <col min="2" max="2" width="90.28515625" style="516" bestFit="1" customWidth="1"/>
    <col min="3" max="3" width="23.28515625" style="516" bestFit="1" customWidth="1"/>
    <col min="4" max="4" width="17.28515625" style="516" bestFit="1" customWidth="1"/>
    <col min="5" max="5" width="25.85546875" style="516" bestFit="1" customWidth="1"/>
    <col min="6" max="6" width="15.7109375" style="516" customWidth="1"/>
    <col min="7" max="7" width="15.42578125" style="516" bestFit="1" customWidth="1"/>
    <col min="8" max="8" width="25.85546875" style="516" bestFit="1" customWidth="1"/>
    <col min="9" max="9" width="26.85546875" style="516" customWidth="1"/>
    <col min="10" max="10" width="25" style="516" customWidth="1"/>
    <col min="11" max="11" width="25.85546875" style="516" bestFit="1" customWidth="1"/>
    <col min="12" max="12" width="10.7109375" style="516" customWidth="1"/>
    <col min="13" max="16" width="12.85546875" style="516" customWidth="1"/>
    <col min="17" max="18" width="20.28515625" style="516" customWidth="1"/>
    <col min="19" max="20" width="17.85546875" style="516" customWidth="1"/>
    <col min="21" max="21" width="20" style="516" customWidth="1"/>
    <col min="22" max="16384" width="9.140625" style="516"/>
  </cols>
  <sheetData>
    <row r="1" spans="1:21">
      <c r="A1" s="515" t="s">
        <v>188</v>
      </c>
      <c r="B1" s="516" t="s">
        <v>986</v>
      </c>
    </row>
    <row r="2" spans="1:21">
      <c r="A2" s="517" t="s">
        <v>189</v>
      </c>
      <c r="B2" s="519">
        <v>44377</v>
      </c>
    </row>
    <row r="3" spans="1:21">
      <c r="A3" s="518" t="s">
        <v>782</v>
      </c>
      <c r="B3" s="519"/>
      <c r="C3" s="519"/>
    </row>
    <row r="4" spans="1:21">
      <c r="A4" s="518"/>
      <c r="B4" s="519"/>
      <c r="C4" s="519"/>
    </row>
    <row r="5" spans="1:21" s="538" customFormat="1" ht="13.5" customHeight="1">
      <c r="A5" s="836" t="s">
        <v>995</v>
      </c>
      <c r="B5" s="837"/>
      <c r="C5" s="842" t="s">
        <v>783</v>
      </c>
      <c r="D5" s="843"/>
      <c r="E5" s="843"/>
      <c r="F5" s="843"/>
      <c r="G5" s="843"/>
      <c r="H5" s="843"/>
      <c r="I5" s="843"/>
      <c r="J5" s="843"/>
      <c r="K5" s="843"/>
      <c r="L5" s="843"/>
      <c r="M5" s="843"/>
      <c r="N5" s="843"/>
      <c r="O5" s="843"/>
      <c r="P5" s="843"/>
      <c r="Q5" s="843"/>
      <c r="R5" s="843"/>
      <c r="S5" s="843"/>
      <c r="T5" s="844"/>
      <c r="U5" s="621"/>
    </row>
    <row r="6" spans="1:21" s="538" customFormat="1">
      <c r="A6" s="838"/>
      <c r="B6" s="839"/>
      <c r="C6" s="848" t="s">
        <v>68</v>
      </c>
      <c r="D6" s="842" t="s">
        <v>784</v>
      </c>
      <c r="E6" s="843"/>
      <c r="F6" s="844"/>
      <c r="G6" s="842" t="s">
        <v>785</v>
      </c>
      <c r="H6" s="843"/>
      <c r="I6" s="843"/>
      <c r="J6" s="843"/>
      <c r="K6" s="844"/>
      <c r="L6" s="845" t="s">
        <v>786</v>
      </c>
      <c r="M6" s="846"/>
      <c r="N6" s="846"/>
      <c r="O6" s="846"/>
      <c r="P6" s="846"/>
      <c r="Q6" s="846"/>
      <c r="R6" s="846"/>
      <c r="S6" s="846"/>
      <c r="T6" s="847"/>
      <c r="U6" s="616"/>
    </row>
    <row r="7" spans="1:21" s="749" customFormat="1" ht="63.75">
      <c r="A7" s="840"/>
      <c r="B7" s="841"/>
      <c r="C7" s="848"/>
      <c r="D7" s="747"/>
      <c r="E7" s="690" t="s">
        <v>761</v>
      </c>
      <c r="F7" s="691" t="s">
        <v>762</v>
      </c>
      <c r="G7" s="747"/>
      <c r="H7" s="690" t="s">
        <v>761</v>
      </c>
      <c r="I7" s="691" t="s">
        <v>787</v>
      </c>
      <c r="J7" s="691" t="s">
        <v>763</v>
      </c>
      <c r="K7" s="691" t="s">
        <v>764</v>
      </c>
      <c r="L7" s="748"/>
      <c r="M7" s="690" t="s">
        <v>765</v>
      </c>
      <c r="N7" s="691" t="s">
        <v>763</v>
      </c>
      <c r="O7" s="691" t="s">
        <v>766</v>
      </c>
      <c r="P7" s="691" t="s">
        <v>767</v>
      </c>
      <c r="Q7" s="691" t="s">
        <v>768</v>
      </c>
      <c r="R7" s="691" t="s">
        <v>769</v>
      </c>
      <c r="S7" s="691" t="s">
        <v>770</v>
      </c>
      <c r="T7" s="691" t="s">
        <v>771</v>
      </c>
      <c r="U7" s="745"/>
    </row>
    <row r="8" spans="1:21">
      <c r="A8" s="692">
        <v>1</v>
      </c>
      <c r="B8" s="693" t="s">
        <v>773</v>
      </c>
      <c r="C8" s="694">
        <v>1079646358.5016999</v>
      </c>
      <c r="D8" s="695">
        <v>899022210.57780004</v>
      </c>
      <c r="E8" s="695">
        <v>5537976.6222000001</v>
      </c>
      <c r="F8" s="695"/>
      <c r="G8" s="695">
        <v>108940184.8432</v>
      </c>
      <c r="H8" s="695">
        <v>11453228.377499999</v>
      </c>
      <c r="I8" s="695">
        <v>3327040.5035000001</v>
      </c>
      <c r="J8" s="695">
        <v>4796952.7284000004</v>
      </c>
      <c r="K8" s="695"/>
      <c r="L8" s="695">
        <v>71683963.080699995</v>
      </c>
      <c r="M8" s="695">
        <v>3589842.5792</v>
      </c>
      <c r="N8" s="695">
        <v>585166.56000000006</v>
      </c>
      <c r="O8" s="695">
        <v>3638016.2187999999</v>
      </c>
      <c r="P8" s="695">
        <v>5082419.9496999998</v>
      </c>
      <c r="Q8" s="695">
        <v>10627757.630799999</v>
      </c>
      <c r="R8" s="695">
        <v>3584172.6751000001</v>
      </c>
      <c r="S8" s="695"/>
      <c r="T8" s="695"/>
      <c r="U8" s="540"/>
    </row>
    <row r="9" spans="1:21">
      <c r="A9" s="696">
        <v>1.1000000000000001</v>
      </c>
      <c r="B9" s="696" t="s">
        <v>788</v>
      </c>
      <c r="C9" s="695">
        <v>867497968.25779998</v>
      </c>
      <c r="D9" s="695">
        <v>694405447.58249998</v>
      </c>
      <c r="E9" s="695">
        <v>5244856.1321999999</v>
      </c>
      <c r="F9" s="695"/>
      <c r="G9" s="695">
        <v>107617089.5675</v>
      </c>
      <c r="H9" s="695">
        <v>11356076.0075</v>
      </c>
      <c r="I9" s="695">
        <v>3253676.7234999998</v>
      </c>
      <c r="J9" s="695">
        <v>4796952.7284000004</v>
      </c>
      <c r="K9" s="695"/>
      <c r="L9" s="695">
        <v>65475431.107799999</v>
      </c>
      <c r="M9" s="695">
        <v>3374460.3495</v>
      </c>
      <c r="N9" s="695">
        <v>521843.55</v>
      </c>
      <c r="O9" s="695">
        <v>3221353.5956000001</v>
      </c>
      <c r="P9" s="695">
        <v>5044507.0597000001</v>
      </c>
      <c r="Q9" s="695">
        <v>10627757.630799999</v>
      </c>
      <c r="R9" s="695">
        <v>3584172.6751000001</v>
      </c>
      <c r="S9" s="695"/>
      <c r="T9" s="695"/>
      <c r="U9" s="540"/>
    </row>
    <row r="10" spans="1:21">
      <c r="A10" s="696" t="s">
        <v>249</v>
      </c>
      <c r="B10" s="696" t="s">
        <v>789</v>
      </c>
      <c r="C10" s="695">
        <v>863873426.38810003</v>
      </c>
      <c r="D10" s="695">
        <v>691257988.01610005</v>
      </c>
      <c r="E10" s="695">
        <v>5213718.0722000003</v>
      </c>
      <c r="F10" s="695"/>
      <c r="G10" s="695">
        <v>107243065.02420001</v>
      </c>
      <c r="H10" s="695">
        <v>11356076.0075</v>
      </c>
      <c r="I10" s="695">
        <v>3253676.7234999998</v>
      </c>
      <c r="J10" s="695">
        <v>4796952.7284000004</v>
      </c>
      <c r="K10" s="695"/>
      <c r="L10" s="695">
        <v>65372373.347800002</v>
      </c>
      <c r="M10" s="695">
        <v>3374460.3495</v>
      </c>
      <c r="N10" s="695">
        <v>465947.16</v>
      </c>
      <c r="O10" s="695">
        <v>3193593.8456000001</v>
      </c>
      <c r="P10" s="695">
        <v>5044507.0597000001</v>
      </c>
      <c r="Q10" s="695">
        <v>10627757.630799999</v>
      </c>
      <c r="R10" s="695">
        <v>3584172.6751000001</v>
      </c>
      <c r="S10" s="695"/>
      <c r="T10" s="695"/>
      <c r="U10" s="540"/>
    </row>
    <row r="11" spans="1:21">
      <c r="A11" s="696" t="s">
        <v>790</v>
      </c>
      <c r="B11" s="697" t="s">
        <v>791</v>
      </c>
      <c r="C11" s="698">
        <v>614573990.44340003</v>
      </c>
      <c r="D11" s="695">
        <v>505092130.79939997</v>
      </c>
      <c r="E11" s="695">
        <v>4022734.3067999999</v>
      </c>
      <c r="F11" s="695"/>
      <c r="G11" s="695">
        <v>72344022.275600001</v>
      </c>
      <c r="H11" s="695">
        <v>6039714.3362999996</v>
      </c>
      <c r="I11" s="695">
        <v>3143326.0318</v>
      </c>
      <c r="J11" s="695">
        <v>4715997.9283999996</v>
      </c>
      <c r="K11" s="695"/>
      <c r="L11" s="695">
        <v>37137837.3684</v>
      </c>
      <c r="M11" s="695">
        <v>2266215.8895999999</v>
      </c>
      <c r="N11" s="695">
        <v>465947.16</v>
      </c>
      <c r="O11" s="695">
        <v>3116656.7856000001</v>
      </c>
      <c r="P11" s="695">
        <v>4345002.5765000004</v>
      </c>
      <c r="Q11" s="695">
        <v>3116730.9282999998</v>
      </c>
      <c r="R11" s="695">
        <v>3367094.4951999998</v>
      </c>
      <c r="S11" s="695"/>
      <c r="T11" s="695"/>
      <c r="U11" s="540"/>
    </row>
    <row r="12" spans="1:21">
      <c r="A12" s="696" t="s">
        <v>792</v>
      </c>
      <c r="B12" s="697" t="s">
        <v>793</v>
      </c>
      <c r="C12" s="698">
        <v>100980329.8408</v>
      </c>
      <c r="D12" s="695">
        <v>91702634.948400006</v>
      </c>
      <c r="E12" s="695">
        <v>916051.0845</v>
      </c>
      <c r="F12" s="695"/>
      <c r="G12" s="695">
        <v>8447849.5578000005</v>
      </c>
      <c r="H12" s="695">
        <v>2834928.0449999999</v>
      </c>
      <c r="I12" s="695">
        <v>110350.6917</v>
      </c>
      <c r="J12" s="695">
        <v>80954.8</v>
      </c>
      <c r="K12" s="695"/>
      <c r="L12" s="695">
        <v>829845.33459999994</v>
      </c>
      <c r="M12" s="695"/>
      <c r="N12" s="695"/>
      <c r="O12" s="695">
        <v>76937.06</v>
      </c>
      <c r="P12" s="695">
        <v>83600</v>
      </c>
      <c r="Q12" s="695">
        <v>218509.65220000001</v>
      </c>
      <c r="R12" s="695">
        <v>217078.17989999999</v>
      </c>
      <c r="S12" s="695"/>
      <c r="T12" s="695"/>
      <c r="U12" s="540"/>
    </row>
    <row r="13" spans="1:21">
      <c r="A13" s="696" t="s">
        <v>794</v>
      </c>
      <c r="B13" s="697" t="s">
        <v>795</v>
      </c>
      <c r="C13" s="698">
        <v>41210738.8037</v>
      </c>
      <c r="D13" s="695">
        <v>24805942.685800001</v>
      </c>
      <c r="E13" s="695">
        <v>238767.68090000001</v>
      </c>
      <c r="F13" s="695"/>
      <c r="G13" s="695">
        <v>5080126.3211000003</v>
      </c>
      <c r="H13" s="695">
        <v>2401433.6261999998</v>
      </c>
      <c r="I13" s="695"/>
      <c r="J13" s="695"/>
      <c r="K13" s="695"/>
      <c r="L13" s="695">
        <v>11324669.796800001</v>
      </c>
      <c r="M13" s="695">
        <v>1108244.4598999999</v>
      </c>
      <c r="N13" s="695"/>
      <c r="O13" s="695"/>
      <c r="P13" s="695">
        <v>184247.38620000001</v>
      </c>
      <c r="Q13" s="695">
        <v>7290332.3980999999</v>
      </c>
      <c r="R13" s="695"/>
      <c r="S13" s="695"/>
      <c r="T13" s="695"/>
      <c r="U13" s="540"/>
    </row>
    <row r="14" spans="1:21">
      <c r="A14" s="696" t="s">
        <v>796</v>
      </c>
      <c r="B14" s="697" t="s">
        <v>797</v>
      </c>
      <c r="C14" s="698">
        <v>107108367.3002</v>
      </c>
      <c r="D14" s="695">
        <v>69657279.582499996</v>
      </c>
      <c r="E14" s="695">
        <v>36165</v>
      </c>
      <c r="F14" s="695"/>
      <c r="G14" s="695">
        <v>21371066.8697</v>
      </c>
      <c r="H14" s="695">
        <v>80000</v>
      </c>
      <c r="I14" s="695"/>
      <c r="J14" s="695"/>
      <c r="K14" s="695"/>
      <c r="L14" s="695">
        <v>16080020.847999999</v>
      </c>
      <c r="M14" s="695"/>
      <c r="N14" s="695"/>
      <c r="O14" s="695"/>
      <c r="P14" s="695">
        <v>431657.09700000001</v>
      </c>
      <c r="Q14" s="695">
        <v>2184.6522</v>
      </c>
      <c r="R14" s="695"/>
      <c r="S14" s="695"/>
      <c r="T14" s="695"/>
      <c r="U14" s="540"/>
    </row>
    <row r="15" spans="1:21">
      <c r="A15" s="696">
        <v>1.2</v>
      </c>
      <c r="B15" s="697" t="s">
        <v>798</v>
      </c>
      <c r="C15" s="698">
        <v>44900244.114500001</v>
      </c>
      <c r="D15" s="695">
        <v>13769409.3134</v>
      </c>
      <c r="E15" s="695">
        <v>104896.95819999999</v>
      </c>
      <c r="F15" s="695"/>
      <c r="G15" s="695">
        <v>10751215.142200001</v>
      </c>
      <c r="H15" s="695">
        <v>1125115.6728999999</v>
      </c>
      <c r="I15" s="695">
        <v>325367.57530000003</v>
      </c>
      <c r="J15" s="695">
        <v>479695.20209999999</v>
      </c>
      <c r="K15" s="695"/>
      <c r="L15" s="695">
        <v>20379619.6589</v>
      </c>
      <c r="M15" s="695">
        <v>1013590.1475</v>
      </c>
      <c r="N15" s="695">
        <v>167732.35</v>
      </c>
      <c r="O15" s="695">
        <v>1022249.1716999999</v>
      </c>
      <c r="P15" s="695">
        <v>1629789.9038</v>
      </c>
      <c r="Q15" s="695">
        <v>3191041.9766000002</v>
      </c>
      <c r="R15" s="695">
        <v>1595384.8603000001</v>
      </c>
      <c r="S15" s="695"/>
      <c r="T15" s="695"/>
      <c r="U15" s="540"/>
    </row>
    <row r="16" spans="1:21">
      <c r="A16" s="696">
        <v>1.3</v>
      </c>
      <c r="B16" s="697" t="s">
        <v>799</v>
      </c>
      <c r="C16" s="699"/>
      <c r="D16" s="699"/>
      <c r="E16" s="699"/>
      <c r="F16" s="699"/>
      <c r="G16" s="699"/>
      <c r="H16" s="699"/>
      <c r="I16" s="699"/>
      <c r="J16" s="699"/>
      <c r="K16" s="699"/>
      <c r="L16" s="699"/>
      <c r="M16" s="699"/>
      <c r="N16" s="699"/>
      <c r="O16" s="699"/>
      <c r="P16" s="699"/>
      <c r="Q16" s="699"/>
      <c r="R16" s="699"/>
      <c r="S16" s="699"/>
      <c r="T16" s="699"/>
      <c r="U16" s="540"/>
    </row>
    <row r="17" spans="1:21" s="538" customFormat="1" ht="25.5">
      <c r="A17" s="700" t="s">
        <v>800</v>
      </c>
      <c r="B17" s="701" t="s">
        <v>801</v>
      </c>
      <c r="C17" s="702">
        <v>828837383.58249998</v>
      </c>
      <c r="D17" s="698">
        <v>670113098.28509998</v>
      </c>
      <c r="E17" s="698">
        <v>5218667.3397000004</v>
      </c>
      <c r="F17" s="698"/>
      <c r="G17" s="698">
        <v>104646276.53929999</v>
      </c>
      <c r="H17" s="698">
        <v>11349561.651799999</v>
      </c>
      <c r="I17" s="698">
        <v>3253676.7234999998</v>
      </c>
      <c r="J17" s="698">
        <v>4796952.7284000004</v>
      </c>
      <c r="K17" s="698"/>
      <c r="L17" s="698">
        <v>54078008.758100003</v>
      </c>
      <c r="M17" s="698">
        <v>3374460.3495</v>
      </c>
      <c r="N17" s="698">
        <v>521843.55</v>
      </c>
      <c r="O17" s="698">
        <v>3221353.5956000001</v>
      </c>
      <c r="P17" s="698">
        <v>4647337.0436000004</v>
      </c>
      <c r="Q17" s="698">
        <v>10627535.1259</v>
      </c>
      <c r="R17" s="698">
        <v>3584172.6751000001</v>
      </c>
      <c r="S17" s="698"/>
      <c r="T17" s="698"/>
      <c r="U17" s="544"/>
    </row>
    <row r="18" spans="1:21" s="538" customFormat="1" ht="25.5">
      <c r="A18" s="703" t="s">
        <v>802</v>
      </c>
      <c r="B18" s="703" t="s">
        <v>803</v>
      </c>
      <c r="C18" s="702">
        <v>825992875.69130003</v>
      </c>
      <c r="D18" s="698">
        <v>667738912.27719998</v>
      </c>
      <c r="E18" s="698">
        <v>5187529.2796999998</v>
      </c>
      <c r="F18" s="698"/>
      <c r="G18" s="698">
        <v>104272251.99600001</v>
      </c>
      <c r="H18" s="698">
        <v>11349561.651799999</v>
      </c>
      <c r="I18" s="698">
        <v>3253676.7234999998</v>
      </c>
      <c r="J18" s="698">
        <v>4796952.7284000004</v>
      </c>
      <c r="K18" s="698"/>
      <c r="L18" s="698">
        <v>53981711.418099999</v>
      </c>
      <c r="M18" s="698">
        <v>3374460.3495</v>
      </c>
      <c r="N18" s="698">
        <v>465947.16</v>
      </c>
      <c r="O18" s="698">
        <v>3193593.8456000001</v>
      </c>
      <c r="P18" s="698">
        <v>4647337.0436000004</v>
      </c>
      <c r="Q18" s="698">
        <v>10627535.1259</v>
      </c>
      <c r="R18" s="698">
        <v>3584172.6751000001</v>
      </c>
      <c r="S18" s="698"/>
      <c r="T18" s="698"/>
      <c r="U18" s="544"/>
    </row>
    <row r="19" spans="1:21" s="538" customFormat="1">
      <c r="A19" s="700" t="s">
        <v>804</v>
      </c>
      <c r="B19" s="703" t="s">
        <v>805</v>
      </c>
      <c r="C19" s="702">
        <v>1741851275.5816</v>
      </c>
      <c r="D19" s="698">
        <v>1537749079.9907</v>
      </c>
      <c r="E19" s="698">
        <v>9551653.9811000004</v>
      </c>
      <c r="F19" s="698"/>
      <c r="G19" s="698">
        <v>127596857.95039999</v>
      </c>
      <c r="H19" s="698">
        <v>9791117.8582000006</v>
      </c>
      <c r="I19" s="698">
        <v>5017732.5104</v>
      </c>
      <c r="J19" s="698">
        <v>4403404.7550999997</v>
      </c>
      <c r="K19" s="698"/>
      <c r="L19" s="698">
        <v>76505337.640499994</v>
      </c>
      <c r="M19" s="698">
        <v>6385421.0118000004</v>
      </c>
      <c r="N19" s="698">
        <v>560259.82400000002</v>
      </c>
      <c r="O19" s="698">
        <v>6155854.2103000004</v>
      </c>
      <c r="P19" s="698">
        <v>7369961.7251000004</v>
      </c>
      <c r="Q19" s="698">
        <v>8390478.4794999994</v>
      </c>
      <c r="R19" s="698">
        <v>4762348.8605000004</v>
      </c>
      <c r="S19" s="698"/>
      <c r="T19" s="698"/>
      <c r="U19" s="544"/>
    </row>
    <row r="20" spans="1:21" s="538" customFormat="1">
      <c r="A20" s="703" t="s">
        <v>806</v>
      </c>
      <c r="B20" s="703" t="s">
        <v>807</v>
      </c>
      <c r="C20" s="702">
        <v>1730466815.7476001</v>
      </c>
      <c r="D20" s="698">
        <v>1528802913.2708001</v>
      </c>
      <c r="E20" s="698">
        <v>9535387.5410999991</v>
      </c>
      <c r="F20" s="698"/>
      <c r="G20" s="698">
        <v>126106416.1443</v>
      </c>
      <c r="H20" s="698">
        <v>9791117.8582000006</v>
      </c>
      <c r="I20" s="698">
        <v>5009831.7604</v>
      </c>
      <c r="J20" s="698">
        <v>4403404.7550999997</v>
      </c>
      <c r="K20" s="698"/>
      <c r="L20" s="698">
        <v>75557486.332499996</v>
      </c>
      <c r="M20" s="698">
        <v>6385421.0118000004</v>
      </c>
      <c r="N20" s="698">
        <v>511866.31400000001</v>
      </c>
      <c r="O20" s="698">
        <v>6104606.4603000004</v>
      </c>
      <c r="P20" s="698">
        <v>7109236.9751000004</v>
      </c>
      <c r="Q20" s="698">
        <v>8365196.0795</v>
      </c>
      <c r="R20" s="698">
        <v>4762348.8605000004</v>
      </c>
      <c r="S20" s="698"/>
      <c r="T20" s="698"/>
      <c r="U20" s="544"/>
    </row>
    <row r="21" spans="1:21" s="538" customFormat="1">
      <c r="A21" s="703">
        <v>1.4</v>
      </c>
      <c r="B21" s="703" t="s">
        <v>940</v>
      </c>
      <c r="C21" s="702">
        <v>4169954.8045000001</v>
      </c>
      <c r="D21" s="698">
        <v>3042250.3802999998</v>
      </c>
      <c r="E21" s="698">
        <v>67996.585999999996</v>
      </c>
      <c r="F21" s="698"/>
      <c r="G21" s="698">
        <v>761938.21219999995</v>
      </c>
      <c r="H21" s="698">
        <v>63891.413999999997</v>
      </c>
      <c r="I21" s="698">
        <v>26696.815999999999</v>
      </c>
      <c r="J21" s="698"/>
      <c r="K21" s="698"/>
      <c r="L21" s="698">
        <v>365766.212</v>
      </c>
      <c r="M21" s="698"/>
      <c r="N21" s="698"/>
      <c r="O21" s="698">
        <v>15387.412</v>
      </c>
      <c r="P21" s="698">
        <v>16720</v>
      </c>
      <c r="Q21" s="698"/>
      <c r="R21" s="698"/>
      <c r="S21" s="698"/>
      <c r="T21" s="698"/>
      <c r="U21" s="544"/>
    </row>
    <row r="22" spans="1:21" s="538" customFormat="1">
      <c r="A22" s="703">
        <v>1.5</v>
      </c>
      <c r="B22" s="703" t="s">
        <v>941</v>
      </c>
      <c r="C22" s="702">
        <v>3970201.2132000001</v>
      </c>
      <c r="D22" s="698">
        <v>3746842.0402000002</v>
      </c>
      <c r="E22" s="698"/>
      <c r="F22" s="698"/>
      <c r="G22" s="698"/>
      <c r="H22" s="698"/>
      <c r="I22" s="698"/>
      <c r="J22" s="698"/>
      <c r="K22" s="698"/>
      <c r="L22" s="698">
        <v>223359.17300000001</v>
      </c>
      <c r="M22" s="698"/>
      <c r="N22" s="698"/>
      <c r="O22" s="698">
        <v>50000</v>
      </c>
      <c r="P22" s="698">
        <v>27506.208299999998</v>
      </c>
      <c r="Q22" s="698">
        <v>90600.586500000005</v>
      </c>
      <c r="R22" s="698">
        <v>55252.378199999999</v>
      </c>
      <c r="S22" s="698"/>
      <c r="T22" s="698"/>
      <c r="U22" s="54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1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zoomScale="60" zoomScaleNormal="90" workbookViewId="0">
      <selection activeCell="B2" sqref="B2"/>
    </sheetView>
  </sheetViews>
  <sheetFormatPr defaultColWidth="9.140625" defaultRowHeight="12.75"/>
  <cols>
    <col min="1" max="1" width="11.85546875" style="516" bestFit="1" customWidth="1"/>
    <col min="2" max="2" width="68" style="516" customWidth="1"/>
    <col min="3" max="5" width="12.5703125" style="704" customWidth="1"/>
    <col min="6" max="6" width="12.5703125" style="709" customWidth="1"/>
    <col min="7" max="7" width="9.85546875" style="709" customWidth="1"/>
    <col min="8" max="8" width="9.85546875" style="704" customWidth="1"/>
    <col min="9" max="9" width="10.85546875" style="704" customWidth="1"/>
    <col min="10" max="10" width="14.28515625" style="709" customWidth="1"/>
    <col min="11" max="11" width="15.42578125" style="709" bestFit="1" customWidth="1"/>
    <col min="12" max="12" width="17.85546875" style="709" bestFit="1" customWidth="1"/>
    <col min="13" max="13" width="10.5703125" style="709" customWidth="1"/>
    <col min="14" max="14" width="12.85546875" style="709" bestFit="1" customWidth="1"/>
    <col min="15" max="15" width="14.85546875" style="704" customWidth="1"/>
    <col min="16" max="16384" width="9.140625" style="516"/>
  </cols>
  <sheetData>
    <row r="1" spans="1:15">
      <c r="A1" s="515" t="s">
        <v>188</v>
      </c>
      <c r="B1" s="516" t="s">
        <v>986</v>
      </c>
      <c r="F1" s="704"/>
      <c r="G1" s="704"/>
      <c r="J1" s="704"/>
      <c r="K1" s="704"/>
      <c r="L1" s="704"/>
      <c r="M1" s="704"/>
      <c r="N1" s="704"/>
    </row>
    <row r="2" spans="1:15">
      <c r="A2" s="517" t="s">
        <v>189</v>
      </c>
      <c r="B2" s="519">
        <v>44377</v>
      </c>
      <c r="F2" s="704"/>
      <c r="G2" s="704"/>
      <c r="J2" s="704"/>
      <c r="K2" s="704"/>
      <c r="L2" s="704"/>
      <c r="M2" s="704"/>
      <c r="N2" s="704"/>
    </row>
    <row r="3" spans="1:15">
      <c r="A3" s="518" t="s">
        <v>810</v>
      </c>
      <c r="B3" s="519"/>
      <c r="F3" s="704"/>
      <c r="G3" s="704"/>
      <c r="J3" s="704"/>
      <c r="K3" s="704"/>
      <c r="L3" s="704"/>
      <c r="M3" s="704"/>
      <c r="N3" s="704"/>
    </row>
    <row r="4" spans="1:15">
      <c r="F4" s="704"/>
      <c r="G4" s="704"/>
      <c r="J4" s="704"/>
      <c r="K4" s="704"/>
      <c r="L4" s="704"/>
      <c r="M4" s="704"/>
      <c r="N4" s="704"/>
    </row>
    <row r="5" spans="1:15" ht="37.5" customHeight="1">
      <c r="A5" s="802" t="s">
        <v>811</v>
      </c>
      <c r="B5" s="803"/>
      <c r="C5" s="849" t="s">
        <v>812</v>
      </c>
      <c r="D5" s="850"/>
      <c r="E5" s="850"/>
      <c r="F5" s="850"/>
      <c r="G5" s="850"/>
      <c r="H5" s="851"/>
      <c r="I5" s="852" t="s">
        <v>813</v>
      </c>
      <c r="J5" s="853"/>
      <c r="K5" s="853"/>
      <c r="L5" s="853"/>
      <c r="M5" s="853"/>
      <c r="N5" s="854"/>
      <c r="O5" s="855" t="s">
        <v>684</v>
      </c>
    </row>
    <row r="6" spans="1:15" ht="39.6" customHeight="1">
      <c r="A6" s="806"/>
      <c r="B6" s="807"/>
      <c r="C6" s="705"/>
      <c r="D6" s="706" t="s">
        <v>814</v>
      </c>
      <c r="E6" s="706" t="s">
        <v>815</v>
      </c>
      <c r="F6" s="706" t="s">
        <v>816</v>
      </c>
      <c r="G6" s="706" t="s">
        <v>817</v>
      </c>
      <c r="H6" s="706" t="s">
        <v>818</v>
      </c>
      <c r="I6" s="707"/>
      <c r="J6" s="706" t="s">
        <v>814</v>
      </c>
      <c r="K6" s="706" t="s">
        <v>815</v>
      </c>
      <c r="L6" s="706" t="s">
        <v>816</v>
      </c>
      <c r="M6" s="706" t="s">
        <v>817</v>
      </c>
      <c r="N6" s="706" t="s">
        <v>818</v>
      </c>
      <c r="O6" s="856"/>
    </row>
    <row r="7" spans="1:15">
      <c r="A7" s="531">
        <v>1</v>
      </c>
      <c r="B7" s="539" t="s">
        <v>694</v>
      </c>
      <c r="C7" s="712">
        <v>44931992.471799999</v>
      </c>
      <c r="D7" s="713">
        <v>43286233.6325</v>
      </c>
      <c r="E7" s="713">
        <v>824475.09420000005</v>
      </c>
      <c r="F7" s="714">
        <v>786804.15549999999</v>
      </c>
      <c r="G7" s="714">
        <v>21576.92</v>
      </c>
      <c r="H7" s="713">
        <v>12902.669599999999</v>
      </c>
      <c r="I7" s="713">
        <v>1207612.1703999999</v>
      </c>
      <c r="J7" s="714">
        <v>865432.27650000004</v>
      </c>
      <c r="K7" s="714">
        <v>82447.519400000005</v>
      </c>
      <c r="L7" s="714">
        <v>236041.23490000001</v>
      </c>
      <c r="M7" s="714">
        <v>10788.47</v>
      </c>
      <c r="N7" s="714">
        <v>12902.669599999999</v>
      </c>
      <c r="O7" s="713"/>
    </row>
    <row r="8" spans="1:15">
      <c r="A8" s="531">
        <v>2</v>
      </c>
      <c r="B8" s="539" t="s">
        <v>695</v>
      </c>
      <c r="C8" s="712">
        <v>108658003.58310001</v>
      </c>
      <c r="D8" s="713">
        <v>105004525.5967</v>
      </c>
      <c r="E8" s="713">
        <v>2307310.5010000002</v>
      </c>
      <c r="F8" s="714">
        <v>1323398.9099000001</v>
      </c>
      <c r="G8" s="714">
        <v>883.42</v>
      </c>
      <c r="H8" s="713">
        <v>21885.155500000001</v>
      </c>
      <c r="I8" s="713">
        <v>1893671.3498</v>
      </c>
      <c r="J8" s="714">
        <v>1243593.8689999999</v>
      </c>
      <c r="K8" s="714">
        <v>230730.94</v>
      </c>
      <c r="L8" s="714">
        <v>397019.6753</v>
      </c>
      <c r="M8" s="714">
        <v>441.71</v>
      </c>
      <c r="N8" s="714">
        <v>21885.155500000001</v>
      </c>
      <c r="O8" s="713"/>
    </row>
    <row r="9" spans="1:15">
      <c r="A9" s="531">
        <v>3</v>
      </c>
      <c r="B9" s="539" t="s">
        <v>696</v>
      </c>
      <c r="C9" s="712">
        <v>154427.9963</v>
      </c>
      <c r="D9" s="713"/>
      <c r="E9" s="713"/>
      <c r="F9" s="713">
        <v>154427.9963</v>
      </c>
      <c r="G9" s="713"/>
      <c r="H9" s="713"/>
      <c r="I9" s="713">
        <v>46328.386200000001</v>
      </c>
      <c r="J9" s="713"/>
      <c r="K9" s="713"/>
      <c r="L9" s="713">
        <v>46328.386200000001</v>
      </c>
      <c r="M9" s="713"/>
      <c r="N9" s="713"/>
      <c r="O9" s="713"/>
    </row>
    <row r="10" spans="1:15">
      <c r="A10" s="531">
        <v>4</v>
      </c>
      <c r="B10" s="539" t="s">
        <v>697</v>
      </c>
      <c r="C10" s="712">
        <v>46911627.308200002</v>
      </c>
      <c r="D10" s="713">
        <v>35809852.881300002</v>
      </c>
      <c r="E10" s="713">
        <v>8457442.8638000004</v>
      </c>
      <c r="F10" s="713">
        <v>18309.97</v>
      </c>
      <c r="G10" s="713">
        <v>2461583.6131000002</v>
      </c>
      <c r="H10" s="713">
        <v>164437.98000000001</v>
      </c>
      <c r="I10" s="713">
        <v>2962663.8643</v>
      </c>
      <c r="J10" s="713">
        <v>716196.8996</v>
      </c>
      <c r="K10" s="713">
        <v>845744.18389999995</v>
      </c>
      <c r="L10" s="713">
        <v>5493</v>
      </c>
      <c r="M10" s="713">
        <v>1230791.8008000001</v>
      </c>
      <c r="N10" s="713">
        <v>164437.98000000001</v>
      </c>
      <c r="O10" s="713"/>
    </row>
    <row r="11" spans="1:15">
      <c r="A11" s="531">
        <v>5</v>
      </c>
      <c r="B11" s="539" t="s">
        <v>698</v>
      </c>
      <c r="C11" s="712">
        <v>128599999.2579</v>
      </c>
      <c r="D11" s="713">
        <v>112867984.08679999</v>
      </c>
      <c r="E11" s="713">
        <v>14326118.2534</v>
      </c>
      <c r="F11" s="713">
        <v>1405889.0177</v>
      </c>
      <c r="G11" s="713"/>
      <c r="H11" s="713">
        <v>7.9</v>
      </c>
      <c r="I11" s="713">
        <v>4076952.3856000002</v>
      </c>
      <c r="J11" s="713">
        <v>2222566.1370000001</v>
      </c>
      <c r="K11" s="713">
        <v>1432611.6805</v>
      </c>
      <c r="L11" s="713">
        <v>421766.66810000001</v>
      </c>
      <c r="M11" s="713"/>
      <c r="N11" s="713">
        <v>7.9</v>
      </c>
      <c r="O11" s="713"/>
    </row>
    <row r="12" spans="1:15">
      <c r="A12" s="531">
        <v>6</v>
      </c>
      <c r="B12" s="539" t="s">
        <v>699</v>
      </c>
      <c r="C12" s="712">
        <v>69815937.596200004</v>
      </c>
      <c r="D12" s="713">
        <v>62030624.179700002</v>
      </c>
      <c r="E12" s="713">
        <v>4486989.4165000003</v>
      </c>
      <c r="F12" s="713">
        <v>3281937.87</v>
      </c>
      <c r="G12" s="713"/>
      <c r="H12" s="713">
        <v>16386.13</v>
      </c>
      <c r="I12" s="713">
        <v>2645613.2267999998</v>
      </c>
      <c r="J12" s="713">
        <v>1195946.8644999999</v>
      </c>
      <c r="K12" s="713">
        <v>448698.87329999998</v>
      </c>
      <c r="L12" s="713">
        <v>984581.35900000005</v>
      </c>
      <c r="M12" s="713"/>
      <c r="N12" s="713">
        <v>16386.13</v>
      </c>
      <c r="O12" s="713"/>
    </row>
    <row r="13" spans="1:15">
      <c r="A13" s="531">
        <v>7</v>
      </c>
      <c r="B13" s="539" t="s">
        <v>700</v>
      </c>
      <c r="C13" s="712">
        <v>9041111.1744999997</v>
      </c>
      <c r="D13" s="713">
        <v>4457972.1458000001</v>
      </c>
      <c r="E13" s="713">
        <v>4259772.1078000003</v>
      </c>
      <c r="F13" s="713">
        <v>319113.31510000001</v>
      </c>
      <c r="G13" s="713"/>
      <c r="H13" s="713">
        <v>4253.6058000000003</v>
      </c>
      <c r="I13" s="713">
        <v>615124.13760000002</v>
      </c>
      <c r="J13" s="713">
        <v>89159.372900000002</v>
      </c>
      <c r="K13" s="713">
        <v>425977.17070000002</v>
      </c>
      <c r="L13" s="713">
        <v>95733.988200000007</v>
      </c>
      <c r="M13" s="713"/>
      <c r="N13" s="713">
        <v>4253.6058000000003</v>
      </c>
      <c r="O13" s="713"/>
    </row>
    <row r="14" spans="1:15">
      <c r="A14" s="531">
        <v>8</v>
      </c>
      <c r="B14" s="539" t="s">
        <v>701</v>
      </c>
      <c r="C14" s="712">
        <v>72713839.491099998</v>
      </c>
      <c r="D14" s="713">
        <v>69555386.803900003</v>
      </c>
      <c r="E14" s="713">
        <v>2250621.5628</v>
      </c>
      <c r="F14" s="713">
        <v>831317.00760000001</v>
      </c>
      <c r="G14" s="713">
        <v>70327.826300000001</v>
      </c>
      <c r="H14" s="713">
        <v>6186.2905000000001</v>
      </c>
      <c r="I14" s="713">
        <v>1881061.2679999999</v>
      </c>
      <c r="J14" s="713">
        <v>1365253.8189999999</v>
      </c>
      <c r="K14" s="713">
        <v>225062.1594</v>
      </c>
      <c r="L14" s="713">
        <v>249395.08100000001</v>
      </c>
      <c r="M14" s="713">
        <v>35163.918100000003</v>
      </c>
      <c r="N14" s="713">
        <v>6186.2905000000001</v>
      </c>
      <c r="O14" s="713"/>
    </row>
    <row r="15" spans="1:15">
      <c r="A15" s="531">
        <v>9</v>
      </c>
      <c r="B15" s="539" t="s">
        <v>702</v>
      </c>
      <c r="C15" s="712">
        <v>31994452.175900001</v>
      </c>
      <c r="D15" s="713">
        <v>11544404.8255</v>
      </c>
      <c r="E15" s="713">
        <v>20354607.990400001</v>
      </c>
      <c r="F15" s="713">
        <v>89778.06</v>
      </c>
      <c r="G15" s="713"/>
      <c r="H15" s="713">
        <v>5661.3</v>
      </c>
      <c r="I15" s="713">
        <v>2298943.4410999999</v>
      </c>
      <c r="J15" s="713">
        <v>230888.00020000001</v>
      </c>
      <c r="K15" s="713">
        <v>2035460.7209000001</v>
      </c>
      <c r="L15" s="713">
        <v>26933.42</v>
      </c>
      <c r="M15" s="713"/>
      <c r="N15" s="713">
        <v>5661.3</v>
      </c>
      <c r="O15" s="713"/>
    </row>
    <row r="16" spans="1:15">
      <c r="A16" s="531">
        <v>10</v>
      </c>
      <c r="B16" s="539" t="s">
        <v>703</v>
      </c>
      <c r="C16" s="712">
        <v>4301154.1711999997</v>
      </c>
      <c r="D16" s="713">
        <v>3645109.8895999999</v>
      </c>
      <c r="E16" s="713">
        <v>380684.80660000001</v>
      </c>
      <c r="F16" s="713">
        <v>275258.68560000003</v>
      </c>
      <c r="G16" s="713"/>
      <c r="H16" s="713">
        <v>100.7894</v>
      </c>
      <c r="I16" s="713">
        <v>193648.95319999999</v>
      </c>
      <c r="J16" s="713">
        <v>72902.138300000006</v>
      </c>
      <c r="K16" s="713">
        <v>38068.459900000002</v>
      </c>
      <c r="L16" s="713">
        <v>82577.565600000002</v>
      </c>
      <c r="M16" s="713"/>
      <c r="N16" s="713">
        <v>100.7894</v>
      </c>
      <c r="O16" s="713"/>
    </row>
    <row r="17" spans="1:15">
      <c r="A17" s="531">
        <v>11</v>
      </c>
      <c r="B17" s="539" t="s">
        <v>704</v>
      </c>
      <c r="C17" s="712">
        <v>211946.36869999999</v>
      </c>
      <c r="D17" s="713">
        <v>126796.4387</v>
      </c>
      <c r="E17" s="713">
        <v>65145.89</v>
      </c>
      <c r="F17" s="713">
        <v>20004.04</v>
      </c>
      <c r="G17" s="713"/>
      <c r="H17" s="713"/>
      <c r="I17" s="713">
        <v>15051.6993</v>
      </c>
      <c r="J17" s="713">
        <v>2535.8993</v>
      </c>
      <c r="K17" s="713">
        <v>6514.59</v>
      </c>
      <c r="L17" s="713">
        <v>6001.21</v>
      </c>
      <c r="M17" s="713"/>
      <c r="N17" s="713"/>
      <c r="O17" s="713"/>
    </row>
    <row r="18" spans="1:15">
      <c r="A18" s="531">
        <v>12</v>
      </c>
      <c r="B18" s="539" t="s">
        <v>705</v>
      </c>
      <c r="C18" s="712">
        <v>35793247.906499997</v>
      </c>
      <c r="D18" s="713">
        <v>34657699.708700001</v>
      </c>
      <c r="E18" s="713">
        <v>871029.1703</v>
      </c>
      <c r="F18" s="713">
        <v>256277.7775</v>
      </c>
      <c r="G18" s="713">
        <v>1146.57</v>
      </c>
      <c r="H18" s="713">
        <v>7094.68</v>
      </c>
      <c r="I18" s="713">
        <v>863027.18859999999</v>
      </c>
      <c r="J18" s="713">
        <v>691373.06220000004</v>
      </c>
      <c r="K18" s="713">
        <v>87102.872799999997</v>
      </c>
      <c r="L18" s="713">
        <v>76883.283599999995</v>
      </c>
      <c r="M18" s="713">
        <v>573.29</v>
      </c>
      <c r="N18" s="713">
        <v>7094.68</v>
      </c>
      <c r="O18" s="713"/>
    </row>
    <row r="19" spans="1:15">
      <c r="A19" s="531">
        <v>13</v>
      </c>
      <c r="B19" s="539" t="s">
        <v>706</v>
      </c>
      <c r="C19" s="712">
        <v>6591091.6880000001</v>
      </c>
      <c r="D19" s="713">
        <v>6358594.6212999998</v>
      </c>
      <c r="E19" s="713">
        <v>195572.9307</v>
      </c>
      <c r="F19" s="713">
        <v>35218.69</v>
      </c>
      <c r="G19" s="713">
        <v>1418.29</v>
      </c>
      <c r="H19" s="713">
        <v>287.15600000000001</v>
      </c>
      <c r="I19" s="713">
        <v>148389.30559999999</v>
      </c>
      <c r="J19" s="713">
        <v>117270.1188</v>
      </c>
      <c r="K19" s="713">
        <v>19557.270799999998</v>
      </c>
      <c r="L19" s="713">
        <v>10565.61</v>
      </c>
      <c r="M19" s="713">
        <v>709.15</v>
      </c>
      <c r="N19" s="713">
        <v>287.15600000000001</v>
      </c>
      <c r="O19" s="713"/>
    </row>
    <row r="20" spans="1:15">
      <c r="A20" s="531">
        <v>14</v>
      </c>
      <c r="B20" s="539" t="s">
        <v>707</v>
      </c>
      <c r="C20" s="712">
        <v>113898189.94220001</v>
      </c>
      <c r="D20" s="713">
        <v>89771025.895600006</v>
      </c>
      <c r="E20" s="713">
        <v>13981757.999299999</v>
      </c>
      <c r="F20" s="713">
        <v>10141318.557499999</v>
      </c>
      <c r="G20" s="713"/>
      <c r="H20" s="713">
        <v>4087.4897999999998</v>
      </c>
      <c r="I20" s="713">
        <v>6229935.0234000003</v>
      </c>
      <c r="J20" s="713">
        <v>1785768.3552999999</v>
      </c>
      <c r="K20" s="713">
        <v>1397683.8063999999</v>
      </c>
      <c r="L20" s="713">
        <v>3042395.3719000001</v>
      </c>
      <c r="M20" s="713"/>
      <c r="N20" s="713">
        <v>4087.4897999999998</v>
      </c>
      <c r="O20" s="713"/>
    </row>
    <row r="21" spans="1:15">
      <c r="A21" s="531">
        <v>15</v>
      </c>
      <c r="B21" s="539" t="s">
        <v>708</v>
      </c>
      <c r="C21" s="712">
        <v>30886634.8528</v>
      </c>
      <c r="D21" s="713">
        <v>6491964.0281999996</v>
      </c>
      <c r="E21" s="713">
        <v>2106412.6033000001</v>
      </c>
      <c r="F21" s="713">
        <v>22251037.155900002</v>
      </c>
      <c r="G21" s="713"/>
      <c r="H21" s="713">
        <v>37221.065399999999</v>
      </c>
      <c r="I21" s="713">
        <v>7053012.2675999999</v>
      </c>
      <c r="J21" s="713">
        <v>129839.15850000001</v>
      </c>
      <c r="K21" s="713">
        <v>210641.16250000001</v>
      </c>
      <c r="L21" s="713">
        <v>6675310.9445000002</v>
      </c>
      <c r="M21" s="713"/>
      <c r="N21" s="713">
        <v>37221.002099999998</v>
      </c>
      <c r="O21" s="713"/>
    </row>
    <row r="22" spans="1:15">
      <c r="A22" s="531">
        <v>16</v>
      </c>
      <c r="B22" s="539" t="s">
        <v>709</v>
      </c>
      <c r="C22" s="712">
        <v>15640831.680400001</v>
      </c>
      <c r="D22" s="713">
        <v>6495315.7999999998</v>
      </c>
      <c r="E22" s="713">
        <v>8931007.8000000007</v>
      </c>
      <c r="F22" s="713">
        <v>214508.08040000001</v>
      </c>
      <c r="G22" s="713"/>
      <c r="H22" s="713"/>
      <c r="I22" s="713">
        <v>1087359.4987999999</v>
      </c>
      <c r="J22" s="713">
        <v>129906.32</v>
      </c>
      <c r="K22" s="713">
        <v>893100.78</v>
      </c>
      <c r="L22" s="713">
        <v>64352.398800000003</v>
      </c>
      <c r="M22" s="713"/>
      <c r="N22" s="713"/>
      <c r="O22" s="713"/>
    </row>
    <row r="23" spans="1:15">
      <c r="A23" s="531">
        <v>17</v>
      </c>
      <c r="B23" s="539" t="s">
        <v>710</v>
      </c>
      <c r="C23" s="712">
        <v>1119393.4545</v>
      </c>
      <c r="D23" s="713">
        <v>3.37</v>
      </c>
      <c r="E23" s="713"/>
      <c r="F23" s="713">
        <v>1119390.0845000001</v>
      </c>
      <c r="G23" s="713"/>
      <c r="H23" s="713"/>
      <c r="I23" s="713">
        <v>335817.04749999999</v>
      </c>
      <c r="J23" s="713">
        <v>6.7400000000000002E-2</v>
      </c>
      <c r="K23" s="713"/>
      <c r="L23" s="713">
        <v>335816.98009999999</v>
      </c>
      <c r="M23" s="713"/>
      <c r="N23" s="713"/>
      <c r="O23" s="713"/>
    </row>
    <row r="24" spans="1:15">
      <c r="A24" s="531">
        <v>18</v>
      </c>
      <c r="B24" s="539" t="s">
        <v>711</v>
      </c>
      <c r="C24" s="712">
        <v>65734267.842699997</v>
      </c>
      <c r="D24" s="713">
        <v>60584307.437899999</v>
      </c>
      <c r="E24" s="713">
        <v>88056.14</v>
      </c>
      <c r="F24" s="713">
        <v>5061839.6847999999</v>
      </c>
      <c r="G24" s="713"/>
      <c r="H24" s="713">
        <v>64.58</v>
      </c>
      <c r="I24" s="713">
        <v>2739108.1634999998</v>
      </c>
      <c r="J24" s="713">
        <v>1211686.0937000001</v>
      </c>
      <c r="K24" s="713">
        <v>8805.6200000000008</v>
      </c>
      <c r="L24" s="713">
        <v>1518551.8698</v>
      </c>
      <c r="M24" s="713"/>
      <c r="N24" s="713">
        <v>64.58</v>
      </c>
      <c r="O24" s="713"/>
    </row>
    <row r="25" spans="1:15">
      <c r="A25" s="531">
        <v>19</v>
      </c>
      <c r="B25" s="539" t="s">
        <v>712</v>
      </c>
      <c r="C25" s="712">
        <v>5810237.5426000003</v>
      </c>
      <c r="D25" s="713">
        <v>5436722.6336000003</v>
      </c>
      <c r="E25" s="713">
        <v>373514.90899999999</v>
      </c>
      <c r="F25" s="713"/>
      <c r="G25" s="713"/>
      <c r="H25" s="713"/>
      <c r="I25" s="713">
        <v>146085.4682</v>
      </c>
      <c r="J25" s="713">
        <v>108734.3564</v>
      </c>
      <c r="K25" s="713">
        <v>37351.111799999999</v>
      </c>
      <c r="L25" s="713"/>
      <c r="M25" s="713"/>
      <c r="N25" s="713"/>
      <c r="O25" s="713"/>
    </row>
    <row r="26" spans="1:15">
      <c r="A26" s="531">
        <v>20</v>
      </c>
      <c r="B26" s="539" t="s">
        <v>713</v>
      </c>
      <c r="C26" s="712">
        <v>62123630.495999999</v>
      </c>
      <c r="D26" s="713">
        <v>46816231.277199998</v>
      </c>
      <c r="E26" s="713">
        <v>14789473.4626</v>
      </c>
      <c r="F26" s="713">
        <v>474891.20620000002</v>
      </c>
      <c r="G26" s="713">
        <v>26755.63</v>
      </c>
      <c r="H26" s="713">
        <v>16278.92</v>
      </c>
      <c r="I26" s="713">
        <v>2534532.6908</v>
      </c>
      <c r="J26" s="713">
        <v>883461.35290000006</v>
      </c>
      <c r="K26" s="713">
        <v>1478947.202</v>
      </c>
      <c r="L26" s="713">
        <v>142467.37590000001</v>
      </c>
      <c r="M26" s="713">
        <v>13377.84</v>
      </c>
      <c r="N26" s="713">
        <v>16278.92</v>
      </c>
      <c r="O26" s="713"/>
    </row>
    <row r="27" spans="1:15">
      <c r="A27" s="531">
        <v>21</v>
      </c>
      <c r="B27" s="539" t="s">
        <v>714</v>
      </c>
      <c r="C27" s="712">
        <v>24143291.032099999</v>
      </c>
      <c r="D27" s="713">
        <v>24123846.502099998</v>
      </c>
      <c r="E27" s="713">
        <v>18643.16</v>
      </c>
      <c r="F27" s="713">
        <v>781.73</v>
      </c>
      <c r="G27" s="713"/>
      <c r="H27" s="713">
        <v>19.64</v>
      </c>
      <c r="I27" s="713">
        <v>484495.19839999999</v>
      </c>
      <c r="J27" s="713">
        <v>482376.71840000001</v>
      </c>
      <c r="K27" s="713">
        <v>1864.32</v>
      </c>
      <c r="L27" s="713">
        <v>234.52</v>
      </c>
      <c r="M27" s="713"/>
      <c r="N27" s="713">
        <v>19.64</v>
      </c>
      <c r="O27" s="713"/>
    </row>
    <row r="28" spans="1:15">
      <c r="A28" s="531">
        <v>22</v>
      </c>
      <c r="B28" s="539" t="s">
        <v>715</v>
      </c>
      <c r="C28" s="712">
        <v>3360443.0836</v>
      </c>
      <c r="D28" s="713">
        <v>3105500.5299</v>
      </c>
      <c r="E28" s="713">
        <v>111682.46</v>
      </c>
      <c r="F28" s="713">
        <v>143256.32370000001</v>
      </c>
      <c r="G28" s="713"/>
      <c r="H28" s="713">
        <v>3.77</v>
      </c>
      <c r="I28" s="713">
        <v>116258.91899999999</v>
      </c>
      <c r="J28" s="713">
        <v>62110.019099999998</v>
      </c>
      <c r="K28" s="713">
        <v>11168.24</v>
      </c>
      <c r="L28" s="713">
        <v>42976.889900000002</v>
      </c>
      <c r="M28" s="713"/>
      <c r="N28" s="713">
        <v>3.77</v>
      </c>
      <c r="O28" s="713"/>
    </row>
    <row r="29" spans="1:15">
      <c r="A29" s="531">
        <v>23</v>
      </c>
      <c r="B29" s="539" t="s">
        <v>716</v>
      </c>
      <c r="C29" s="712">
        <v>104087319.9428</v>
      </c>
      <c r="D29" s="713">
        <v>89529071.237200007</v>
      </c>
      <c r="E29" s="713">
        <v>2458553.0392</v>
      </c>
      <c r="F29" s="713">
        <v>11893460.9892</v>
      </c>
      <c r="G29" s="713">
        <v>120174.14</v>
      </c>
      <c r="H29" s="713">
        <v>86060.537200000006</v>
      </c>
      <c r="I29" s="713">
        <v>5718817.9183</v>
      </c>
      <c r="J29" s="713">
        <v>1758777.0411</v>
      </c>
      <c r="K29" s="713">
        <v>245855.27309999999</v>
      </c>
      <c r="L29" s="713">
        <v>3568037.9268999998</v>
      </c>
      <c r="M29" s="713">
        <v>60087.14</v>
      </c>
      <c r="N29" s="713">
        <v>86060.537200000006</v>
      </c>
      <c r="O29" s="713"/>
    </row>
    <row r="30" spans="1:15">
      <c r="A30" s="531">
        <v>24</v>
      </c>
      <c r="B30" s="539" t="s">
        <v>717</v>
      </c>
      <c r="C30" s="712">
        <v>48824476.295100003</v>
      </c>
      <c r="D30" s="713">
        <v>42942257.462899998</v>
      </c>
      <c r="E30" s="713">
        <v>2301740.2799999998</v>
      </c>
      <c r="F30" s="713">
        <v>3298742.8269000002</v>
      </c>
      <c r="G30" s="713">
        <v>279361.0037</v>
      </c>
      <c r="H30" s="713">
        <v>2374.7215999999999</v>
      </c>
      <c r="I30" s="713">
        <v>2188867.9356</v>
      </c>
      <c r="J30" s="713">
        <v>837015.99939999997</v>
      </c>
      <c r="K30" s="713">
        <v>220174.03</v>
      </c>
      <c r="L30" s="713">
        <v>989622.71429999999</v>
      </c>
      <c r="M30" s="713">
        <v>139680.47029999999</v>
      </c>
      <c r="N30" s="713">
        <v>2374.7215999999999</v>
      </c>
      <c r="O30" s="713"/>
    </row>
    <row r="31" spans="1:15">
      <c r="A31" s="531">
        <v>25</v>
      </c>
      <c r="B31" s="539" t="s">
        <v>718</v>
      </c>
      <c r="C31" s="712">
        <v>32095882.0821</v>
      </c>
      <c r="D31" s="713">
        <v>26451925.394900002</v>
      </c>
      <c r="E31" s="713">
        <v>2962823.1518999999</v>
      </c>
      <c r="F31" s="713">
        <v>2505011.9408</v>
      </c>
      <c r="G31" s="713">
        <v>140417.26999999999</v>
      </c>
      <c r="H31" s="713">
        <v>35704.324500000002</v>
      </c>
      <c r="I31" s="713">
        <v>1624081.3134999999</v>
      </c>
      <c r="J31" s="713">
        <v>471076.52130000002</v>
      </c>
      <c r="K31" s="713">
        <v>295588.32640000002</v>
      </c>
      <c r="L31" s="713">
        <v>751503.47129999998</v>
      </c>
      <c r="M31" s="713">
        <v>70208.67</v>
      </c>
      <c r="N31" s="713">
        <v>35704.324500000002</v>
      </c>
      <c r="O31" s="713"/>
    </row>
    <row r="32" spans="1:15">
      <c r="A32" s="531">
        <v>26</v>
      </c>
      <c r="B32" s="539" t="s">
        <v>819</v>
      </c>
      <c r="C32" s="712">
        <v>12202929.065400001</v>
      </c>
      <c r="D32" s="713">
        <v>7928854.1978000002</v>
      </c>
      <c r="E32" s="713">
        <v>2036749.2504</v>
      </c>
      <c r="F32" s="713">
        <v>2071337.0473</v>
      </c>
      <c r="G32" s="713">
        <v>20058.099699999999</v>
      </c>
      <c r="H32" s="713">
        <v>145930.47020000001</v>
      </c>
      <c r="I32" s="713">
        <v>1139609.9323</v>
      </c>
      <c r="J32" s="713">
        <v>158575.26790000001</v>
      </c>
      <c r="K32" s="713">
        <v>203674.55420000001</v>
      </c>
      <c r="L32" s="713">
        <v>621400.71479999996</v>
      </c>
      <c r="M32" s="713">
        <v>10029.02</v>
      </c>
      <c r="N32" s="713">
        <v>145930.37539999999</v>
      </c>
      <c r="O32" s="713"/>
    </row>
    <row r="33" spans="1:15">
      <c r="A33" s="531">
        <v>27</v>
      </c>
      <c r="B33" s="566" t="s">
        <v>68</v>
      </c>
      <c r="C33" s="715">
        <v>1079646358.5016999</v>
      </c>
      <c r="D33" s="716">
        <v>899022210.57779992</v>
      </c>
      <c r="E33" s="716">
        <v>108940184.84319997</v>
      </c>
      <c r="F33" s="716">
        <v>67973311.122400001</v>
      </c>
      <c r="G33" s="716">
        <v>3143702.7827999997</v>
      </c>
      <c r="H33" s="716">
        <v>566949.17550000001</v>
      </c>
      <c r="I33" s="717">
        <v>50246068.75339999</v>
      </c>
      <c r="J33" s="716">
        <v>16832445.728699997</v>
      </c>
      <c r="K33" s="716">
        <v>10882830.867999999</v>
      </c>
      <c r="L33" s="716">
        <v>20391991.660099998</v>
      </c>
      <c r="M33" s="716">
        <v>1571851.4791999997</v>
      </c>
      <c r="N33" s="716">
        <v>566949.01740000001</v>
      </c>
      <c r="O33" s="716">
        <v>6196701.8100000015</v>
      </c>
    </row>
    <row r="34" spans="1:15">
      <c r="A34" s="540"/>
      <c r="B34" s="540"/>
      <c r="C34" s="708"/>
      <c r="D34" s="708"/>
      <c r="E34" s="708"/>
      <c r="H34" s="708"/>
      <c r="I34" s="708"/>
      <c r="O34" s="708"/>
    </row>
    <row r="35" spans="1:15">
      <c r="A35" s="540"/>
      <c r="B35" s="542"/>
      <c r="C35" s="708"/>
      <c r="D35" s="708"/>
      <c r="E35" s="708"/>
      <c r="H35" s="708"/>
      <c r="I35" s="708"/>
      <c r="O35" s="708"/>
    </row>
    <row r="36" spans="1:15">
      <c r="A36" s="540"/>
      <c r="B36" s="540"/>
      <c r="C36" s="708"/>
      <c r="D36" s="708"/>
      <c r="E36" s="708"/>
      <c r="H36" s="708"/>
      <c r="I36" s="708"/>
      <c r="O36" s="708"/>
    </row>
    <row r="37" spans="1:15">
      <c r="A37" s="540"/>
      <c r="B37" s="540"/>
      <c r="C37" s="708"/>
      <c r="D37" s="708"/>
      <c r="E37" s="708"/>
      <c r="H37" s="708"/>
      <c r="I37" s="708"/>
      <c r="O37" s="708"/>
    </row>
    <row r="38" spans="1:15">
      <c r="A38" s="540"/>
      <c r="B38" s="540"/>
      <c r="C38" s="708"/>
      <c r="D38" s="708"/>
      <c r="E38" s="708"/>
      <c r="H38" s="708"/>
      <c r="I38" s="708"/>
      <c r="O38" s="708"/>
    </row>
    <row r="39" spans="1:15">
      <c r="A39" s="540"/>
      <c r="B39" s="540"/>
      <c r="C39" s="708"/>
      <c r="D39" s="708"/>
      <c r="E39" s="708"/>
      <c r="H39" s="708"/>
      <c r="I39" s="708"/>
      <c r="O39" s="708"/>
    </row>
    <row r="40" spans="1:15">
      <c r="A40" s="540"/>
      <c r="B40" s="540"/>
      <c r="C40" s="708"/>
      <c r="D40" s="708"/>
      <c r="E40" s="708"/>
      <c r="H40" s="708"/>
      <c r="I40" s="708"/>
      <c r="O40" s="708"/>
    </row>
    <row r="41" spans="1:15">
      <c r="A41" s="543"/>
      <c r="B41" s="543"/>
      <c r="C41" s="710"/>
      <c r="D41" s="708"/>
      <c r="E41" s="708"/>
      <c r="H41" s="708"/>
      <c r="I41" s="708"/>
      <c r="O41" s="708"/>
    </row>
    <row r="42" spans="1:15">
      <c r="A42" s="543"/>
      <c r="B42" s="543"/>
      <c r="C42" s="710"/>
      <c r="D42" s="708"/>
      <c r="E42" s="708"/>
      <c r="H42" s="708"/>
      <c r="I42" s="708"/>
      <c r="O42" s="708"/>
    </row>
    <row r="43" spans="1:15">
      <c r="A43" s="540"/>
      <c r="B43" s="544"/>
      <c r="C43" s="711"/>
      <c r="D43" s="708"/>
      <c r="E43" s="708"/>
      <c r="H43" s="708"/>
      <c r="I43" s="708"/>
      <c r="O43" s="708"/>
    </row>
    <row r="44" spans="1:15">
      <c r="A44" s="540"/>
      <c r="B44" s="544"/>
      <c r="C44" s="711"/>
      <c r="D44" s="708"/>
      <c r="E44" s="708"/>
      <c r="H44" s="708"/>
      <c r="I44" s="708"/>
      <c r="O44" s="708"/>
    </row>
    <row r="45" spans="1:15">
      <c r="A45" s="540"/>
      <c r="B45" s="544"/>
      <c r="C45" s="711"/>
      <c r="D45" s="708"/>
      <c r="E45" s="708"/>
      <c r="H45" s="708"/>
      <c r="I45" s="708"/>
      <c r="O45" s="708"/>
    </row>
    <row r="46" spans="1:15">
      <c r="A46" s="540"/>
      <c r="B46" s="540"/>
      <c r="C46" s="708"/>
      <c r="D46" s="708"/>
      <c r="E46" s="708"/>
      <c r="H46" s="708"/>
      <c r="I46" s="708"/>
      <c r="O46" s="70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4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abSelected="1" view="pageBreakPreview" zoomScale="60" zoomScaleNormal="90" workbookViewId="0">
      <selection activeCell="B2" sqref="B2"/>
    </sheetView>
  </sheetViews>
  <sheetFormatPr defaultColWidth="8.7109375" defaultRowHeight="12"/>
  <cols>
    <col min="1" max="1" width="11.85546875" style="567" bestFit="1" customWidth="1"/>
    <col min="2" max="2" width="80.140625" style="567" customWidth="1"/>
    <col min="3" max="6" width="24.140625" style="567" customWidth="1"/>
    <col min="7" max="7" width="22" style="567" customWidth="1"/>
    <col min="8" max="10" width="28.28515625" style="567" customWidth="1"/>
    <col min="11" max="11" width="24.28515625" style="567" customWidth="1"/>
    <col min="12" max="16384" width="8.7109375" style="567"/>
  </cols>
  <sheetData>
    <row r="1" spans="1:11" s="516" customFormat="1" ht="12.75">
      <c r="A1" s="515" t="s">
        <v>188</v>
      </c>
      <c r="B1" s="516" t="str">
        <f>Info!C2</f>
        <v>სს "ბაზისბანკი"</v>
      </c>
    </row>
    <row r="2" spans="1:11" s="516" customFormat="1" ht="12.75">
      <c r="A2" s="517" t="s">
        <v>189</v>
      </c>
      <c r="B2" s="519">
        <v>44377</v>
      </c>
    </row>
    <row r="3" spans="1:11" s="516" customFormat="1" ht="12.75">
      <c r="A3" s="518" t="s">
        <v>820</v>
      </c>
      <c r="B3" s="519"/>
    </row>
    <row r="4" spans="1:11">
      <c r="C4" s="568" t="s">
        <v>671</v>
      </c>
      <c r="D4" s="568" t="s">
        <v>672</v>
      </c>
      <c r="E4" s="568" t="s">
        <v>673</v>
      </c>
      <c r="F4" s="568" t="s">
        <v>674</v>
      </c>
      <c r="G4" s="568" t="s">
        <v>675</v>
      </c>
      <c r="H4" s="568" t="s">
        <v>676</v>
      </c>
      <c r="I4" s="568" t="s">
        <v>677</v>
      </c>
      <c r="J4" s="568" t="s">
        <v>678</v>
      </c>
      <c r="K4" s="568" t="s">
        <v>679</v>
      </c>
    </row>
    <row r="5" spans="1:11" ht="104.1" customHeight="1">
      <c r="A5" s="857" t="s">
        <v>821</v>
      </c>
      <c r="B5" s="858"/>
      <c r="C5" s="520" t="s">
        <v>822</v>
      </c>
      <c r="D5" s="520" t="s">
        <v>808</v>
      </c>
      <c r="E5" s="520" t="s">
        <v>809</v>
      </c>
      <c r="F5" s="520" t="s">
        <v>823</v>
      </c>
      <c r="G5" s="520" t="s">
        <v>824</v>
      </c>
      <c r="H5" s="520" t="s">
        <v>825</v>
      </c>
      <c r="I5" s="520" t="s">
        <v>826</v>
      </c>
      <c r="J5" s="520" t="s">
        <v>827</v>
      </c>
      <c r="K5" s="520" t="s">
        <v>828</v>
      </c>
    </row>
    <row r="6" spans="1:11" ht="12.75">
      <c r="A6" s="531">
        <v>1</v>
      </c>
      <c r="B6" s="531" t="s">
        <v>829</v>
      </c>
      <c r="C6" s="685">
        <v>57711149.815800004</v>
      </c>
      <c r="D6" s="685"/>
      <c r="E6" s="685">
        <v>3535471.0403999998</v>
      </c>
      <c r="F6" s="685"/>
      <c r="G6" s="685">
        <v>818443646.59420002</v>
      </c>
      <c r="H6" s="685">
        <v>9258105.2863999996</v>
      </c>
      <c r="I6" s="685">
        <v>34653862.734999999</v>
      </c>
      <c r="J6" s="685">
        <v>26239491.992199998</v>
      </c>
      <c r="K6" s="685">
        <v>129804631.0377</v>
      </c>
    </row>
    <row r="7" spans="1:11" ht="12.75">
      <c r="A7" s="531">
        <v>2</v>
      </c>
      <c r="B7" s="532" t="s">
        <v>830</v>
      </c>
      <c r="C7" s="685"/>
      <c r="D7" s="685"/>
      <c r="E7" s="685"/>
      <c r="F7" s="685"/>
      <c r="G7" s="685"/>
      <c r="H7" s="685"/>
      <c r="I7" s="685"/>
      <c r="J7" s="685"/>
      <c r="K7" s="685">
        <v>17461050</v>
      </c>
    </row>
    <row r="8" spans="1:11" ht="12.75">
      <c r="A8" s="531">
        <v>3</v>
      </c>
      <c r="B8" s="532" t="s">
        <v>781</v>
      </c>
      <c r="C8" s="685">
        <v>14636678.1994</v>
      </c>
      <c r="D8" s="685"/>
      <c r="E8" s="685">
        <v>13898137.5243</v>
      </c>
      <c r="F8" s="685"/>
      <c r="G8" s="685">
        <v>91243603.142499998</v>
      </c>
      <c r="H8" s="685"/>
      <c r="I8" s="685">
        <v>16246147.806500001</v>
      </c>
      <c r="J8" s="685">
        <v>4304539.2966</v>
      </c>
      <c r="K8" s="685">
        <v>29865240.892999999</v>
      </c>
    </row>
    <row r="9" spans="1:11" ht="12.75">
      <c r="A9" s="531">
        <v>4</v>
      </c>
      <c r="B9" s="564" t="s">
        <v>831</v>
      </c>
      <c r="C9" s="685"/>
      <c r="D9" s="685"/>
      <c r="E9" s="685">
        <v>223359.17300000001</v>
      </c>
      <c r="F9" s="685"/>
      <c r="G9" s="685">
        <v>53758352.245099999</v>
      </c>
      <c r="H9" s="685">
        <v>223692.35459999999</v>
      </c>
      <c r="I9" s="685">
        <v>308879.43030000001</v>
      </c>
      <c r="J9" s="685">
        <v>11158413.928300001</v>
      </c>
      <c r="K9" s="685">
        <v>6011265.9494000003</v>
      </c>
    </row>
    <row r="10" spans="1:11" ht="12.75">
      <c r="A10" s="531">
        <v>5</v>
      </c>
      <c r="B10" s="569" t="s">
        <v>832</v>
      </c>
      <c r="C10" s="685"/>
      <c r="D10" s="685"/>
      <c r="E10" s="685"/>
      <c r="F10" s="685"/>
      <c r="G10" s="685"/>
      <c r="H10" s="685"/>
      <c r="I10" s="685"/>
      <c r="J10" s="685"/>
      <c r="K10" s="685"/>
    </row>
    <row r="11" spans="1:11" ht="12.75">
      <c r="A11" s="531">
        <v>6</v>
      </c>
      <c r="B11" s="569" t="s">
        <v>833</v>
      </c>
      <c r="C11" s="685"/>
      <c r="D11" s="685"/>
      <c r="E11" s="685"/>
      <c r="F11" s="685"/>
      <c r="G11" s="685"/>
      <c r="H11" s="685"/>
      <c r="I11" s="685"/>
      <c r="J11" s="685"/>
      <c r="K11" s="68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08" zoomScale="85" zoomScaleNormal="85" workbookViewId="0">
      <selection activeCell="F127" sqref="F127"/>
    </sheetView>
  </sheetViews>
  <sheetFormatPr defaultColWidth="43.5703125" defaultRowHeight="11.25"/>
  <cols>
    <col min="1" max="1" width="5.28515625" style="228" customWidth="1"/>
    <col min="2" max="2" width="66.140625" style="229" customWidth="1"/>
    <col min="3" max="3" width="131.42578125" style="230" customWidth="1"/>
    <col min="4" max="5" width="10.28515625" style="221" customWidth="1"/>
    <col min="6" max="16384" width="43.5703125" style="221"/>
  </cols>
  <sheetData>
    <row r="1" spans="1:3" ht="12.75" thickTop="1" thickBot="1">
      <c r="A1" s="865" t="s">
        <v>323</v>
      </c>
      <c r="B1" s="866"/>
      <c r="C1" s="867"/>
    </row>
    <row r="2" spans="1:3" ht="26.25" customHeight="1">
      <c r="A2" s="570"/>
      <c r="B2" s="868" t="s">
        <v>324</v>
      </c>
      <c r="C2" s="868"/>
    </row>
    <row r="3" spans="1:3" s="226" customFormat="1" ht="11.25" customHeight="1">
      <c r="A3" s="225"/>
      <c r="B3" s="868" t="s">
        <v>416</v>
      </c>
      <c r="C3" s="868"/>
    </row>
    <row r="4" spans="1:3" ht="12" customHeight="1" thickBot="1">
      <c r="A4" s="869" t="s">
        <v>420</v>
      </c>
      <c r="B4" s="870"/>
      <c r="C4" s="871"/>
    </row>
    <row r="5" spans="1:3" ht="12" thickTop="1">
      <c r="A5" s="222"/>
      <c r="B5" s="872" t="s">
        <v>325</v>
      </c>
      <c r="C5" s="873"/>
    </row>
    <row r="6" spans="1:3">
      <c r="A6" s="570"/>
      <c r="B6" s="859" t="s">
        <v>417</v>
      </c>
      <c r="C6" s="860"/>
    </row>
    <row r="7" spans="1:3">
      <c r="A7" s="570"/>
      <c r="B7" s="859" t="s">
        <v>326</v>
      </c>
      <c r="C7" s="860"/>
    </row>
    <row r="8" spans="1:3">
      <c r="A8" s="570"/>
      <c r="B8" s="859" t="s">
        <v>418</v>
      </c>
      <c r="C8" s="860"/>
    </row>
    <row r="9" spans="1:3">
      <c r="A9" s="570"/>
      <c r="B9" s="861" t="s">
        <v>419</v>
      </c>
      <c r="C9" s="862"/>
    </row>
    <row r="10" spans="1:3">
      <c r="A10" s="570"/>
      <c r="B10" s="863" t="s">
        <v>327</v>
      </c>
      <c r="C10" s="864" t="s">
        <v>327</v>
      </c>
    </row>
    <row r="11" spans="1:3">
      <c r="A11" s="570"/>
      <c r="B11" s="863" t="s">
        <v>328</v>
      </c>
      <c r="C11" s="864" t="s">
        <v>328</v>
      </c>
    </row>
    <row r="12" spans="1:3">
      <c r="A12" s="570"/>
      <c r="B12" s="863" t="s">
        <v>329</v>
      </c>
      <c r="C12" s="864" t="s">
        <v>329</v>
      </c>
    </row>
    <row r="13" spans="1:3">
      <c r="A13" s="570"/>
      <c r="B13" s="863" t="s">
        <v>330</v>
      </c>
      <c r="C13" s="864" t="s">
        <v>330</v>
      </c>
    </row>
    <row r="14" spans="1:3">
      <c r="A14" s="570"/>
      <c r="B14" s="863" t="s">
        <v>331</v>
      </c>
      <c r="C14" s="864" t="s">
        <v>331</v>
      </c>
    </row>
    <row r="15" spans="1:3" ht="21.75" customHeight="1">
      <c r="A15" s="570"/>
      <c r="B15" s="863" t="s">
        <v>332</v>
      </c>
      <c r="C15" s="864" t="s">
        <v>332</v>
      </c>
    </row>
    <row r="16" spans="1:3">
      <c r="A16" s="570"/>
      <c r="B16" s="863" t="s">
        <v>333</v>
      </c>
      <c r="C16" s="864" t="s">
        <v>334</v>
      </c>
    </row>
    <row r="17" spans="1:3">
      <c r="A17" s="570"/>
      <c r="B17" s="863" t="s">
        <v>335</v>
      </c>
      <c r="C17" s="864" t="s">
        <v>336</v>
      </c>
    </row>
    <row r="18" spans="1:3">
      <c r="A18" s="570"/>
      <c r="B18" s="863" t="s">
        <v>337</v>
      </c>
      <c r="C18" s="864" t="s">
        <v>338</v>
      </c>
    </row>
    <row r="19" spans="1:3">
      <c r="A19" s="570"/>
      <c r="B19" s="863" t="s">
        <v>339</v>
      </c>
      <c r="C19" s="864" t="s">
        <v>339</v>
      </c>
    </row>
    <row r="20" spans="1:3">
      <c r="A20" s="570"/>
      <c r="B20" s="863" t="s">
        <v>340</v>
      </c>
      <c r="C20" s="864" t="s">
        <v>340</v>
      </c>
    </row>
    <row r="21" spans="1:3">
      <c r="A21" s="570"/>
      <c r="B21" s="863" t="s">
        <v>341</v>
      </c>
      <c r="C21" s="864" t="s">
        <v>341</v>
      </c>
    </row>
    <row r="22" spans="1:3" ht="23.25" customHeight="1">
      <c r="A22" s="570"/>
      <c r="B22" s="863" t="s">
        <v>342</v>
      </c>
      <c r="C22" s="864" t="s">
        <v>343</v>
      </c>
    </row>
    <row r="23" spans="1:3">
      <c r="A23" s="570"/>
      <c r="B23" s="863" t="s">
        <v>344</v>
      </c>
      <c r="C23" s="864" t="s">
        <v>344</v>
      </c>
    </row>
    <row r="24" spans="1:3">
      <c r="A24" s="570"/>
      <c r="B24" s="863" t="s">
        <v>345</v>
      </c>
      <c r="C24" s="864" t="s">
        <v>346</v>
      </c>
    </row>
    <row r="25" spans="1:3" ht="12" thickBot="1">
      <c r="A25" s="223"/>
      <c r="B25" s="876" t="s">
        <v>347</v>
      </c>
      <c r="C25" s="877"/>
    </row>
    <row r="26" spans="1:3" ht="12.75" thickTop="1" thickBot="1">
      <c r="A26" s="869" t="s">
        <v>430</v>
      </c>
      <c r="B26" s="870"/>
      <c r="C26" s="871"/>
    </row>
    <row r="27" spans="1:3" ht="12.75" thickTop="1" thickBot="1">
      <c r="A27" s="224"/>
      <c r="B27" s="878" t="s">
        <v>348</v>
      </c>
      <c r="C27" s="879"/>
    </row>
    <row r="28" spans="1:3" ht="12.75" thickTop="1" thickBot="1">
      <c r="A28" s="869" t="s">
        <v>421</v>
      </c>
      <c r="B28" s="870"/>
      <c r="C28" s="871"/>
    </row>
    <row r="29" spans="1:3" ht="12" thickTop="1">
      <c r="A29" s="222"/>
      <c r="B29" s="880" t="s">
        <v>349</v>
      </c>
      <c r="C29" s="881" t="s">
        <v>350</v>
      </c>
    </row>
    <row r="30" spans="1:3">
      <c r="A30" s="570"/>
      <c r="B30" s="874" t="s">
        <v>351</v>
      </c>
      <c r="C30" s="875" t="s">
        <v>352</v>
      </c>
    </row>
    <row r="31" spans="1:3">
      <c r="A31" s="570"/>
      <c r="B31" s="874" t="s">
        <v>353</v>
      </c>
      <c r="C31" s="875" t="s">
        <v>354</v>
      </c>
    </row>
    <row r="32" spans="1:3">
      <c r="A32" s="570"/>
      <c r="B32" s="874" t="s">
        <v>355</v>
      </c>
      <c r="C32" s="875" t="s">
        <v>356</v>
      </c>
    </row>
    <row r="33" spans="1:3">
      <c r="A33" s="570"/>
      <c r="B33" s="874" t="s">
        <v>357</v>
      </c>
      <c r="C33" s="875" t="s">
        <v>358</v>
      </c>
    </row>
    <row r="34" spans="1:3">
      <c r="A34" s="570"/>
      <c r="B34" s="874" t="s">
        <v>359</v>
      </c>
      <c r="C34" s="875" t="s">
        <v>360</v>
      </c>
    </row>
    <row r="35" spans="1:3" ht="23.25" customHeight="1">
      <c r="A35" s="570"/>
      <c r="B35" s="874" t="s">
        <v>361</v>
      </c>
      <c r="C35" s="875" t="s">
        <v>362</v>
      </c>
    </row>
    <row r="36" spans="1:3" ht="24" customHeight="1">
      <c r="A36" s="570"/>
      <c r="B36" s="874" t="s">
        <v>363</v>
      </c>
      <c r="C36" s="875" t="s">
        <v>364</v>
      </c>
    </row>
    <row r="37" spans="1:3" ht="24.75" customHeight="1">
      <c r="A37" s="570"/>
      <c r="B37" s="874" t="s">
        <v>365</v>
      </c>
      <c r="C37" s="875" t="s">
        <v>366</v>
      </c>
    </row>
    <row r="38" spans="1:3" ht="23.25" customHeight="1">
      <c r="A38" s="570"/>
      <c r="B38" s="874" t="s">
        <v>422</v>
      </c>
      <c r="C38" s="875" t="s">
        <v>367</v>
      </c>
    </row>
    <row r="39" spans="1:3" ht="39.75" customHeight="1">
      <c r="A39" s="570"/>
      <c r="B39" s="863" t="s">
        <v>437</v>
      </c>
      <c r="C39" s="864" t="s">
        <v>368</v>
      </c>
    </row>
    <row r="40" spans="1:3" ht="12" customHeight="1">
      <c r="A40" s="570"/>
      <c r="B40" s="874" t="s">
        <v>369</v>
      </c>
      <c r="C40" s="875" t="s">
        <v>370</v>
      </c>
    </row>
    <row r="41" spans="1:3" ht="27" customHeight="1" thickBot="1">
      <c r="A41" s="223"/>
      <c r="B41" s="884" t="s">
        <v>371</v>
      </c>
      <c r="C41" s="885" t="s">
        <v>372</v>
      </c>
    </row>
    <row r="42" spans="1:3" ht="12.75" thickTop="1" thickBot="1">
      <c r="A42" s="869" t="s">
        <v>423</v>
      </c>
      <c r="B42" s="870"/>
      <c r="C42" s="871"/>
    </row>
    <row r="43" spans="1:3" ht="12" thickTop="1">
      <c r="A43" s="222"/>
      <c r="B43" s="872" t="s">
        <v>460</v>
      </c>
      <c r="C43" s="873" t="s">
        <v>373</v>
      </c>
    </row>
    <row r="44" spans="1:3">
      <c r="A44" s="570"/>
      <c r="B44" s="859" t="s">
        <v>459</v>
      </c>
      <c r="C44" s="860"/>
    </row>
    <row r="45" spans="1:3" ht="23.25" customHeight="1" thickBot="1">
      <c r="A45" s="223"/>
      <c r="B45" s="882" t="s">
        <v>374</v>
      </c>
      <c r="C45" s="883" t="s">
        <v>375</v>
      </c>
    </row>
    <row r="46" spans="1:3" ht="11.25" customHeight="1" thickTop="1" thickBot="1">
      <c r="A46" s="869" t="s">
        <v>424</v>
      </c>
      <c r="B46" s="870"/>
      <c r="C46" s="871"/>
    </row>
    <row r="47" spans="1:3" ht="26.25" customHeight="1" thickTop="1">
      <c r="A47" s="570"/>
      <c r="B47" s="859" t="s">
        <v>425</v>
      </c>
      <c r="C47" s="860"/>
    </row>
    <row r="48" spans="1:3" ht="12" thickBot="1">
      <c r="A48" s="869" t="s">
        <v>426</v>
      </c>
      <c r="B48" s="870"/>
      <c r="C48" s="871"/>
    </row>
    <row r="49" spans="1:3" ht="12" thickTop="1">
      <c r="A49" s="222"/>
      <c r="B49" s="872" t="s">
        <v>376</v>
      </c>
      <c r="C49" s="873" t="s">
        <v>376</v>
      </c>
    </row>
    <row r="50" spans="1:3" ht="11.25" customHeight="1">
      <c r="A50" s="570"/>
      <c r="B50" s="859" t="s">
        <v>377</v>
      </c>
      <c r="C50" s="860" t="s">
        <v>377</v>
      </c>
    </row>
    <row r="51" spans="1:3">
      <c r="A51" s="570"/>
      <c r="B51" s="859" t="s">
        <v>378</v>
      </c>
      <c r="C51" s="860" t="s">
        <v>378</v>
      </c>
    </row>
    <row r="52" spans="1:3" ht="11.25" customHeight="1">
      <c r="A52" s="570"/>
      <c r="B52" s="859" t="s">
        <v>487</v>
      </c>
      <c r="C52" s="860" t="s">
        <v>379</v>
      </c>
    </row>
    <row r="53" spans="1:3" ht="33.6" customHeight="1">
      <c r="A53" s="570"/>
      <c r="B53" s="859" t="s">
        <v>380</v>
      </c>
      <c r="C53" s="860" t="s">
        <v>380</v>
      </c>
    </row>
    <row r="54" spans="1:3" ht="11.25" customHeight="1">
      <c r="A54" s="570"/>
      <c r="B54" s="859" t="s">
        <v>480</v>
      </c>
      <c r="C54" s="860" t="s">
        <v>381</v>
      </c>
    </row>
    <row r="55" spans="1:3" ht="11.25" customHeight="1" thickBot="1">
      <c r="A55" s="869" t="s">
        <v>427</v>
      </c>
      <c r="B55" s="870"/>
      <c r="C55" s="871"/>
    </row>
    <row r="56" spans="1:3" ht="12" thickTop="1">
      <c r="A56" s="222"/>
      <c r="B56" s="872" t="s">
        <v>376</v>
      </c>
      <c r="C56" s="873" t="s">
        <v>376</v>
      </c>
    </row>
    <row r="57" spans="1:3">
      <c r="A57" s="570"/>
      <c r="B57" s="859" t="s">
        <v>382</v>
      </c>
      <c r="C57" s="860" t="s">
        <v>382</v>
      </c>
    </row>
    <row r="58" spans="1:3">
      <c r="A58" s="570"/>
      <c r="B58" s="859" t="s">
        <v>433</v>
      </c>
      <c r="C58" s="860" t="s">
        <v>383</v>
      </c>
    </row>
    <row r="59" spans="1:3">
      <c r="A59" s="570"/>
      <c r="B59" s="859" t="s">
        <v>384</v>
      </c>
      <c r="C59" s="860" t="s">
        <v>384</v>
      </c>
    </row>
    <row r="60" spans="1:3">
      <c r="A60" s="570"/>
      <c r="B60" s="859" t="s">
        <v>385</v>
      </c>
      <c r="C60" s="860" t="s">
        <v>385</v>
      </c>
    </row>
    <row r="61" spans="1:3">
      <c r="A61" s="570"/>
      <c r="B61" s="859" t="s">
        <v>386</v>
      </c>
      <c r="C61" s="860" t="s">
        <v>386</v>
      </c>
    </row>
    <row r="62" spans="1:3">
      <c r="A62" s="570"/>
      <c r="B62" s="859" t="s">
        <v>434</v>
      </c>
      <c r="C62" s="860" t="s">
        <v>387</v>
      </c>
    </row>
    <row r="63" spans="1:3">
      <c r="A63" s="570"/>
      <c r="B63" s="859" t="s">
        <v>388</v>
      </c>
      <c r="C63" s="860" t="s">
        <v>388</v>
      </c>
    </row>
    <row r="64" spans="1:3" ht="12" thickBot="1">
      <c r="A64" s="223"/>
      <c r="B64" s="882" t="s">
        <v>389</v>
      </c>
      <c r="C64" s="883" t="s">
        <v>389</v>
      </c>
    </row>
    <row r="65" spans="1:3" ht="11.25" customHeight="1" thickTop="1">
      <c r="A65" s="888" t="s">
        <v>428</v>
      </c>
      <c r="B65" s="889"/>
      <c r="C65" s="890"/>
    </row>
    <row r="66" spans="1:3" ht="12" thickBot="1">
      <c r="A66" s="223"/>
      <c r="B66" s="882" t="s">
        <v>390</v>
      </c>
      <c r="C66" s="883" t="s">
        <v>390</v>
      </c>
    </row>
    <row r="67" spans="1:3" ht="11.25" customHeight="1" thickTop="1" thickBot="1">
      <c r="A67" s="869" t="s">
        <v>429</v>
      </c>
      <c r="B67" s="870"/>
      <c r="C67" s="871"/>
    </row>
    <row r="68" spans="1:3" ht="12" thickTop="1">
      <c r="A68" s="222"/>
      <c r="B68" s="872" t="s">
        <v>391</v>
      </c>
      <c r="C68" s="873" t="s">
        <v>391</v>
      </c>
    </row>
    <row r="69" spans="1:3">
      <c r="A69" s="570"/>
      <c r="B69" s="859" t="s">
        <v>392</v>
      </c>
      <c r="C69" s="860" t="s">
        <v>392</v>
      </c>
    </row>
    <row r="70" spans="1:3">
      <c r="A70" s="570"/>
      <c r="B70" s="859" t="s">
        <v>393</v>
      </c>
      <c r="C70" s="860" t="s">
        <v>393</v>
      </c>
    </row>
    <row r="71" spans="1:3" ht="38.25" customHeight="1">
      <c r="A71" s="570"/>
      <c r="B71" s="886" t="s">
        <v>436</v>
      </c>
      <c r="C71" s="887" t="s">
        <v>394</v>
      </c>
    </row>
    <row r="72" spans="1:3" ht="33.75" customHeight="1">
      <c r="A72" s="570"/>
      <c r="B72" s="886" t="s">
        <v>439</v>
      </c>
      <c r="C72" s="887" t="s">
        <v>395</v>
      </c>
    </row>
    <row r="73" spans="1:3" ht="15.75" customHeight="1">
      <c r="A73" s="570"/>
      <c r="B73" s="886" t="s">
        <v>435</v>
      </c>
      <c r="C73" s="887" t="s">
        <v>396</v>
      </c>
    </row>
    <row r="74" spans="1:3">
      <c r="A74" s="570"/>
      <c r="B74" s="859" t="s">
        <v>397</v>
      </c>
      <c r="C74" s="860" t="s">
        <v>397</v>
      </c>
    </row>
    <row r="75" spans="1:3" ht="12" thickBot="1">
      <c r="A75" s="223"/>
      <c r="B75" s="882" t="s">
        <v>398</v>
      </c>
      <c r="C75" s="883" t="s">
        <v>398</v>
      </c>
    </row>
    <row r="76" spans="1:3" ht="12" thickTop="1">
      <c r="A76" s="888" t="s">
        <v>463</v>
      </c>
      <c r="B76" s="889"/>
      <c r="C76" s="890"/>
    </row>
    <row r="77" spans="1:3">
      <c r="A77" s="570"/>
      <c r="B77" s="859" t="s">
        <v>390</v>
      </c>
      <c r="C77" s="860"/>
    </row>
    <row r="78" spans="1:3">
      <c r="A78" s="570"/>
      <c r="B78" s="859" t="s">
        <v>461</v>
      </c>
      <c r="C78" s="860"/>
    </row>
    <row r="79" spans="1:3">
      <c r="A79" s="570"/>
      <c r="B79" s="859" t="s">
        <v>462</v>
      </c>
      <c r="C79" s="860"/>
    </row>
    <row r="80" spans="1:3">
      <c r="A80" s="888" t="s">
        <v>464</v>
      </c>
      <c r="B80" s="889"/>
      <c r="C80" s="890"/>
    </row>
    <row r="81" spans="1:3">
      <c r="A81" s="570"/>
      <c r="B81" s="859" t="s">
        <v>390</v>
      </c>
      <c r="C81" s="860"/>
    </row>
    <row r="82" spans="1:3">
      <c r="A82" s="570"/>
      <c r="B82" s="859" t="s">
        <v>465</v>
      </c>
      <c r="C82" s="860"/>
    </row>
    <row r="83" spans="1:3" ht="76.5" customHeight="1">
      <c r="A83" s="570"/>
      <c r="B83" s="859" t="s">
        <v>479</v>
      </c>
      <c r="C83" s="860"/>
    </row>
    <row r="84" spans="1:3" ht="53.25" customHeight="1">
      <c r="A84" s="570"/>
      <c r="B84" s="859" t="s">
        <v>478</v>
      </c>
      <c r="C84" s="860"/>
    </row>
    <row r="85" spans="1:3">
      <c r="A85" s="570"/>
      <c r="B85" s="859" t="s">
        <v>466</v>
      </c>
      <c r="C85" s="860"/>
    </row>
    <row r="86" spans="1:3">
      <c r="A86" s="570"/>
      <c r="B86" s="859" t="s">
        <v>467</v>
      </c>
      <c r="C86" s="860"/>
    </row>
    <row r="87" spans="1:3">
      <c r="A87" s="570"/>
      <c r="B87" s="859" t="s">
        <v>468</v>
      </c>
      <c r="C87" s="860"/>
    </row>
    <row r="88" spans="1:3">
      <c r="A88" s="888" t="s">
        <v>469</v>
      </c>
      <c r="B88" s="889"/>
      <c r="C88" s="890"/>
    </row>
    <row r="89" spans="1:3">
      <c r="A89" s="570"/>
      <c r="B89" s="859" t="s">
        <v>390</v>
      </c>
      <c r="C89" s="860"/>
    </row>
    <row r="90" spans="1:3">
      <c r="A90" s="570"/>
      <c r="B90" s="859" t="s">
        <v>471</v>
      </c>
      <c r="C90" s="860"/>
    </row>
    <row r="91" spans="1:3" ht="12" customHeight="1">
      <c r="A91" s="570"/>
      <c r="B91" s="859" t="s">
        <v>472</v>
      </c>
      <c r="C91" s="860"/>
    </row>
    <row r="92" spans="1:3">
      <c r="A92" s="570"/>
      <c r="B92" s="859" t="s">
        <v>473</v>
      </c>
      <c r="C92" s="860"/>
    </row>
    <row r="93" spans="1:3" ht="24.75" customHeight="1">
      <c r="A93" s="570"/>
      <c r="B93" s="891" t="s">
        <v>515</v>
      </c>
      <c r="C93" s="892"/>
    </row>
    <row r="94" spans="1:3" ht="24" customHeight="1">
      <c r="A94" s="570"/>
      <c r="B94" s="891" t="s">
        <v>516</v>
      </c>
      <c r="C94" s="892"/>
    </row>
    <row r="95" spans="1:3" ht="13.5" customHeight="1">
      <c r="A95" s="570"/>
      <c r="B95" s="874" t="s">
        <v>474</v>
      </c>
      <c r="C95" s="875"/>
    </row>
    <row r="96" spans="1:3" ht="11.25" customHeight="1" thickBot="1">
      <c r="A96" s="893" t="s">
        <v>511</v>
      </c>
      <c r="B96" s="894"/>
      <c r="C96" s="895"/>
    </row>
    <row r="97" spans="1:3" ht="12.75" thickTop="1" thickBot="1">
      <c r="A97" s="902" t="s">
        <v>399</v>
      </c>
      <c r="B97" s="902"/>
      <c r="C97" s="902"/>
    </row>
    <row r="98" spans="1:3">
      <c r="A98" s="343">
        <v>2</v>
      </c>
      <c r="B98" s="512" t="s">
        <v>491</v>
      </c>
      <c r="C98" s="512" t="s">
        <v>512</v>
      </c>
    </row>
    <row r="99" spans="1:3">
      <c r="A99" s="227">
        <v>3</v>
      </c>
      <c r="B99" s="513" t="s">
        <v>492</v>
      </c>
      <c r="C99" s="514" t="s">
        <v>513</v>
      </c>
    </row>
    <row r="100" spans="1:3">
      <c r="A100" s="227">
        <v>4</v>
      </c>
      <c r="B100" s="513" t="s">
        <v>493</v>
      </c>
      <c r="C100" s="514" t="s">
        <v>517</v>
      </c>
    </row>
    <row r="101" spans="1:3" ht="11.25" customHeight="1">
      <c r="A101" s="227">
        <v>5</v>
      </c>
      <c r="B101" s="513" t="s">
        <v>494</v>
      </c>
      <c r="C101" s="514" t="s">
        <v>514</v>
      </c>
    </row>
    <row r="102" spans="1:3" ht="12" customHeight="1">
      <c r="A102" s="227">
        <v>6</v>
      </c>
      <c r="B102" s="513" t="s">
        <v>509</v>
      </c>
      <c r="C102" s="514" t="s">
        <v>495</v>
      </c>
    </row>
    <row r="103" spans="1:3" ht="12" customHeight="1">
      <c r="A103" s="227">
        <v>7</v>
      </c>
      <c r="B103" s="513" t="s">
        <v>496</v>
      </c>
      <c r="C103" s="514" t="s">
        <v>510</v>
      </c>
    </row>
    <row r="104" spans="1:3">
      <c r="A104" s="227">
        <v>8</v>
      </c>
      <c r="B104" s="513" t="s">
        <v>501</v>
      </c>
      <c r="C104" s="514" t="s">
        <v>521</v>
      </c>
    </row>
    <row r="105" spans="1:3" ht="11.25" customHeight="1">
      <c r="A105" s="888" t="s">
        <v>475</v>
      </c>
      <c r="B105" s="889"/>
      <c r="C105" s="890"/>
    </row>
    <row r="106" spans="1:3" ht="12" customHeight="1">
      <c r="A106" s="570"/>
      <c r="B106" s="859" t="s">
        <v>390</v>
      </c>
      <c r="C106" s="860"/>
    </row>
    <row r="107" spans="1:3">
      <c r="A107" s="888" t="s">
        <v>658</v>
      </c>
      <c r="B107" s="889"/>
      <c r="C107" s="890"/>
    </row>
    <row r="108" spans="1:3" ht="12" customHeight="1">
      <c r="A108" s="570"/>
      <c r="B108" s="859" t="s">
        <v>660</v>
      </c>
      <c r="C108" s="860"/>
    </row>
    <row r="109" spans="1:3">
      <c r="A109" s="570"/>
      <c r="B109" s="859" t="s">
        <v>661</v>
      </c>
      <c r="C109" s="860"/>
    </row>
    <row r="110" spans="1:3">
      <c r="A110" s="570"/>
      <c r="B110" s="859" t="s">
        <v>659</v>
      </c>
      <c r="C110" s="860"/>
    </row>
    <row r="111" spans="1:3">
      <c r="A111" s="896" t="s">
        <v>948</v>
      </c>
      <c r="B111" s="896"/>
      <c r="C111" s="896"/>
    </row>
    <row r="112" spans="1:3">
      <c r="A112" s="897" t="s">
        <v>323</v>
      </c>
      <c r="B112" s="897"/>
      <c r="C112" s="897"/>
    </row>
    <row r="113" spans="1:3">
      <c r="A113" s="571">
        <v>1</v>
      </c>
      <c r="B113" s="898" t="s">
        <v>834</v>
      </c>
      <c r="C113" s="899"/>
    </row>
    <row r="114" spans="1:3">
      <c r="A114" s="571">
        <v>2</v>
      </c>
      <c r="B114" s="900" t="s">
        <v>835</v>
      </c>
      <c r="C114" s="901"/>
    </row>
    <row r="115" spans="1:3">
      <c r="A115" s="571">
        <v>3</v>
      </c>
      <c r="B115" s="898" t="s">
        <v>836</v>
      </c>
      <c r="C115" s="899"/>
    </row>
    <row r="116" spans="1:3">
      <c r="A116" s="571">
        <v>4</v>
      </c>
      <c r="B116" s="898" t="s">
        <v>837</v>
      </c>
      <c r="C116" s="899"/>
    </row>
    <row r="117" spans="1:3">
      <c r="A117" s="571">
        <v>5</v>
      </c>
      <c r="B117" s="898" t="s">
        <v>838</v>
      </c>
      <c r="C117" s="899"/>
    </row>
    <row r="118" spans="1:3" ht="55.5" customHeight="1">
      <c r="A118" s="571">
        <v>6</v>
      </c>
      <c r="B118" s="898" t="s">
        <v>949</v>
      </c>
      <c r="C118" s="899"/>
    </row>
    <row r="119" spans="1:3" ht="22.5">
      <c r="A119" s="571">
        <v>6.01</v>
      </c>
      <c r="B119" s="572" t="s">
        <v>694</v>
      </c>
      <c r="C119" s="614" t="s">
        <v>950</v>
      </c>
    </row>
    <row r="120" spans="1:3" ht="33.75">
      <c r="A120" s="571">
        <v>6.02</v>
      </c>
      <c r="B120" s="572" t="s">
        <v>695</v>
      </c>
      <c r="C120" s="612" t="s">
        <v>954</v>
      </c>
    </row>
    <row r="121" spans="1:3">
      <c r="A121" s="571">
        <v>6.03</v>
      </c>
      <c r="B121" s="578" t="s">
        <v>696</v>
      </c>
      <c r="C121" s="578" t="s">
        <v>839</v>
      </c>
    </row>
    <row r="122" spans="1:3">
      <c r="A122" s="571">
        <v>6.04</v>
      </c>
      <c r="B122" s="572" t="s">
        <v>697</v>
      </c>
      <c r="C122" s="574" t="s">
        <v>840</v>
      </c>
    </row>
    <row r="123" spans="1:3">
      <c r="A123" s="571">
        <v>6.05</v>
      </c>
      <c r="B123" s="572" t="s">
        <v>698</v>
      </c>
      <c r="C123" s="574" t="s">
        <v>841</v>
      </c>
    </row>
    <row r="124" spans="1:3" ht="22.5">
      <c r="A124" s="571">
        <v>6.06</v>
      </c>
      <c r="B124" s="572" t="s">
        <v>699</v>
      </c>
      <c r="C124" s="574" t="s">
        <v>842</v>
      </c>
    </row>
    <row r="125" spans="1:3">
      <c r="A125" s="571">
        <v>6.07</v>
      </c>
      <c r="B125" s="575" t="s">
        <v>700</v>
      </c>
      <c r="C125" s="574" t="s">
        <v>843</v>
      </c>
    </row>
    <row r="126" spans="1:3" ht="22.5">
      <c r="A126" s="571">
        <v>6.08</v>
      </c>
      <c r="B126" s="572" t="s">
        <v>701</v>
      </c>
      <c r="C126" s="574" t="s">
        <v>844</v>
      </c>
    </row>
    <row r="127" spans="1:3" ht="22.5">
      <c r="A127" s="571">
        <v>6.09</v>
      </c>
      <c r="B127" s="576" t="s">
        <v>702</v>
      </c>
      <c r="C127" s="574" t="s">
        <v>845</v>
      </c>
    </row>
    <row r="128" spans="1:3">
      <c r="A128" s="577">
        <v>6.1</v>
      </c>
      <c r="B128" s="576" t="s">
        <v>703</v>
      </c>
      <c r="C128" s="574" t="s">
        <v>846</v>
      </c>
    </row>
    <row r="129" spans="1:3">
      <c r="A129" s="571">
        <v>6.11</v>
      </c>
      <c r="B129" s="576" t="s">
        <v>704</v>
      </c>
      <c r="C129" s="574" t="s">
        <v>847</v>
      </c>
    </row>
    <row r="130" spans="1:3">
      <c r="A130" s="571">
        <v>6.12</v>
      </c>
      <c r="B130" s="576" t="s">
        <v>705</v>
      </c>
      <c r="C130" s="574" t="s">
        <v>848</v>
      </c>
    </row>
    <row r="131" spans="1:3">
      <c r="A131" s="571">
        <v>6.13</v>
      </c>
      <c r="B131" s="576" t="s">
        <v>706</v>
      </c>
      <c r="C131" s="578" t="s">
        <v>849</v>
      </c>
    </row>
    <row r="132" spans="1:3">
      <c r="A132" s="571">
        <v>6.14</v>
      </c>
      <c r="B132" s="576" t="s">
        <v>707</v>
      </c>
      <c r="C132" s="578" t="s">
        <v>850</v>
      </c>
    </row>
    <row r="133" spans="1:3">
      <c r="A133" s="571">
        <v>6.15</v>
      </c>
      <c r="B133" s="576" t="s">
        <v>708</v>
      </c>
      <c r="C133" s="578" t="s">
        <v>851</v>
      </c>
    </row>
    <row r="134" spans="1:3" ht="22.5">
      <c r="A134" s="571">
        <v>6.16</v>
      </c>
      <c r="B134" s="576" t="s">
        <v>709</v>
      </c>
      <c r="C134" s="578" t="s">
        <v>852</v>
      </c>
    </row>
    <row r="135" spans="1:3">
      <c r="A135" s="571">
        <v>6.17</v>
      </c>
      <c r="B135" s="578" t="s">
        <v>710</v>
      </c>
      <c r="C135" s="578" t="s">
        <v>853</v>
      </c>
    </row>
    <row r="136" spans="1:3" ht="22.5">
      <c r="A136" s="571">
        <v>6.18</v>
      </c>
      <c r="B136" s="576" t="s">
        <v>711</v>
      </c>
      <c r="C136" s="578" t="s">
        <v>854</v>
      </c>
    </row>
    <row r="137" spans="1:3">
      <c r="A137" s="571">
        <v>6.19</v>
      </c>
      <c r="B137" s="576" t="s">
        <v>712</v>
      </c>
      <c r="C137" s="578" t="s">
        <v>855</v>
      </c>
    </row>
    <row r="138" spans="1:3">
      <c r="A138" s="577">
        <v>6.2</v>
      </c>
      <c r="B138" s="576" t="s">
        <v>713</v>
      </c>
      <c r="C138" s="578" t="s">
        <v>856</v>
      </c>
    </row>
    <row r="139" spans="1:3">
      <c r="A139" s="571">
        <v>6.21</v>
      </c>
      <c r="B139" s="576" t="s">
        <v>714</v>
      </c>
      <c r="C139" s="578" t="s">
        <v>857</v>
      </c>
    </row>
    <row r="140" spans="1:3">
      <c r="A140" s="571">
        <v>6.22</v>
      </c>
      <c r="B140" s="576" t="s">
        <v>715</v>
      </c>
      <c r="C140" s="578" t="s">
        <v>858</v>
      </c>
    </row>
    <row r="141" spans="1:3" ht="22.5">
      <c r="A141" s="571">
        <v>6.23</v>
      </c>
      <c r="B141" s="576" t="s">
        <v>716</v>
      </c>
      <c r="C141" s="578" t="s">
        <v>859</v>
      </c>
    </row>
    <row r="142" spans="1:3" ht="22.5">
      <c r="A142" s="571">
        <v>6.24</v>
      </c>
      <c r="B142" s="572" t="s">
        <v>717</v>
      </c>
      <c r="C142" s="578" t="s">
        <v>860</v>
      </c>
    </row>
    <row r="143" spans="1:3">
      <c r="A143" s="571">
        <v>6.2500000000000098</v>
      </c>
      <c r="B143" s="572" t="s">
        <v>718</v>
      </c>
      <c r="C143" s="578" t="s">
        <v>861</v>
      </c>
    </row>
    <row r="144" spans="1:3" ht="22.5">
      <c r="A144" s="571">
        <v>6.2600000000000202</v>
      </c>
      <c r="B144" s="572" t="s">
        <v>862</v>
      </c>
      <c r="C144" s="617" t="s">
        <v>863</v>
      </c>
    </row>
    <row r="145" spans="1:3" ht="22.5">
      <c r="A145" s="571">
        <v>6.2700000000000298</v>
      </c>
      <c r="B145" s="572" t="s">
        <v>165</v>
      </c>
      <c r="C145" s="617" t="s">
        <v>952</v>
      </c>
    </row>
    <row r="146" spans="1:3">
      <c r="A146" s="571"/>
      <c r="B146" s="907" t="s">
        <v>864</v>
      </c>
      <c r="C146" s="908"/>
    </row>
    <row r="147" spans="1:3" s="580" customFormat="1">
      <c r="A147" s="579">
        <v>7.1</v>
      </c>
      <c r="B147" s="572" t="s">
        <v>865</v>
      </c>
      <c r="C147" s="911" t="s">
        <v>866</v>
      </c>
    </row>
    <row r="148" spans="1:3" s="580" customFormat="1">
      <c r="A148" s="579">
        <v>7.2</v>
      </c>
      <c r="B148" s="572" t="s">
        <v>867</v>
      </c>
      <c r="C148" s="912"/>
    </row>
    <row r="149" spans="1:3" s="580" customFormat="1">
      <c r="A149" s="579">
        <v>7.3</v>
      </c>
      <c r="B149" s="572" t="s">
        <v>868</v>
      </c>
      <c r="C149" s="912"/>
    </row>
    <row r="150" spans="1:3" s="580" customFormat="1">
      <c r="A150" s="579">
        <v>7.4</v>
      </c>
      <c r="B150" s="572" t="s">
        <v>869</v>
      </c>
      <c r="C150" s="912"/>
    </row>
    <row r="151" spans="1:3" s="580" customFormat="1">
      <c r="A151" s="579">
        <v>7.5</v>
      </c>
      <c r="B151" s="572" t="s">
        <v>870</v>
      </c>
      <c r="C151" s="912"/>
    </row>
    <row r="152" spans="1:3" s="580" customFormat="1">
      <c r="A152" s="579">
        <v>7.6</v>
      </c>
      <c r="B152" s="572" t="s">
        <v>943</v>
      </c>
      <c r="C152" s="913"/>
    </row>
    <row r="153" spans="1:3" s="580" customFormat="1" ht="22.5">
      <c r="A153" s="579">
        <v>7.7</v>
      </c>
      <c r="B153" s="572" t="s">
        <v>871</v>
      </c>
      <c r="C153" s="581" t="s">
        <v>872</v>
      </c>
    </row>
    <row r="154" spans="1:3" s="580" customFormat="1" ht="22.5">
      <c r="A154" s="579">
        <v>7.8</v>
      </c>
      <c r="B154" s="572" t="s">
        <v>873</v>
      </c>
      <c r="C154" s="581" t="s">
        <v>874</v>
      </c>
    </row>
    <row r="155" spans="1:3">
      <c r="A155" s="570"/>
      <c r="B155" s="907" t="s">
        <v>875</v>
      </c>
      <c r="C155" s="908"/>
    </row>
    <row r="156" spans="1:3">
      <c r="A156" s="579">
        <v>1</v>
      </c>
      <c r="B156" s="903" t="s">
        <v>957</v>
      </c>
      <c r="C156" s="904"/>
    </row>
    <row r="157" spans="1:3" ht="24.95" customHeight="1">
      <c r="A157" s="579">
        <v>2</v>
      </c>
      <c r="B157" s="905" t="s">
        <v>953</v>
      </c>
      <c r="C157" s="906"/>
    </row>
    <row r="158" spans="1:3">
      <c r="A158" s="579">
        <v>3</v>
      </c>
      <c r="B158" s="905" t="s">
        <v>942</v>
      </c>
      <c r="C158" s="906"/>
    </row>
    <row r="159" spans="1:3">
      <c r="A159" s="570"/>
      <c r="B159" s="907" t="s">
        <v>876</v>
      </c>
      <c r="C159" s="908"/>
    </row>
    <row r="160" spans="1:3" ht="39" customHeight="1">
      <c r="A160" s="579">
        <v>1</v>
      </c>
      <c r="B160" s="909" t="s">
        <v>959</v>
      </c>
      <c r="C160" s="910"/>
    </row>
    <row r="161" spans="1:3" ht="22.5">
      <c r="A161" s="579">
        <v>3</v>
      </c>
      <c r="B161" s="572" t="s">
        <v>682</v>
      </c>
      <c r="C161" s="581" t="s">
        <v>877</v>
      </c>
    </row>
    <row r="162" spans="1:3" ht="22.5">
      <c r="A162" s="579">
        <v>4</v>
      </c>
      <c r="B162" s="572" t="s">
        <v>683</v>
      </c>
      <c r="C162" s="581" t="s">
        <v>878</v>
      </c>
    </row>
    <row r="163" spans="1:3" ht="33.75">
      <c r="A163" s="579">
        <v>5</v>
      </c>
      <c r="B163" s="572" t="s">
        <v>684</v>
      </c>
      <c r="C163" s="581" t="s">
        <v>879</v>
      </c>
    </row>
    <row r="164" spans="1:3">
      <c r="A164" s="579">
        <v>6</v>
      </c>
      <c r="B164" s="572" t="s">
        <v>685</v>
      </c>
      <c r="C164" s="572" t="s">
        <v>880</v>
      </c>
    </row>
    <row r="165" spans="1:3">
      <c r="A165" s="570"/>
      <c r="B165" s="907" t="s">
        <v>881</v>
      </c>
      <c r="C165" s="908"/>
    </row>
    <row r="166" spans="1:3" ht="22.5">
      <c r="A166" s="579"/>
      <c r="B166" s="572" t="s">
        <v>882</v>
      </c>
      <c r="C166" s="582" t="s">
        <v>883</v>
      </c>
    </row>
    <row r="167" spans="1:3">
      <c r="A167" s="579"/>
      <c r="B167" s="572" t="s">
        <v>684</v>
      </c>
      <c r="C167" s="581" t="s">
        <v>884</v>
      </c>
    </row>
    <row r="168" spans="1:3">
      <c r="A168" s="570"/>
      <c r="B168" s="907" t="s">
        <v>885</v>
      </c>
      <c r="C168" s="908"/>
    </row>
    <row r="169" spans="1:3">
      <c r="A169" s="570"/>
      <c r="B169" s="859" t="s">
        <v>946</v>
      </c>
      <c r="C169" s="860"/>
    </row>
    <row r="170" spans="1:3">
      <c r="A170" s="570" t="s">
        <v>886</v>
      </c>
      <c r="B170" s="583" t="s">
        <v>742</v>
      </c>
      <c r="C170" s="584" t="s">
        <v>887</v>
      </c>
    </row>
    <row r="171" spans="1:3">
      <c r="A171" s="570" t="s">
        <v>536</v>
      </c>
      <c r="B171" s="585" t="s">
        <v>743</v>
      </c>
      <c r="C171" s="581" t="s">
        <v>888</v>
      </c>
    </row>
    <row r="172" spans="1:3" ht="22.5">
      <c r="A172" s="570" t="s">
        <v>543</v>
      </c>
      <c r="B172" s="584" t="s">
        <v>744</v>
      </c>
      <c r="C172" s="581" t="s">
        <v>889</v>
      </c>
    </row>
    <row r="173" spans="1:3">
      <c r="A173" s="570" t="s">
        <v>890</v>
      </c>
      <c r="B173" s="585" t="s">
        <v>745</v>
      </c>
      <c r="C173" s="585" t="s">
        <v>891</v>
      </c>
    </row>
    <row r="174" spans="1:3" ht="22.5">
      <c r="A174" s="570" t="s">
        <v>892</v>
      </c>
      <c r="B174" s="586" t="s">
        <v>746</v>
      </c>
      <c r="C174" s="586" t="s">
        <v>893</v>
      </c>
    </row>
    <row r="175" spans="1:3" ht="22.5">
      <c r="A175" s="570" t="s">
        <v>544</v>
      </c>
      <c r="B175" s="586" t="s">
        <v>747</v>
      </c>
      <c r="C175" s="586" t="s">
        <v>894</v>
      </c>
    </row>
    <row r="176" spans="1:3" ht="22.5">
      <c r="A176" s="570" t="s">
        <v>895</v>
      </c>
      <c r="B176" s="586" t="s">
        <v>748</v>
      </c>
      <c r="C176" s="586" t="s">
        <v>896</v>
      </c>
    </row>
    <row r="177" spans="1:3" ht="22.5">
      <c r="A177" s="570" t="s">
        <v>897</v>
      </c>
      <c r="B177" s="586" t="s">
        <v>749</v>
      </c>
      <c r="C177" s="586" t="s">
        <v>899</v>
      </c>
    </row>
    <row r="178" spans="1:3" ht="22.5">
      <c r="A178" s="570" t="s">
        <v>898</v>
      </c>
      <c r="B178" s="586" t="s">
        <v>750</v>
      </c>
      <c r="C178" s="586" t="s">
        <v>901</v>
      </c>
    </row>
    <row r="179" spans="1:3" ht="22.5">
      <c r="A179" s="570" t="s">
        <v>900</v>
      </c>
      <c r="B179" s="586" t="s">
        <v>751</v>
      </c>
      <c r="C179" s="587" t="s">
        <v>903</v>
      </c>
    </row>
    <row r="180" spans="1:3" ht="22.5">
      <c r="A180" s="570" t="s">
        <v>902</v>
      </c>
      <c r="B180" s="603" t="s">
        <v>752</v>
      </c>
      <c r="C180" s="587" t="s">
        <v>905</v>
      </c>
    </row>
    <row r="181" spans="1:3" ht="22.5">
      <c r="A181" s="570" t="s">
        <v>904</v>
      </c>
      <c r="B181" s="586" t="s">
        <v>753</v>
      </c>
      <c r="C181" s="588" t="s">
        <v>907</v>
      </c>
    </row>
    <row r="182" spans="1:3">
      <c r="A182" s="613" t="s">
        <v>906</v>
      </c>
      <c r="B182" s="589" t="s">
        <v>754</v>
      </c>
      <c r="C182" s="584" t="s">
        <v>908</v>
      </c>
    </row>
    <row r="183" spans="1:3" ht="22.5">
      <c r="A183" s="570"/>
      <c r="B183" s="590" t="s">
        <v>909</v>
      </c>
      <c r="C183" s="574" t="s">
        <v>910</v>
      </c>
    </row>
    <row r="184" spans="1:3" ht="22.5">
      <c r="A184" s="570"/>
      <c r="B184" s="590" t="s">
        <v>911</v>
      </c>
      <c r="C184" s="574" t="s">
        <v>912</v>
      </c>
    </row>
    <row r="185" spans="1:3" ht="22.5">
      <c r="A185" s="570"/>
      <c r="B185" s="590" t="s">
        <v>913</v>
      </c>
      <c r="C185" s="574" t="s">
        <v>914</v>
      </c>
    </row>
    <row r="186" spans="1:3">
      <c r="A186" s="570"/>
      <c r="B186" s="907" t="s">
        <v>915</v>
      </c>
      <c r="C186" s="908"/>
    </row>
    <row r="187" spans="1:3" ht="50.1" customHeight="1">
      <c r="A187" s="570"/>
      <c r="B187" s="903" t="s">
        <v>958</v>
      </c>
      <c r="C187" s="904"/>
    </row>
    <row r="188" spans="1:3">
      <c r="A188" s="579">
        <v>1</v>
      </c>
      <c r="B188" s="578" t="s">
        <v>774</v>
      </c>
      <c r="C188" s="578" t="s">
        <v>774</v>
      </c>
    </row>
    <row r="189" spans="1:3" ht="33.75">
      <c r="A189" s="579">
        <v>2</v>
      </c>
      <c r="B189" s="578" t="s">
        <v>916</v>
      </c>
      <c r="C189" s="578" t="s">
        <v>917</v>
      </c>
    </row>
    <row r="190" spans="1:3">
      <c r="A190" s="579">
        <v>3</v>
      </c>
      <c r="B190" s="578" t="s">
        <v>776</v>
      </c>
      <c r="C190" s="578" t="s">
        <v>918</v>
      </c>
    </row>
    <row r="191" spans="1:3" ht="22.5">
      <c r="A191" s="579">
        <v>4</v>
      </c>
      <c r="B191" s="578" t="s">
        <v>777</v>
      </c>
      <c r="C191" s="578" t="s">
        <v>919</v>
      </c>
    </row>
    <row r="192" spans="1:3" ht="22.5">
      <c r="A192" s="579">
        <v>5</v>
      </c>
      <c r="B192" s="578" t="s">
        <v>778</v>
      </c>
      <c r="C192" s="573" t="s">
        <v>960</v>
      </c>
    </row>
    <row r="193" spans="1:4" ht="45">
      <c r="A193" s="579">
        <v>6</v>
      </c>
      <c r="B193" s="578" t="s">
        <v>779</v>
      </c>
      <c r="C193" s="578" t="s">
        <v>920</v>
      </c>
    </row>
    <row r="194" spans="1:4">
      <c r="A194" s="570"/>
      <c r="B194" s="907" t="s">
        <v>921</v>
      </c>
      <c r="C194" s="908"/>
    </row>
    <row r="195" spans="1:4" ht="26.1" customHeight="1">
      <c r="A195" s="570"/>
      <c r="B195" s="914" t="s">
        <v>944</v>
      </c>
      <c r="C195" s="916"/>
    </row>
    <row r="196" spans="1:4" ht="22.5">
      <c r="A196" s="570">
        <v>1.1000000000000001</v>
      </c>
      <c r="B196" s="591" t="s">
        <v>788</v>
      </c>
      <c r="C196" s="604" t="s">
        <v>922</v>
      </c>
      <c r="D196" s="605"/>
    </row>
    <row r="197" spans="1:4" ht="12.75">
      <c r="A197" s="570" t="s">
        <v>249</v>
      </c>
      <c r="B197" s="592" t="s">
        <v>789</v>
      </c>
      <c r="C197" s="604" t="s">
        <v>923</v>
      </c>
      <c r="D197" s="606"/>
    </row>
    <row r="198" spans="1:4" ht="12.75">
      <c r="A198" s="570" t="s">
        <v>790</v>
      </c>
      <c r="B198" s="593" t="s">
        <v>791</v>
      </c>
      <c r="C198" s="868" t="s">
        <v>945</v>
      </c>
      <c r="D198" s="607"/>
    </row>
    <row r="199" spans="1:4" ht="12.75">
      <c r="A199" s="570" t="s">
        <v>792</v>
      </c>
      <c r="B199" s="593" t="s">
        <v>793</v>
      </c>
      <c r="C199" s="868"/>
      <c r="D199" s="607"/>
    </row>
    <row r="200" spans="1:4" ht="12.75">
      <c r="A200" s="570" t="s">
        <v>794</v>
      </c>
      <c r="B200" s="593" t="s">
        <v>795</v>
      </c>
      <c r="C200" s="868"/>
      <c r="D200" s="607"/>
    </row>
    <row r="201" spans="1:4" ht="12.75">
      <c r="A201" s="570" t="s">
        <v>796</v>
      </c>
      <c r="B201" s="593" t="s">
        <v>797</v>
      </c>
      <c r="C201" s="868"/>
      <c r="D201" s="607"/>
    </row>
    <row r="202" spans="1:4" ht="22.5">
      <c r="A202" s="570">
        <v>1.2</v>
      </c>
      <c r="B202" s="594" t="s">
        <v>798</v>
      </c>
      <c r="C202" s="595" t="s">
        <v>924</v>
      </c>
      <c r="D202" s="608"/>
    </row>
    <row r="203" spans="1:4" ht="22.5">
      <c r="A203" s="570" t="s">
        <v>800</v>
      </c>
      <c r="B203" s="596" t="s">
        <v>801</v>
      </c>
      <c r="C203" s="597" t="s">
        <v>925</v>
      </c>
      <c r="D203" s="609"/>
    </row>
    <row r="204" spans="1:4" ht="23.25">
      <c r="A204" s="570" t="s">
        <v>802</v>
      </c>
      <c r="B204" s="598" t="s">
        <v>803</v>
      </c>
      <c r="C204" s="597" t="s">
        <v>926</v>
      </c>
      <c r="D204" s="610"/>
    </row>
    <row r="205" spans="1:4" ht="12.75">
      <c r="A205" s="570" t="s">
        <v>804</v>
      </c>
      <c r="B205" s="599" t="s">
        <v>805</v>
      </c>
      <c r="C205" s="595" t="s">
        <v>927</v>
      </c>
      <c r="D205" s="609"/>
    </row>
    <row r="206" spans="1:4" ht="18" customHeight="1">
      <c r="A206" s="570" t="s">
        <v>806</v>
      </c>
      <c r="B206" s="602" t="s">
        <v>807</v>
      </c>
      <c r="C206" s="595" t="s">
        <v>928</v>
      </c>
      <c r="D206" s="610"/>
    </row>
    <row r="207" spans="1:4" ht="22.5">
      <c r="A207" s="570">
        <v>1.4</v>
      </c>
      <c r="B207" s="596" t="s">
        <v>940</v>
      </c>
      <c r="C207" s="600" t="s">
        <v>929</v>
      </c>
      <c r="D207" s="611"/>
    </row>
    <row r="208" spans="1:4" ht="12.75">
      <c r="A208" s="570">
        <v>1.5</v>
      </c>
      <c r="B208" s="596" t="s">
        <v>941</v>
      </c>
      <c r="C208" s="600" t="s">
        <v>929</v>
      </c>
      <c r="D208" s="611"/>
    </row>
    <row r="209" spans="1:3">
      <c r="A209" s="570"/>
      <c r="B209" s="896" t="s">
        <v>930</v>
      </c>
      <c r="C209" s="896"/>
    </row>
    <row r="210" spans="1:3" ht="24.6" customHeight="1">
      <c r="A210" s="570"/>
      <c r="B210" s="914" t="s">
        <v>931</v>
      </c>
      <c r="C210" s="914"/>
    </row>
    <row r="211" spans="1:3" ht="22.5">
      <c r="A211" s="579"/>
      <c r="B211" s="572" t="s">
        <v>682</v>
      </c>
      <c r="C211" s="581" t="s">
        <v>877</v>
      </c>
    </row>
    <row r="212" spans="1:3" ht="22.5">
      <c r="A212" s="579"/>
      <c r="B212" s="572" t="s">
        <v>683</v>
      </c>
      <c r="C212" s="581" t="s">
        <v>878</v>
      </c>
    </row>
    <row r="213" spans="1:3" ht="22.5">
      <c r="A213" s="570"/>
      <c r="B213" s="572" t="s">
        <v>684</v>
      </c>
      <c r="C213" s="581" t="s">
        <v>932</v>
      </c>
    </row>
    <row r="214" spans="1:3">
      <c r="A214" s="570"/>
      <c r="B214" s="896" t="s">
        <v>933</v>
      </c>
      <c r="C214" s="896"/>
    </row>
    <row r="215" spans="1:3" ht="36" customHeight="1">
      <c r="A215" s="579"/>
      <c r="B215" s="915" t="s">
        <v>947</v>
      </c>
      <c r="C215" s="915"/>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D2" sqref="D2"/>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7" t="s">
        <v>188</v>
      </c>
      <c r="B1" s="340" t="str">
        <f>Info!C2</f>
        <v>სს "ბაზისბანკი"</v>
      </c>
    </row>
    <row r="2" spans="1:8" ht="15.75">
      <c r="A2" s="17" t="s">
        <v>189</v>
      </c>
      <c r="B2" s="466">
        <f>'1. key ratios'!B2</f>
        <v>44377</v>
      </c>
    </row>
    <row r="3" spans="1:8" ht="15.75">
      <c r="A3" s="17"/>
    </row>
    <row r="4" spans="1:8" ht="16.5" thickBot="1">
      <c r="A4" s="31" t="s">
        <v>403</v>
      </c>
      <c r="B4" s="68" t="s">
        <v>242</v>
      </c>
      <c r="C4" s="31"/>
      <c r="D4" s="32"/>
      <c r="E4" s="32"/>
      <c r="F4" s="33"/>
      <c r="G4" s="33"/>
      <c r="H4" s="34" t="s">
        <v>93</v>
      </c>
    </row>
    <row r="5" spans="1:8" ht="15.75">
      <c r="A5" s="35"/>
      <c r="B5" s="36"/>
      <c r="C5" s="752" t="s">
        <v>194</v>
      </c>
      <c r="D5" s="753"/>
      <c r="E5" s="754"/>
      <c r="F5" s="752" t="s">
        <v>195</v>
      </c>
      <c r="G5" s="753"/>
      <c r="H5" s="755"/>
    </row>
    <row r="6" spans="1:8" ht="15.75">
      <c r="A6" s="37" t="s">
        <v>26</v>
      </c>
      <c r="B6" s="38" t="s">
        <v>153</v>
      </c>
      <c r="C6" s="39" t="s">
        <v>27</v>
      </c>
      <c r="D6" s="39" t="s">
        <v>94</v>
      </c>
      <c r="E6" s="39" t="s">
        <v>68</v>
      </c>
      <c r="F6" s="39" t="s">
        <v>27</v>
      </c>
      <c r="G6" s="39" t="s">
        <v>94</v>
      </c>
      <c r="H6" s="40" t="s">
        <v>68</v>
      </c>
    </row>
    <row r="7" spans="1:8" ht="15.75">
      <c r="A7" s="37">
        <v>1</v>
      </c>
      <c r="B7" s="41" t="s">
        <v>154</v>
      </c>
      <c r="C7" s="238">
        <v>16854092.109999999</v>
      </c>
      <c r="D7" s="238">
        <v>21500402.638700001</v>
      </c>
      <c r="E7" s="239">
        <f>C7+D7</f>
        <v>38354494.7487</v>
      </c>
      <c r="F7" s="240">
        <v>18051165.550000001</v>
      </c>
      <c r="G7" s="241">
        <v>22922076.5064</v>
      </c>
      <c r="H7" s="242">
        <f>F7+G7</f>
        <v>40973242.056400001</v>
      </c>
    </row>
    <row r="8" spans="1:8" ht="15.75">
      <c r="A8" s="37">
        <v>2</v>
      </c>
      <c r="B8" s="41" t="s">
        <v>155</v>
      </c>
      <c r="C8" s="238">
        <v>1297181.46</v>
      </c>
      <c r="D8" s="238">
        <v>178624472.57280001</v>
      </c>
      <c r="E8" s="239">
        <f t="shared" ref="E8:E20" si="0">C8+D8</f>
        <v>179921654.03280002</v>
      </c>
      <c r="F8" s="240">
        <v>32868386.66</v>
      </c>
      <c r="G8" s="241">
        <v>205571253.6882</v>
      </c>
      <c r="H8" s="242">
        <f t="shared" ref="H8:H40" si="1">F8+G8</f>
        <v>238439640.34819999</v>
      </c>
    </row>
    <row r="9" spans="1:8" ht="15.75">
      <c r="A9" s="37">
        <v>3</v>
      </c>
      <c r="B9" s="41" t="s">
        <v>156</v>
      </c>
      <c r="C9" s="238">
        <v>3591478.88</v>
      </c>
      <c r="D9" s="238">
        <v>89098472.1285</v>
      </c>
      <c r="E9" s="239">
        <f t="shared" si="0"/>
        <v>92689951.008499995</v>
      </c>
      <c r="F9" s="240">
        <v>10873380.289999999</v>
      </c>
      <c r="G9" s="241">
        <v>84289494.194299996</v>
      </c>
      <c r="H9" s="242">
        <f t="shared" si="1"/>
        <v>95162874.484299988</v>
      </c>
    </row>
    <row r="10" spans="1:8" ht="15.75">
      <c r="A10" s="37">
        <v>4</v>
      </c>
      <c r="B10" s="41" t="s">
        <v>185</v>
      </c>
      <c r="C10" s="238">
        <v>33896829.280000001</v>
      </c>
      <c r="D10" s="238">
        <v>0</v>
      </c>
      <c r="E10" s="239">
        <f t="shared" si="0"/>
        <v>33896829.280000001</v>
      </c>
      <c r="F10" s="240">
        <v>0</v>
      </c>
      <c r="G10" s="241">
        <v>0</v>
      </c>
      <c r="H10" s="242">
        <f t="shared" si="1"/>
        <v>0</v>
      </c>
    </row>
    <row r="11" spans="1:8" ht="15.75">
      <c r="A11" s="37">
        <v>5</v>
      </c>
      <c r="B11" s="41" t="s">
        <v>157</v>
      </c>
      <c r="C11" s="238">
        <v>169407674.36999997</v>
      </c>
      <c r="D11" s="238">
        <v>10839829</v>
      </c>
      <c r="E11" s="239">
        <f t="shared" si="0"/>
        <v>180247503.36999997</v>
      </c>
      <c r="F11" s="240">
        <v>236326397.5</v>
      </c>
      <c r="G11" s="241">
        <v>5988192</v>
      </c>
      <c r="H11" s="242">
        <f t="shared" si="1"/>
        <v>242314589.5</v>
      </c>
    </row>
    <row r="12" spans="1:8" ht="15.75">
      <c r="A12" s="37">
        <v>6.1</v>
      </c>
      <c r="B12" s="42" t="s">
        <v>158</v>
      </c>
      <c r="C12" s="238">
        <v>502061289.38999993</v>
      </c>
      <c r="D12" s="238">
        <v>577585069.11170006</v>
      </c>
      <c r="E12" s="239">
        <f t="shared" si="0"/>
        <v>1079646358.5016999</v>
      </c>
      <c r="F12" s="240">
        <v>429662073.26999998</v>
      </c>
      <c r="G12" s="241">
        <v>607710533.7809999</v>
      </c>
      <c r="H12" s="242">
        <f t="shared" si="1"/>
        <v>1037372607.0509999</v>
      </c>
    </row>
    <row r="13" spans="1:8" ht="15.75">
      <c r="A13" s="37">
        <v>6.2</v>
      </c>
      <c r="B13" s="42" t="s">
        <v>159</v>
      </c>
      <c r="C13" s="238">
        <v>-19577896.53028151</v>
      </c>
      <c r="D13" s="238">
        <v>-36864882.951089486</v>
      </c>
      <c r="E13" s="239">
        <f t="shared" si="0"/>
        <v>-56442779.481371</v>
      </c>
      <c r="F13" s="240">
        <v>-21064722.61851763</v>
      </c>
      <c r="G13" s="241">
        <v>-43543539.712365739</v>
      </c>
      <c r="H13" s="242">
        <f t="shared" si="1"/>
        <v>-64608262.330883369</v>
      </c>
    </row>
    <row r="14" spans="1:8" ht="15.75">
      <c r="A14" s="37">
        <v>6</v>
      </c>
      <c r="B14" s="41" t="s">
        <v>160</v>
      </c>
      <c r="C14" s="239">
        <v>482483392.85971844</v>
      </c>
      <c r="D14" s="239">
        <v>540720186.16061056</v>
      </c>
      <c r="E14" s="239">
        <f t="shared" si="0"/>
        <v>1023203579.020329</v>
      </c>
      <c r="F14" s="239">
        <v>408597350.65148234</v>
      </c>
      <c r="G14" s="239">
        <v>564166994.06863415</v>
      </c>
      <c r="H14" s="242">
        <f t="shared" si="1"/>
        <v>972764344.7201165</v>
      </c>
    </row>
    <row r="15" spans="1:8" ht="15.75">
      <c r="A15" s="37">
        <v>7</v>
      </c>
      <c r="B15" s="41" t="s">
        <v>161</v>
      </c>
      <c r="C15" s="238">
        <v>9376952.5599999987</v>
      </c>
      <c r="D15" s="238">
        <v>4430270.265300001</v>
      </c>
      <c r="E15" s="239">
        <f t="shared" si="0"/>
        <v>13807222.825300001</v>
      </c>
      <c r="F15" s="240">
        <v>10985584.879999999</v>
      </c>
      <c r="G15" s="241">
        <v>6441332.0553000001</v>
      </c>
      <c r="H15" s="242">
        <f t="shared" si="1"/>
        <v>17426916.9353</v>
      </c>
    </row>
    <row r="16" spans="1:8" ht="15.75">
      <c r="A16" s="37">
        <v>8</v>
      </c>
      <c r="B16" s="41" t="s">
        <v>162</v>
      </c>
      <c r="C16" s="238">
        <v>18333543.166999999</v>
      </c>
      <c r="D16" s="238">
        <v>0</v>
      </c>
      <c r="E16" s="239">
        <f t="shared" si="0"/>
        <v>18333543.166999999</v>
      </c>
      <c r="F16" s="240">
        <v>13192769.098000001</v>
      </c>
      <c r="G16" s="241">
        <v>0</v>
      </c>
      <c r="H16" s="242">
        <f t="shared" si="1"/>
        <v>13192769.098000001</v>
      </c>
    </row>
    <row r="17" spans="1:8" ht="15.75">
      <c r="A17" s="37">
        <v>9</v>
      </c>
      <c r="B17" s="41" t="s">
        <v>163</v>
      </c>
      <c r="C17" s="238">
        <v>17062704.219999999</v>
      </c>
      <c r="D17" s="238">
        <v>0</v>
      </c>
      <c r="E17" s="239">
        <f t="shared" si="0"/>
        <v>17062704.219999999</v>
      </c>
      <c r="F17" s="240">
        <v>17062704.219999999</v>
      </c>
      <c r="G17" s="241">
        <v>0</v>
      </c>
      <c r="H17" s="242">
        <f t="shared" si="1"/>
        <v>17062704.219999999</v>
      </c>
    </row>
    <row r="18" spans="1:8" ht="15.75">
      <c r="A18" s="37">
        <v>10</v>
      </c>
      <c r="B18" s="41" t="s">
        <v>164</v>
      </c>
      <c r="C18" s="238">
        <v>35525140.600000001</v>
      </c>
      <c r="D18" s="238">
        <v>0</v>
      </c>
      <c r="E18" s="239">
        <f t="shared" si="0"/>
        <v>35525140.600000001</v>
      </c>
      <c r="F18" s="240">
        <v>32257229.800000001</v>
      </c>
      <c r="G18" s="241">
        <v>0</v>
      </c>
      <c r="H18" s="242">
        <f t="shared" si="1"/>
        <v>32257229.800000001</v>
      </c>
    </row>
    <row r="19" spans="1:8" ht="15.75">
      <c r="A19" s="37">
        <v>11</v>
      </c>
      <c r="B19" s="41" t="s">
        <v>165</v>
      </c>
      <c r="C19" s="238">
        <v>9576829.2733999994</v>
      </c>
      <c r="D19" s="238">
        <v>790209.69019999995</v>
      </c>
      <c r="E19" s="239">
        <f t="shared" si="0"/>
        <v>10367038.963599999</v>
      </c>
      <c r="F19" s="240">
        <v>9263009.4473999981</v>
      </c>
      <c r="G19" s="241">
        <v>878091.0172</v>
      </c>
      <c r="H19" s="242">
        <f t="shared" si="1"/>
        <v>10141100.464599999</v>
      </c>
    </row>
    <row r="20" spans="1:8" ht="15.75">
      <c r="A20" s="37">
        <v>12</v>
      </c>
      <c r="B20" s="43" t="s">
        <v>166</v>
      </c>
      <c r="C20" s="239">
        <f>SUM(C7:C11)+SUM(C14:C19)</f>
        <v>797405818.78011847</v>
      </c>
      <c r="D20" s="239">
        <f>SUM(D7:D11)+SUM(D14:D19)</f>
        <v>846003842.4561106</v>
      </c>
      <c r="E20" s="239">
        <f t="shared" si="0"/>
        <v>1643409661.2362289</v>
      </c>
      <c r="F20" s="239">
        <v>789477978.09688234</v>
      </c>
      <c r="G20" s="239">
        <v>890257433.53003407</v>
      </c>
      <c r="H20" s="242">
        <f t="shared" si="1"/>
        <v>1679735411.6269164</v>
      </c>
    </row>
    <row r="21" spans="1:8" ht="15.75">
      <c r="A21" s="37"/>
      <c r="B21" s="38" t="s">
        <v>183</v>
      </c>
      <c r="C21" s="243"/>
      <c r="D21" s="243"/>
      <c r="E21" s="243"/>
      <c r="F21" s="244"/>
      <c r="G21" s="245"/>
      <c r="H21" s="246"/>
    </row>
    <row r="22" spans="1:8" ht="15.75">
      <c r="A22" s="37">
        <v>13</v>
      </c>
      <c r="B22" s="41" t="s">
        <v>167</v>
      </c>
      <c r="C22" s="238">
        <v>17501144.460000001</v>
      </c>
      <c r="D22" s="238">
        <v>0</v>
      </c>
      <c r="E22" s="239">
        <f>C22+D22</f>
        <v>17501144.460000001</v>
      </c>
      <c r="F22" s="240">
        <v>25401144.460000001</v>
      </c>
      <c r="G22" s="241">
        <v>42048520</v>
      </c>
      <c r="H22" s="242">
        <f t="shared" si="1"/>
        <v>67449664.460000008</v>
      </c>
    </row>
    <row r="23" spans="1:8" ht="15.75">
      <c r="A23" s="37">
        <v>14</v>
      </c>
      <c r="B23" s="41" t="s">
        <v>168</v>
      </c>
      <c r="C23" s="238">
        <v>110318190.83999999</v>
      </c>
      <c r="D23" s="238">
        <v>92955381.019800007</v>
      </c>
      <c r="E23" s="239">
        <f t="shared" ref="E23:E40" si="2">C23+D23</f>
        <v>203273571.85979998</v>
      </c>
      <c r="F23" s="240">
        <v>112766005.34999999</v>
      </c>
      <c r="G23" s="241">
        <v>86469418.479400009</v>
      </c>
      <c r="H23" s="242">
        <f t="shared" si="1"/>
        <v>199235423.8294</v>
      </c>
    </row>
    <row r="24" spans="1:8" ht="15.75">
      <c r="A24" s="37">
        <v>15</v>
      </c>
      <c r="B24" s="41" t="s">
        <v>169</v>
      </c>
      <c r="C24" s="238">
        <v>48727518.439999998</v>
      </c>
      <c r="D24" s="238">
        <v>145188901.51440001</v>
      </c>
      <c r="E24" s="239">
        <f t="shared" si="2"/>
        <v>193916419.9544</v>
      </c>
      <c r="F24" s="240">
        <v>40787846.019999996</v>
      </c>
      <c r="G24" s="241">
        <v>131210443.4782</v>
      </c>
      <c r="H24" s="242">
        <f t="shared" si="1"/>
        <v>171998289.4982</v>
      </c>
    </row>
    <row r="25" spans="1:8" ht="15.75">
      <c r="A25" s="37">
        <v>16</v>
      </c>
      <c r="B25" s="41" t="s">
        <v>170</v>
      </c>
      <c r="C25" s="238">
        <v>104969617.06999999</v>
      </c>
      <c r="D25" s="238">
        <v>301621652.0323</v>
      </c>
      <c r="E25" s="239">
        <f t="shared" si="2"/>
        <v>406591269.10229999</v>
      </c>
      <c r="F25" s="240">
        <v>86311809.890000001</v>
      </c>
      <c r="G25" s="241">
        <v>304879947.7597</v>
      </c>
      <c r="H25" s="242">
        <f t="shared" si="1"/>
        <v>391191757.64969999</v>
      </c>
    </row>
    <row r="26" spans="1:8" ht="15.75">
      <c r="A26" s="37">
        <v>17</v>
      </c>
      <c r="B26" s="41" t="s">
        <v>171</v>
      </c>
      <c r="C26" s="243">
        <v>0</v>
      </c>
      <c r="D26" s="243">
        <v>0</v>
      </c>
      <c r="E26" s="239">
        <f t="shared" si="2"/>
        <v>0</v>
      </c>
      <c r="F26" s="244">
        <v>0</v>
      </c>
      <c r="G26" s="245">
        <v>0</v>
      </c>
      <c r="H26" s="242">
        <f t="shared" si="1"/>
        <v>0</v>
      </c>
    </row>
    <row r="27" spans="1:8" ht="15.75">
      <c r="A27" s="37">
        <v>18</v>
      </c>
      <c r="B27" s="41" t="s">
        <v>172</v>
      </c>
      <c r="C27" s="238">
        <v>198312357.38999999</v>
      </c>
      <c r="D27" s="238">
        <v>308945203.73949999</v>
      </c>
      <c r="E27" s="239">
        <f t="shared" si="2"/>
        <v>507257561.12949997</v>
      </c>
      <c r="F27" s="240">
        <v>224561221.43000001</v>
      </c>
      <c r="G27" s="241">
        <v>353904889.34830004</v>
      </c>
      <c r="H27" s="242">
        <f t="shared" si="1"/>
        <v>578466110.77830005</v>
      </c>
    </row>
    <row r="28" spans="1:8" ht="15.75">
      <c r="A28" s="37">
        <v>19</v>
      </c>
      <c r="B28" s="41" t="s">
        <v>173</v>
      </c>
      <c r="C28" s="238">
        <v>3072736.14</v>
      </c>
      <c r="D28" s="238">
        <v>8009540.9765000008</v>
      </c>
      <c r="E28" s="239">
        <f t="shared" si="2"/>
        <v>11082277.116500001</v>
      </c>
      <c r="F28" s="240">
        <v>3137769.73</v>
      </c>
      <c r="G28" s="241">
        <v>10712480.544799998</v>
      </c>
      <c r="H28" s="242">
        <f t="shared" si="1"/>
        <v>13850250.274799999</v>
      </c>
    </row>
    <row r="29" spans="1:8" ht="15.75">
      <c r="A29" s="37">
        <v>20</v>
      </c>
      <c r="B29" s="41" t="s">
        <v>95</v>
      </c>
      <c r="C29" s="238">
        <v>14869167.23</v>
      </c>
      <c r="D29" s="238">
        <v>10059135.130799998</v>
      </c>
      <c r="E29" s="239">
        <f t="shared" si="2"/>
        <v>24928302.360799998</v>
      </c>
      <c r="F29" s="240">
        <v>8860407.0100000016</v>
      </c>
      <c r="G29" s="241">
        <v>6035207.4503000006</v>
      </c>
      <c r="H29" s="242">
        <f t="shared" si="1"/>
        <v>14895614.460300002</v>
      </c>
    </row>
    <row r="30" spans="1:8" ht="15.75">
      <c r="A30" s="37">
        <v>21</v>
      </c>
      <c r="B30" s="41" t="s">
        <v>174</v>
      </c>
      <c r="C30" s="238">
        <v>0</v>
      </c>
      <c r="D30" s="238">
        <v>15485470</v>
      </c>
      <c r="E30" s="239">
        <f t="shared" si="2"/>
        <v>15485470</v>
      </c>
      <c r="F30" s="240">
        <v>0</v>
      </c>
      <c r="G30" s="241">
        <v>14970480</v>
      </c>
      <c r="H30" s="242">
        <f t="shared" si="1"/>
        <v>14970480</v>
      </c>
    </row>
    <row r="31" spans="1:8" ht="15.75">
      <c r="A31" s="37">
        <v>22</v>
      </c>
      <c r="B31" s="43" t="s">
        <v>175</v>
      </c>
      <c r="C31" s="239">
        <f>SUM(C22:C30)</f>
        <v>497770731.56999993</v>
      </c>
      <c r="D31" s="239">
        <f>SUM(D22:D30)</f>
        <v>882265284.41330004</v>
      </c>
      <c r="E31" s="239">
        <f>C31+D31</f>
        <v>1380036015.9833</v>
      </c>
      <c r="F31" s="239">
        <v>501826203.88999999</v>
      </c>
      <c r="G31" s="239">
        <v>950231387.06069994</v>
      </c>
      <c r="H31" s="242">
        <f t="shared" si="1"/>
        <v>1452057590.9506998</v>
      </c>
    </row>
    <row r="32" spans="1:8" ht="15.75">
      <c r="A32" s="37"/>
      <c r="B32" s="38" t="s">
        <v>184</v>
      </c>
      <c r="C32" s="243"/>
      <c r="D32" s="243"/>
      <c r="E32" s="238"/>
      <c r="F32" s="244"/>
      <c r="G32" s="245"/>
      <c r="H32" s="246"/>
    </row>
    <row r="33" spans="1:8" ht="15.75">
      <c r="A33" s="37">
        <v>23</v>
      </c>
      <c r="B33" s="41" t="s">
        <v>176</v>
      </c>
      <c r="C33" s="238">
        <v>16181147</v>
      </c>
      <c r="D33" s="243">
        <v>0</v>
      </c>
      <c r="E33" s="239">
        <f t="shared" si="2"/>
        <v>16181147</v>
      </c>
      <c r="F33" s="240">
        <v>16181147</v>
      </c>
      <c r="G33" s="245">
        <v>0</v>
      </c>
      <c r="H33" s="242">
        <f t="shared" si="1"/>
        <v>16181147</v>
      </c>
    </row>
    <row r="34" spans="1:8" ht="15.75">
      <c r="A34" s="37">
        <v>24</v>
      </c>
      <c r="B34" s="41" t="s">
        <v>177</v>
      </c>
      <c r="C34" s="238">
        <v>0</v>
      </c>
      <c r="D34" s="243">
        <v>0</v>
      </c>
      <c r="E34" s="239">
        <f t="shared" si="2"/>
        <v>0</v>
      </c>
      <c r="F34" s="240">
        <v>0</v>
      </c>
      <c r="G34" s="245">
        <v>0</v>
      </c>
      <c r="H34" s="242">
        <f t="shared" si="1"/>
        <v>0</v>
      </c>
    </row>
    <row r="35" spans="1:8" ht="15.75">
      <c r="A35" s="37">
        <v>25</v>
      </c>
      <c r="B35" s="42" t="s">
        <v>178</v>
      </c>
      <c r="C35" s="238">
        <v>0</v>
      </c>
      <c r="D35" s="243">
        <v>0</v>
      </c>
      <c r="E35" s="239">
        <f t="shared" si="2"/>
        <v>0</v>
      </c>
      <c r="F35" s="240">
        <v>0</v>
      </c>
      <c r="G35" s="245">
        <v>0</v>
      </c>
      <c r="H35" s="242">
        <f t="shared" si="1"/>
        <v>0</v>
      </c>
    </row>
    <row r="36" spans="1:8" ht="15.75">
      <c r="A36" s="37">
        <v>26</v>
      </c>
      <c r="B36" s="41" t="s">
        <v>179</v>
      </c>
      <c r="C36" s="238">
        <v>76412652.799999997</v>
      </c>
      <c r="D36" s="243">
        <v>0</v>
      </c>
      <c r="E36" s="239">
        <f t="shared" si="2"/>
        <v>76412652.799999997</v>
      </c>
      <c r="F36" s="240">
        <v>76412652.799999997</v>
      </c>
      <c r="G36" s="245">
        <v>0</v>
      </c>
      <c r="H36" s="242">
        <f t="shared" si="1"/>
        <v>76412652.799999997</v>
      </c>
    </row>
    <row r="37" spans="1:8" ht="15.75">
      <c r="A37" s="37">
        <v>27</v>
      </c>
      <c r="B37" s="41" t="s">
        <v>180</v>
      </c>
      <c r="C37" s="238">
        <v>145644220.53</v>
      </c>
      <c r="D37" s="243">
        <v>0</v>
      </c>
      <c r="E37" s="239">
        <f t="shared" si="2"/>
        <v>145644220.53</v>
      </c>
      <c r="F37" s="240">
        <v>138459629.03</v>
      </c>
      <c r="G37" s="245">
        <v>0</v>
      </c>
      <c r="H37" s="242">
        <f t="shared" si="1"/>
        <v>138459629.03</v>
      </c>
    </row>
    <row r="38" spans="1:8" ht="15.75">
      <c r="A38" s="37">
        <v>28</v>
      </c>
      <c r="B38" s="41" t="s">
        <v>181</v>
      </c>
      <c r="C38" s="238">
        <v>15622274.9705</v>
      </c>
      <c r="D38" s="243">
        <v>0</v>
      </c>
      <c r="E38" s="239">
        <f t="shared" si="2"/>
        <v>15622274.9705</v>
      </c>
      <c r="F38" s="240">
        <v>-12888958.330000006</v>
      </c>
      <c r="G38" s="245">
        <v>0</v>
      </c>
      <c r="H38" s="242">
        <f t="shared" si="1"/>
        <v>-12888958.330000006</v>
      </c>
    </row>
    <row r="39" spans="1:8" ht="15.75">
      <c r="A39" s="37">
        <v>29</v>
      </c>
      <c r="B39" s="41" t="s">
        <v>196</v>
      </c>
      <c r="C39" s="238">
        <v>9513350.1799999997</v>
      </c>
      <c r="D39" s="243">
        <v>0</v>
      </c>
      <c r="E39" s="239">
        <f t="shared" si="2"/>
        <v>9513350.1799999997</v>
      </c>
      <c r="F39" s="240">
        <v>9513350.1799999997</v>
      </c>
      <c r="G39" s="245">
        <v>0</v>
      </c>
      <c r="H39" s="242">
        <f t="shared" si="1"/>
        <v>9513350.1799999997</v>
      </c>
    </row>
    <row r="40" spans="1:8" ht="15.75">
      <c r="A40" s="37">
        <v>30</v>
      </c>
      <c r="B40" s="43" t="s">
        <v>182</v>
      </c>
      <c r="C40" s="238">
        <v>263373645.48049998</v>
      </c>
      <c r="D40" s="243">
        <v>0</v>
      </c>
      <c r="E40" s="239">
        <f t="shared" si="2"/>
        <v>263373645.48049998</v>
      </c>
      <c r="F40" s="240">
        <v>227677820.67999998</v>
      </c>
      <c r="G40" s="245">
        <v>0</v>
      </c>
      <c r="H40" s="242">
        <f t="shared" si="1"/>
        <v>227677820.67999998</v>
      </c>
    </row>
    <row r="41" spans="1:8" ht="16.5" thickBot="1">
      <c r="A41" s="44">
        <v>31</v>
      </c>
      <c r="B41" s="45" t="s">
        <v>197</v>
      </c>
      <c r="C41" s="247">
        <f>C31+C40</f>
        <v>761144377.05049992</v>
      </c>
      <c r="D41" s="247">
        <f>D31+D40</f>
        <v>882265284.41330004</v>
      </c>
      <c r="E41" s="247">
        <f>C41+D41</f>
        <v>1643409661.4638</v>
      </c>
      <c r="F41" s="247">
        <f>F31+F40</f>
        <v>729504024.56999993</v>
      </c>
      <c r="G41" s="247">
        <f>G31+G40</f>
        <v>950231387.06069994</v>
      </c>
      <c r="H41" s="248">
        <f>F41+G41</f>
        <v>1679735411.6306999</v>
      </c>
    </row>
    <row r="43" spans="1:8">
      <c r="B43" s="46"/>
      <c r="E43" s="62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7"/>
  <sheetViews>
    <sheetView view="pageBreakPreview" zoomScale="60" zoomScaleNormal="100" workbookViewId="0">
      <pane xSplit="1" ySplit="6" topLeftCell="B22" activePane="bottomRight" state="frozen"/>
      <selection pane="topRight" activeCell="B1" sqref="B1"/>
      <selection pane="bottomLeft" activeCell="A6" sqref="A6"/>
      <selection pane="bottomRight" activeCell="C2" sqref="C2"/>
    </sheetView>
  </sheetViews>
  <sheetFormatPr defaultColWidth="9.140625" defaultRowHeight="12.75"/>
  <cols>
    <col min="1" max="1" width="9.5703125" style="1" bestFit="1" customWidth="1"/>
    <col min="2" max="2" width="89.140625" style="1" customWidth="1"/>
    <col min="3" max="5" width="12.7109375" style="340" customWidth="1"/>
    <col min="6" max="8" width="12.7109375" style="1" customWidth="1"/>
    <col min="9" max="16384" width="9.140625" style="12"/>
  </cols>
  <sheetData>
    <row r="1" spans="1:8" ht="15">
      <c r="A1" s="17" t="s">
        <v>188</v>
      </c>
      <c r="B1" s="16" t="str">
        <f>Info!C2</f>
        <v>სს "ბაზისბანკი"</v>
      </c>
    </row>
    <row r="2" spans="1:8" ht="15">
      <c r="A2" s="17" t="s">
        <v>189</v>
      </c>
      <c r="B2" s="466">
        <f>'1. key ratios'!B2</f>
        <v>44377</v>
      </c>
      <c r="C2" s="18"/>
      <c r="D2" s="18"/>
      <c r="E2" s="18"/>
      <c r="F2" s="18"/>
      <c r="G2" s="18"/>
      <c r="H2" s="18"/>
    </row>
    <row r="3" spans="1:8" ht="15">
      <c r="A3" s="17"/>
      <c r="B3" s="16"/>
      <c r="C3" s="18"/>
      <c r="D3" s="18"/>
      <c r="E3" s="18"/>
      <c r="F3" s="18"/>
      <c r="G3" s="18"/>
      <c r="H3" s="18"/>
    </row>
    <row r="4" spans="1:8" ht="15.75" thickBot="1">
      <c r="A4" s="47" t="s">
        <v>404</v>
      </c>
      <c r="B4" s="30" t="s">
        <v>222</v>
      </c>
      <c r="C4" s="47"/>
      <c r="D4" s="47"/>
      <c r="E4" s="48"/>
      <c r="F4" s="47"/>
      <c r="G4" s="47"/>
      <c r="H4" s="48" t="s">
        <v>93</v>
      </c>
    </row>
    <row r="5" spans="1:8" ht="15">
      <c r="A5" s="119"/>
      <c r="B5" s="120"/>
      <c r="C5" s="752" t="s">
        <v>194</v>
      </c>
      <c r="D5" s="753"/>
      <c r="E5" s="755"/>
      <c r="F5" s="752" t="s">
        <v>195</v>
      </c>
      <c r="G5" s="753"/>
      <c r="H5" s="755"/>
    </row>
    <row r="6" spans="1:8">
      <c r="A6" s="121" t="s">
        <v>26</v>
      </c>
      <c r="B6" s="49"/>
      <c r="C6" s="50" t="s">
        <v>27</v>
      </c>
      <c r="D6" s="50" t="s">
        <v>96</v>
      </c>
      <c r="E6" s="122" t="s">
        <v>68</v>
      </c>
      <c r="F6" s="50" t="s">
        <v>27</v>
      </c>
      <c r="G6" s="50" t="s">
        <v>96</v>
      </c>
      <c r="H6" s="122" t="s">
        <v>68</v>
      </c>
    </row>
    <row r="7" spans="1:8">
      <c r="A7" s="123"/>
      <c r="B7" s="52" t="s">
        <v>92</v>
      </c>
      <c r="C7" s="53"/>
      <c r="D7" s="53"/>
      <c r="E7" s="124"/>
      <c r="F7" s="53"/>
      <c r="G7" s="53"/>
      <c r="H7" s="124"/>
    </row>
    <row r="8" spans="1:8" ht="15">
      <c r="A8" s="123">
        <v>1</v>
      </c>
      <c r="B8" s="54" t="s">
        <v>97</v>
      </c>
      <c r="C8" s="249">
        <v>726542.94</v>
      </c>
      <c r="D8" s="249">
        <v>-442047.52</v>
      </c>
      <c r="E8" s="250">
        <f>C8+D8</f>
        <v>284495.41999999993</v>
      </c>
      <c r="F8" s="249">
        <v>1523055.64</v>
      </c>
      <c r="G8" s="249">
        <v>550147.61</v>
      </c>
      <c r="H8" s="250">
        <f>F8+G8</f>
        <v>2073203.25</v>
      </c>
    </row>
    <row r="9" spans="1:8" ht="15">
      <c r="A9" s="123">
        <v>2</v>
      </c>
      <c r="B9" s="54" t="s">
        <v>98</v>
      </c>
      <c r="C9" s="251">
        <v>28620275.030000001</v>
      </c>
      <c r="D9" s="251">
        <v>20768518.0605</v>
      </c>
      <c r="E9" s="250">
        <f t="shared" ref="E9:E67" si="0">C9+D9</f>
        <v>49388793.090499997</v>
      </c>
      <c r="F9" s="251">
        <v>25486591.970000003</v>
      </c>
      <c r="G9" s="251">
        <v>20510526.019999996</v>
      </c>
      <c r="H9" s="250">
        <f t="shared" ref="H9:H67" si="1">F9+G9</f>
        <v>45997117.989999995</v>
      </c>
    </row>
    <row r="10" spans="1:8" ht="15">
      <c r="A10" s="123">
        <v>2.1</v>
      </c>
      <c r="B10" s="55" t="s">
        <v>99</v>
      </c>
      <c r="C10" s="249">
        <v>0</v>
      </c>
      <c r="D10" s="249">
        <v>0</v>
      </c>
      <c r="E10" s="250">
        <f t="shared" si="0"/>
        <v>0</v>
      </c>
      <c r="F10" s="249">
        <v>0</v>
      </c>
      <c r="G10" s="249">
        <v>0</v>
      </c>
      <c r="H10" s="250">
        <f t="shared" si="1"/>
        <v>0</v>
      </c>
    </row>
    <row r="11" spans="1:8" ht="15">
      <c r="A11" s="123">
        <v>2.2000000000000002</v>
      </c>
      <c r="B11" s="55" t="s">
        <v>100</v>
      </c>
      <c r="C11" s="249">
        <v>6718956.54</v>
      </c>
      <c r="D11" s="249">
        <v>9814205.7492999993</v>
      </c>
      <c r="E11" s="250">
        <f t="shared" si="0"/>
        <v>16533162.289299998</v>
      </c>
      <c r="F11" s="249">
        <v>4381810.83</v>
      </c>
      <c r="G11" s="249">
        <v>10522697.08</v>
      </c>
      <c r="H11" s="250">
        <f t="shared" si="1"/>
        <v>14904507.91</v>
      </c>
    </row>
    <row r="12" spans="1:8" ht="15">
      <c r="A12" s="123">
        <v>2.2999999999999998</v>
      </c>
      <c r="B12" s="55" t="s">
        <v>101</v>
      </c>
      <c r="C12" s="249">
        <v>2138951.9900000002</v>
      </c>
      <c r="D12" s="249">
        <v>272416.01</v>
      </c>
      <c r="E12" s="250">
        <f t="shared" si="0"/>
        <v>2411368</v>
      </c>
      <c r="F12" s="249">
        <v>1861293.86</v>
      </c>
      <c r="G12" s="249">
        <v>0</v>
      </c>
      <c r="H12" s="250">
        <f t="shared" si="1"/>
        <v>1861293.86</v>
      </c>
    </row>
    <row r="13" spans="1:8" ht="15">
      <c r="A13" s="123">
        <v>2.4</v>
      </c>
      <c r="B13" s="55" t="s">
        <v>102</v>
      </c>
      <c r="C13" s="249">
        <v>981437.06</v>
      </c>
      <c r="D13" s="249">
        <v>56836.05</v>
      </c>
      <c r="E13" s="250">
        <f t="shared" si="0"/>
        <v>1038273.1100000001</v>
      </c>
      <c r="F13" s="249">
        <v>915144.99</v>
      </c>
      <c r="G13" s="249">
        <v>193453.89</v>
      </c>
      <c r="H13" s="250">
        <f t="shared" si="1"/>
        <v>1108598.8799999999</v>
      </c>
    </row>
    <row r="14" spans="1:8" ht="15">
      <c r="A14" s="123">
        <v>2.5</v>
      </c>
      <c r="B14" s="55" t="s">
        <v>103</v>
      </c>
      <c r="C14" s="249">
        <v>1523878.45</v>
      </c>
      <c r="D14" s="249">
        <v>2258572.4700000002</v>
      </c>
      <c r="E14" s="250">
        <f t="shared" si="0"/>
        <v>3782450.92</v>
      </c>
      <c r="F14" s="249">
        <v>1785007.96</v>
      </c>
      <c r="G14" s="249">
        <v>1998584.69</v>
      </c>
      <c r="H14" s="250">
        <f t="shared" si="1"/>
        <v>3783592.65</v>
      </c>
    </row>
    <row r="15" spans="1:8" ht="15">
      <c r="A15" s="123">
        <v>2.6</v>
      </c>
      <c r="B15" s="55" t="s">
        <v>104</v>
      </c>
      <c r="C15" s="249">
        <v>704810.96</v>
      </c>
      <c r="D15" s="249">
        <v>526335.76</v>
      </c>
      <c r="E15" s="250">
        <f t="shared" si="0"/>
        <v>1231146.72</v>
      </c>
      <c r="F15" s="249">
        <v>528486.16</v>
      </c>
      <c r="G15" s="249">
        <v>540200.53</v>
      </c>
      <c r="H15" s="250">
        <f t="shared" si="1"/>
        <v>1068686.69</v>
      </c>
    </row>
    <row r="16" spans="1:8" ht="15">
      <c r="A16" s="123">
        <v>2.7</v>
      </c>
      <c r="B16" s="55" t="s">
        <v>105</v>
      </c>
      <c r="C16" s="249">
        <v>27828.28</v>
      </c>
      <c r="D16" s="249">
        <v>36040.74</v>
      </c>
      <c r="E16" s="250">
        <f t="shared" si="0"/>
        <v>63869.02</v>
      </c>
      <c r="F16" s="249">
        <v>44704.27</v>
      </c>
      <c r="G16" s="249">
        <v>22126.95</v>
      </c>
      <c r="H16" s="250">
        <f t="shared" si="1"/>
        <v>66831.22</v>
      </c>
    </row>
    <row r="17" spans="1:8" ht="15">
      <c r="A17" s="123">
        <v>2.8</v>
      </c>
      <c r="B17" s="55" t="s">
        <v>106</v>
      </c>
      <c r="C17" s="249">
        <v>12066447.33</v>
      </c>
      <c r="D17" s="249">
        <v>5271052.3011999996</v>
      </c>
      <c r="E17" s="250">
        <f t="shared" si="0"/>
        <v>17337499.631200001</v>
      </c>
      <c r="F17" s="249">
        <v>11028038.529999999</v>
      </c>
      <c r="G17" s="249">
        <v>4721641.8</v>
      </c>
      <c r="H17" s="250">
        <f t="shared" si="1"/>
        <v>15749680.329999998</v>
      </c>
    </row>
    <row r="18" spans="1:8" ht="15">
      <c r="A18" s="123">
        <v>2.9</v>
      </c>
      <c r="B18" s="55" t="s">
        <v>107</v>
      </c>
      <c r="C18" s="249">
        <v>4457964.42</v>
      </c>
      <c r="D18" s="249">
        <v>2533058.98</v>
      </c>
      <c r="E18" s="250">
        <f t="shared" si="0"/>
        <v>6991023.4000000004</v>
      </c>
      <c r="F18" s="249">
        <v>4942105.37</v>
      </c>
      <c r="G18" s="249">
        <v>2511821.08</v>
      </c>
      <c r="H18" s="250">
        <f t="shared" si="1"/>
        <v>7453926.4500000002</v>
      </c>
    </row>
    <row r="19" spans="1:8" ht="15">
      <c r="A19" s="123">
        <v>3</v>
      </c>
      <c r="B19" s="54" t="s">
        <v>108</v>
      </c>
      <c r="C19" s="249">
        <v>431822.31</v>
      </c>
      <c r="D19" s="249">
        <v>312776.59000000003</v>
      </c>
      <c r="E19" s="250">
        <f t="shared" si="0"/>
        <v>744598.9</v>
      </c>
      <c r="F19" s="249">
        <v>379130.11</v>
      </c>
      <c r="G19" s="249">
        <v>353225.56</v>
      </c>
      <c r="H19" s="250">
        <f t="shared" si="1"/>
        <v>732355.66999999993</v>
      </c>
    </row>
    <row r="20" spans="1:8" ht="15">
      <c r="A20" s="123">
        <v>4</v>
      </c>
      <c r="B20" s="54" t="s">
        <v>109</v>
      </c>
      <c r="C20" s="249">
        <v>8978514.0199999996</v>
      </c>
      <c r="D20" s="249">
        <v>843837.58</v>
      </c>
      <c r="E20" s="250">
        <f t="shared" si="0"/>
        <v>9822351.5999999996</v>
      </c>
      <c r="F20" s="249">
        <v>7907915.8099999996</v>
      </c>
      <c r="G20" s="249">
        <v>725577.75</v>
      </c>
      <c r="H20" s="250">
        <f t="shared" si="1"/>
        <v>8633493.5599999987</v>
      </c>
    </row>
    <row r="21" spans="1:8" ht="15">
      <c r="A21" s="123">
        <v>5</v>
      </c>
      <c r="B21" s="54" t="s">
        <v>110</v>
      </c>
      <c r="C21" s="249">
        <v>763050.3</v>
      </c>
      <c r="D21" s="249">
        <v>309456.40999999997</v>
      </c>
      <c r="E21" s="250">
        <f t="shared" si="0"/>
        <v>1072506.71</v>
      </c>
      <c r="F21" s="249">
        <v>891846.84</v>
      </c>
      <c r="G21" s="249">
        <v>539230.16</v>
      </c>
      <c r="H21" s="250">
        <f>F21+G21</f>
        <v>1431077</v>
      </c>
    </row>
    <row r="22" spans="1:8" ht="15">
      <c r="A22" s="123">
        <v>6</v>
      </c>
      <c r="B22" s="56" t="s">
        <v>111</v>
      </c>
      <c r="C22" s="251">
        <v>39520204.600000001</v>
      </c>
      <c r="D22" s="251">
        <v>21792541.120499998</v>
      </c>
      <c r="E22" s="250">
        <f>C22+D22</f>
        <v>61312745.7205</v>
      </c>
      <c r="F22" s="251">
        <v>36188540.370000005</v>
      </c>
      <c r="G22" s="251">
        <v>22678707.099999994</v>
      </c>
      <c r="H22" s="250">
        <f>F22+G22</f>
        <v>58867247.469999999</v>
      </c>
    </row>
    <row r="23" spans="1:8" ht="15">
      <c r="A23" s="123"/>
      <c r="B23" s="52" t="s">
        <v>90</v>
      </c>
      <c r="C23" s="249"/>
      <c r="D23" s="249"/>
      <c r="E23" s="252"/>
      <c r="F23" s="249"/>
      <c r="G23" s="249"/>
      <c r="H23" s="252"/>
    </row>
    <row r="24" spans="1:8" ht="15">
      <c r="A24" s="123">
        <v>7</v>
      </c>
      <c r="B24" s="54" t="s">
        <v>112</v>
      </c>
      <c r="C24" s="249">
        <v>5815704.1200000001</v>
      </c>
      <c r="D24" s="249">
        <v>1260030.8700000001</v>
      </c>
      <c r="E24" s="250">
        <f t="shared" si="0"/>
        <v>7075734.9900000002</v>
      </c>
      <c r="F24" s="249">
        <v>4233600.74</v>
      </c>
      <c r="G24" s="249">
        <v>1145585.42</v>
      </c>
      <c r="H24" s="250">
        <f t="shared" si="1"/>
        <v>5379186.1600000001</v>
      </c>
    </row>
    <row r="25" spans="1:8" ht="15">
      <c r="A25" s="123">
        <v>8</v>
      </c>
      <c r="B25" s="54" t="s">
        <v>113</v>
      </c>
      <c r="C25" s="249">
        <v>5278036.18</v>
      </c>
      <c r="D25" s="249">
        <v>4125944.24</v>
      </c>
      <c r="E25" s="250">
        <f t="shared" si="0"/>
        <v>9403980.4199999999</v>
      </c>
      <c r="F25" s="249">
        <v>4152840.04</v>
      </c>
      <c r="G25" s="249">
        <v>4984585.16</v>
      </c>
      <c r="H25" s="250">
        <f t="shared" si="1"/>
        <v>9137425.1999999993</v>
      </c>
    </row>
    <row r="26" spans="1:8" ht="15">
      <c r="A26" s="123">
        <v>9</v>
      </c>
      <c r="B26" s="54" t="s">
        <v>114</v>
      </c>
      <c r="C26" s="249">
        <v>376317.09</v>
      </c>
      <c r="D26" s="249">
        <v>7152.54</v>
      </c>
      <c r="E26" s="250">
        <f t="shared" si="0"/>
        <v>383469.63</v>
      </c>
      <c r="F26" s="249">
        <v>598940.69999999995</v>
      </c>
      <c r="G26" s="249">
        <v>103749.59</v>
      </c>
      <c r="H26" s="250">
        <f t="shared" si="1"/>
        <v>702690.28999999992</v>
      </c>
    </row>
    <row r="27" spans="1:8" ht="15">
      <c r="A27" s="123">
        <v>10</v>
      </c>
      <c r="B27" s="54" t="s">
        <v>115</v>
      </c>
      <c r="C27" s="249">
        <v>105125.24</v>
      </c>
      <c r="D27" s="249">
        <v>158268.96</v>
      </c>
      <c r="E27" s="250">
        <f t="shared" si="0"/>
        <v>263394.2</v>
      </c>
      <c r="F27" s="249">
        <v>103723.31</v>
      </c>
      <c r="G27" s="249">
        <v>0</v>
      </c>
      <c r="H27" s="250">
        <f t="shared" si="1"/>
        <v>103723.31</v>
      </c>
    </row>
    <row r="28" spans="1:8" ht="15">
      <c r="A28" s="123">
        <v>11</v>
      </c>
      <c r="B28" s="54" t="s">
        <v>116</v>
      </c>
      <c r="C28" s="249">
        <v>7948633.54</v>
      </c>
      <c r="D28" s="249">
        <v>6138199.71</v>
      </c>
      <c r="E28" s="250">
        <f t="shared" si="0"/>
        <v>14086833.25</v>
      </c>
      <c r="F28" s="249">
        <v>10910341.99</v>
      </c>
      <c r="G28" s="249">
        <v>8462415.5199999996</v>
      </c>
      <c r="H28" s="250">
        <f t="shared" si="1"/>
        <v>19372757.509999998</v>
      </c>
    </row>
    <row r="29" spans="1:8" ht="15">
      <c r="A29" s="123">
        <v>12</v>
      </c>
      <c r="B29" s="54" t="s">
        <v>117</v>
      </c>
      <c r="C29" s="249">
        <v>1123.5</v>
      </c>
      <c r="D29" s="249">
        <v>143763.57</v>
      </c>
      <c r="E29" s="250">
        <f t="shared" si="0"/>
        <v>144887.07</v>
      </c>
      <c r="F29" s="249"/>
      <c r="G29" s="249"/>
      <c r="H29" s="250">
        <f t="shared" si="1"/>
        <v>0</v>
      </c>
    </row>
    <row r="30" spans="1:8" ht="15">
      <c r="A30" s="123">
        <v>13</v>
      </c>
      <c r="B30" s="57" t="s">
        <v>118</v>
      </c>
      <c r="C30" s="251">
        <v>19524939.670000002</v>
      </c>
      <c r="D30" s="251">
        <v>11833359.890000001</v>
      </c>
      <c r="E30" s="250">
        <f t="shared" si="0"/>
        <v>31358299.560000002</v>
      </c>
      <c r="F30" s="251">
        <v>19999446.780000001</v>
      </c>
      <c r="G30" s="251">
        <v>14696335.689999999</v>
      </c>
      <c r="H30" s="250">
        <f t="shared" si="1"/>
        <v>34695782.469999999</v>
      </c>
    </row>
    <row r="31" spans="1:8" ht="15">
      <c r="A31" s="123">
        <v>14</v>
      </c>
      <c r="B31" s="57" t="s">
        <v>119</v>
      </c>
      <c r="C31" s="251">
        <v>19995264.93</v>
      </c>
      <c r="D31" s="251">
        <v>9959181.2304999977</v>
      </c>
      <c r="E31" s="250">
        <f t="shared" si="0"/>
        <v>29954446.160499997</v>
      </c>
      <c r="F31" s="251">
        <v>16189093.590000004</v>
      </c>
      <c r="G31" s="251">
        <v>7982371.4099999946</v>
      </c>
      <c r="H31" s="250">
        <f t="shared" si="1"/>
        <v>24171465</v>
      </c>
    </row>
    <row r="32" spans="1:8">
      <c r="A32" s="123"/>
      <c r="B32" s="52"/>
      <c r="C32" s="253"/>
      <c r="D32" s="253"/>
      <c r="E32" s="254"/>
      <c r="F32" s="253"/>
      <c r="G32" s="253"/>
      <c r="H32" s="254"/>
    </row>
    <row r="33" spans="1:8" ht="15">
      <c r="A33" s="123"/>
      <c r="B33" s="52" t="s">
        <v>120</v>
      </c>
      <c r="C33" s="249"/>
      <c r="D33" s="249"/>
      <c r="E33" s="252"/>
      <c r="F33" s="249"/>
      <c r="G33" s="249"/>
      <c r="H33" s="252"/>
    </row>
    <row r="34" spans="1:8" ht="15">
      <c r="A34" s="123">
        <v>15</v>
      </c>
      <c r="B34" s="51" t="s">
        <v>91</v>
      </c>
      <c r="C34" s="255">
        <v>917666.93000000017</v>
      </c>
      <c r="D34" s="255">
        <v>-891763.04999999981</v>
      </c>
      <c r="E34" s="250">
        <f t="shared" si="0"/>
        <v>25903.880000000354</v>
      </c>
      <c r="F34" s="255">
        <v>676549.41000000015</v>
      </c>
      <c r="G34" s="255">
        <v>-180601.47999999998</v>
      </c>
      <c r="H34" s="250">
        <f t="shared" si="1"/>
        <v>495947.93000000017</v>
      </c>
    </row>
    <row r="35" spans="1:8" ht="15">
      <c r="A35" s="123">
        <v>15.1</v>
      </c>
      <c r="B35" s="55" t="s">
        <v>121</v>
      </c>
      <c r="C35" s="249">
        <v>2524262.39</v>
      </c>
      <c r="D35" s="249">
        <v>1569536.04</v>
      </c>
      <c r="E35" s="250">
        <f t="shared" si="0"/>
        <v>4093798.43</v>
      </c>
      <c r="F35" s="249">
        <v>1884179.06</v>
      </c>
      <c r="G35" s="249">
        <v>1123790.24</v>
      </c>
      <c r="H35" s="250">
        <f t="shared" si="1"/>
        <v>3007969.3</v>
      </c>
    </row>
    <row r="36" spans="1:8" ht="15">
      <c r="A36" s="123">
        <v>15.2</v>
      </c>
      <c r="B36" s="55" t="s">
        <v>122</v>
      </c>
      <c r="C36" s="249">
        <v>1606595.46</v>
      </c>
      <c r="D36" s="249">
        <v>2461299.09</v>
      </c>
      <c r="E36" s="250">
        <f t="shared" si="0"/>
        <v>4067894.55</v>
      </c>
      <c r="F36" s="249">
        <v>1207629.6499999999</v>
      </c>
      <c r="G36" s="249">
        <v>1304391.72</v>
      </c>
      <c r="H36" s="250">
        <f t="shared" si="1"/>
        <v>2512021.37</v>
      </c>
    </row>
    <row r="37" spans="1:8" ht="15">
      <c r="A37" s="123">
        <v>16</v>
      </c>
      <c r="B37" s="54" t="s">
        <v>123</v>
      </c>
      <c r="C37" s="249">
        <v>0</v>
      </c>
      <c r="D37" s="249">
        <v>0</v>
      </c>
      <c r="E37" s="250">
        <f t="shared" si="0"/>
        <v>0</v>
      </c>
      <c r="F37" s="249">
        <v>0</v>
      </c>
      <c r="G37" s="249">
        <v>0</v>
      </c>
      <c r="H37" s="250">
        <f t="shared" si="1"/>
        <v>0</v>
      </c>
    </row>
    <row r="38" spans="1:8" ht="15">
      <c r="A38" s="123">
        <v>17</v>
      </c>
      <c r="B38" s="54" t="s">
        <v>124</v>
      </c>
      <c r="C38" s="249">
        <v>-387915.91</v>
      </c>
      <c r="D38" s="249">
        <v>0</v>
      </c>
      <c r="E38" s="250">
        <f t="shared" si="0"/>
        <v>-387915.91</v>
      </c>
      <c r="F38" s="249">
        <v>0</v>
      </c>
      <c r="G38" s="249">
        <v>0</v>
      </c>
      <c r="H38" s="250">
        <f t="shared" si="1"/>
        <v>0</v>
      </c>
    </row>
    <row r="39" spans="1:8" ht="15">
      <c r="A39" s="123">
        <v>18</v>
      </c>
      <c r="B39" s="54" t="s">
        <v>125</v>
      </c>
      <c r="C39" s="249">
        <v>0</v>
      </c>
      <c r="D39" s="249">
        <v>0</v>
      </c>
      <c r="E39" s="250">
        <f t="shared" si="0"/>
        <v>0</v>
      </c>
      <c r="F39" s="249">
        <v>0</v>
      </c>
      <c r="G39" s="249">
        <v>0</v>
      </c>
      <c r="H39" s="250">
        <f t="shared" si="1"/>
        <v>0</v>
      </c>
    </row>
    <row r="40" spans="1:8" ht="15">
      <c r="A40" s="123">
        <v>19</v>
      </c>
      <c r="B40" s="54" t="s">
        <v>126</v>
      </c>
      <c r="C40" s="249">
        <v>215274.72</v>
      </c>
      <c r="D40" s="249"/>
      <c r="E40" s="250">
        <f t="shared" si="0"/>
        <v>215274.72</v>
      </c>
      <c r="F40" s="249">
        <v>2533526.67</v>
      </c>
      <c r="G40" s="249"/>
      <c r="H40" s="250">
        <f t="shared" si="1"/>
        <v>2533526.67</v>
      </c>
    </row>
    <row r="41" spans="1:8" ht="15">
      <c r="A41" s="123">
        <v>20</v>
      </c>
      <c r="B41" s="54" t="s">
        <v>127</v>
      </c>
      <c r="C41" s="249">
        <v>490260.51</v>
      </c>
      <c r="D41" s="249"/>
      <c r="E41" s="250">
        <f t="shared" si="0"/>
        <v>490260.51</v>
      </c>
      <c r="F41" s="249">
        <v>-2083280.63</v>
      </c>
      <c r="G41" s="249"/>
      <c r="H41" s="250">
        <f t="shared" si="1"/>
        <v>-2083280.63</v>
      </c>
    </row>
    <row r="42" spans="1:8" ht="15">
      <c r="A42" s="123">
        <v>21</v>
      </c>
      <c r="B42" s="54" t="s">
        <v>128</v>
      </c>
      <c r="C42" s="249">
        <v>-155993.22</v>
      </c>
      <c r="D42" s="249">
        <v>0</v>
      </c>
      <c r="E42" s="250">
        <f t="shared" si="0"/>
        <v>-155993.22</v>
      </c>
      <c r="F42" s="249">
        <v>899154.34</v>
      </c>
      <c r="G42" s="249">
        <v>0</v>
      </c>
      <c r="H42" s="250">
        <f t="shared" si="1"/>
        <v>899154.34</v>
      </c>
    </row>
    <row r="43" spans="1:8" ht="15">
      <c r="A43" s="123">
        <v>22</v>
      </c>
      <c r="B43" s="54" t="s">
        <v>129</v>
      </c>
      <c r="C43" s="249">
        <v>363801.08</v>
      </c>
      <c r="D43" s="249">
        <v>481.03</v>
      </c>
      <c r="E43" s="250">
        <f t="shared" si="0"/>
        <v>364282.11000000004</v>
      </c>
      <c r="F43" s="249">
        <v>409419.56</v>
      </c>
      <c r="G43" s="249">
        <v>31159.21</v>
      </c>
      <c r="H43" s="250">
        <f t="shared" si="1"/>
        <v>440578.77</v>
      </c>
    </row>
    <row r="44" spans="1:8" ht="15">
      <c r="A44" s="123">
        <v>23</v>
      </c>
      <c r="B44" s="54" t="s">
        <v>130</v>
      </c>
      <c r="C44" s="249">
        <v>414953.53</v>
      </c>
      <c r="D44" s="249">
        <v>181700.06</v>
      </c>
      <c r="E44" s="250">
        <f t="shared" si="0"/>
        <v>596653.59000000008</v>
      </c>
      <c r="F44" s="249">
        <v>333804.52</v>
      </c>
      <c r="G44" s="249">
        <v>469394.18</v>
      </c>
      <c r="H44" s="250">
        <f t="shared" si="1"/>
        <v>803198.7</v>
      </c>
    </row>
    <row r="45" spans="1:8" ht="15">
      <c r="A45" s="123">
        <v>24</v>
      </c>
      <c r="B45" s="57" t="s">
        <v>131</v>
      </c>
      <c r="C45" s="251">
        <v>1858047.6400000004</v>
      </c>
      <c r="D45" s="251">
        <v>-709581.95999999973</v>
      </c>
      <c r="E45" s="250">
        <f t="shared" si="0"/>
        <v>1148465.6800000006</v>
      </c>
      <c r="F45" s="251">
        <v>2769173.87</v>
      </c>
      <c r="G45" s="251">
        <v>319951.91000000003</v>
      </c>
      <c r="H45" s="250">
        <f t="shared" si="1"/>
        <v>3089125.7800000003</v>
      </c>
    </row>
    <row r="46" spans="1:8">
      <c r="A46" s="123"/>
      <c r="B46" s="52" t="s">
        <v>132</v>
      </c>
      <c r="C46" s="249"/>
      <c r="D46" s="249"/>
      <c r="E46" s="256"/>
      <c r="F46" s="249"/>
      <c r="G46" s="249"/>
      <c r="H46" s="256"/>
    </row>
    <row r="47" spans="1:8" ht="15">
      <c r="A47" s="123">
        <v>25</v>
      </c>
      <c r="B47" s="54" t="s">
        <v>133</v>
      </c>
      <c r="C47" s="249">
        <v>98502.88</v>
      </c>
      <c r="D47" s="249">
        <v>132946.75</v>
      </c>
      <c r="E47" s="250">
        <f t="shared" si="0"/>
        <v>231449.63</v>
      </c>
      <c r="F47" s="249">
        <v>100087.43</v>
      </c>
      <c r="G47" s="249">
        <v>127975.37</v>
      </c>
      <c r="H47" s="250">
        <f t="shared" si="1"/>
        <v>228062.8</v>
      </c>
    </row>
    <row r="48" spans="1:8" ht="15">
      <c r="A48" s="123">
        <v>26</v>
      </c>
      <c r="B48" s="54" t="s">
        <v>134</v>
      </c>
      <c r="C48" s="249">
        <v>889647.73</v>
      </c>
      <c r="D48" s="249">
        <v>6911.28</v>
      </c>
      <c r="E48" s="250">
        <f t="shared" si="0"/>
        <v>896559.01</v>
      </c>
      <c r="F48" s="249">
        <v>986239.46</v>
      </c>
      <c r="G48" s="249">
        <v>2611.5500000000002</v>
      </c>
      <c r="H48" s="250">
        <f t="shared" si="1"/>
        <v>988851.01</v>
      </c>
    </row>
    <row r="49" spans="1:8" ht="15">
      <c r="A49" s="123">
        <v>27</v>
      </c>
      <c r="B49" s="54" t="s">
        <v>135</v>
      </c>
      <c r="C49" s="249">
        <v>9153520.8499999996</v>
      </c>
      <c r="D49" s="249"/>
      <c r="E49" s="250">
        <f t="shared" si="0"/>
        <v>9153520.8499999996</v>
      </c>
      <c r="F49" s="249">
        <v>8714334.4700000007</v>
      </c>
      <c r="G49" s="249"/>
      <c r="H49" s="250">
        <f t="shared" si="1"/>
        <v>8714334.4700000007</v>
      </c>
    </row>
    <row r="50" spans="1:8" ht="15">
      <c r="A50" s="123">
        <v>28</v>
      </c>
      <c r="B50" s="54" t="s">
        <v>268</v>
      </c>
      <c r="C50" s="249">
        <v>31342.13</v>
      </c>
      <c r="D50" s="249"/>
      <c r="E50" s="250">
        <f t="shared" si="0"/>
        <v>31342.13</v>
      </c>
      <c r="F50" s="249">
        <v>36140.65</v>
      </c>
      <c r="G50" s="249"/>
      <c r="H50" s="250">
        <f t="shared" si="1"/>
        <v>36140.65</v>
      </c>
    </row>
    <row r="51" spans="1:8" ht="15">
      <c r="A51" s="123">
        <v>29</v>
      </c>
      <c r="B51" s="54" t="s">
        <v>136</v>
      </c>
      <c r="C51" s="249">
        <v>2308775.34</v>
      </c>
      <c r="D51" s="249"/>
      <c r="E51" s="250">
        <f t="shared" si="0"/>
        <v>2308775.34</v>
      </c>
      <c r="F51" s="249">
        <v>1752367.27</v>
      </c>
      <c r="G51" s="249"/>
      <c r="H51" s="250">
        <f t="shared" si="1"/>
        <v>1752367.27</v>
      </c>
    </row>
    <row r="52" spans="1:8" ht="15">
      <c r="A52" s="123">
        <v>30</v>
      </c>
      <c r="B52" s="54" t="s">
        <v>137</v>
      </c>
      <c r="C52" s="249">
        <v>1998041</v>
      </c>
      <c r="D52" s="249">
        <v>57858.77</v>
      </c>
      <c r="E52" s="250">
        <f t="shared" si="0"/>
        <v>2055899.77</v>
      </c>
      <c r="F52" s="249">
        <v>1728031.8</v>
      </c>
      <c r="G52" s="249">
        <v>47610.25</v>
      </c>
      <c r="H52" s="250">
        <f t="shared" si="1"/>
        <v>1775642.05</v>
      </c>
    </row>
    <row r="53" spans="1:8" ht="15">
      <c r="A53" s="123">
        <v>31</v>
      </c>
      <c r="B53" s="57" t="s">
        <v>138</v>
      </c>
      <c r="C53" s="251">
        <v>14479829.93</v>
      </c>
      <c r="D53" s="251">
        <v>197716.8</v>
      </c>
      <c r="E53" s="250">
        <f t="shared" si="0"/>
        <v>14677546.73</v>
      </c>
      <c r="F53" s="251">
        <v>13317201.080000002</v>
      </c>
      <c r="G53" s="251">
        <v>178197.16999999998</v>
      </c>
      <c r="H53" s="250">
        <f t="shared" si="1"/>
        <v>13495398.250000002</v>
      </c>
    </row>
    <row r="54" spans="1:8" ht="15">
      <c r="A54" s="123">
        <v>32</v>
      </c>
      <c r="B54" s="57" t="s">
        <v>139</v>
      </c>
      <c r="C54" s="251">
        <v>-12621782.289999999</v>
      </c>
      <c r="D54" s="251">
        <v>-907298.75999999978</v>
      </c>
      <c r="E54" s="250">
        <f t="shared" si="0"/>
        <v>-13529081.049999999</v>
      </c>
      <c r="F54" s="251">
        <v>-10548027.210000001</v>
      </c>
      <c r="G54" s="251">
        <v>141754.74000000005</v>
      </c>
      <c r="H54" s="250">
        <f t="shared" si="1"/>
        <v>-10406272.470000001</v>
      </c>
    </row>
    <row r="55" spans="1:8">
      <c r="A55" s="123"/>
      <c r="B55" s="52"/>
      <c r="C55" s="253"/>
      <c r="D55" s="253"/>
      <c r="E55" s="254"/>
      <c r="F55" s="253"/>
      <c r="G55" s="253"/>
      <c r="H55" s="254"/>
    </row>
    <row r="56" spans="1:8" ht="15">
      <c r="A56" s="123">
        <v>33</v>
      </c>
      <c r="B56" s="57" t="s">
        <v>140</v>
      </c>
      <c r="C56" s="251">
        <v>7373482.6400000006</v>
      </c>
      <c r="D56" s="251">
        <v>9051882.470499998</v>
      </c>
      <c r="E56" s="250">
        <f t="shared" si="0"/>
        <v>16425365.110499999</v>
      </c>
      <c r="F56" s="251">
        <v>5641066.3800000027</v>
      </c>
      <c r="G56" s="251">
        <v>8124126.1499999948</v>
      </c>
      <c r="H56" s="250">
        <f t="shared" si="1"/>
        <v>13765192.529999997</v>
      </c>
    </row>
    <row r="57" spans="1:8">
      <c r="A57" s="123"/>
      <c r="B57" s="52"/>
      <c r="C57" s="253"/>
      <c r="D57" s="253"/>
      <c r="E57" s="254"/>
      <c r="F57" s="253"/>
      <c r="G57" s="253"/>
      <c r="H57" s="254"/>
    </row>
    <row r="58" spans="1:8" ht="15">
      <c r="A58" s="123">
        <v>34</v>
      </c>
      <c r="B58" s="54" t="s">
        <v>141</v>
      </c>
      <c r="C58" s="249">
        <v>-3569328.1</v>
      </c>
      <c r="D58" s="249">
        <v>-135174.84</v>
      </c>
      <c r="E58" s="250">
        <f t="shared" si="0"/>
        <v>-3704502.94</v>
      </c>
      <c r="F58" s="249">
        <v>26481680.780000001</v>
      </c>
      <c r="G58" s="249">
        <v>0</v>
      </c>
      <c r="H58" s="250">
        <f t="shared" si="1"/>
        <v>26481680.780000001</v>
      </c>
    </row>
    <row r="59" spans="1:8" s="202" customFormat="1" ht="15">
      <c r="A59" s="123">
        <v>35</v>
      </c>
      <c r="B59" s="51" t="s">
        <v>142</v>
      </c>
      <c r="C59" s="257">
        <v>0</v>
      </c>
      <c r="D59" s="257"/>
      <c r="E59" s="258">
        <f t="shared" si="0"/>
        <v>0</v>
      </c>
      <c r="F59" s="257">
        <v>0</v>
      </c>
      <c r="G59" s="257">
        <v>0</v>
      </c>
      <c r="H59" s="258">
        <f t="shared" si="1"/>
        <v>0</v>
      </c>
    </row>
    <row r="60" spans="1:8" ht="15">
      <c r="A60" s="123">
        <v>36</v>
      </c>
      <c r="B60" s="54" t="s">
        <v>143</v>
      </c>
      <c r="C60" s="249">
        <v>3242989.05</v>
      </c>
      <c r="D60" s="249">
        <v>-44314.97</v>
      </c>
      <c r="E60" s="250">
        <f t="shared" si="0"/>
        <v>3198674.0799999996</v>
      </c>
      <c r="F60" s="249">
        <v>12684.08</v>
      </c>
      <c r="G60" s="249">
        <v>0</v>
      </c>
      <c r="H60" s="250">
        <f t="shared" si="1"/>
        <v>12684.08</v>
      </c>
    </row>
    <row r="61" spans="1:8" ht="15">
      <c r="A61" s="123">
        <v>37</v>
      </c>
      <c r="B61" s="57" t="s">
        <v>144</v>
      </c>
      <c r="C61" s="251">
        <v>-326339.05000000028</v>
      </c>
      <c r="D61" s="251">
        <v>-179489.81</v>
      </c>
      <c r="E61" s="250">
        <f t="shared" si="0"/>
        <v>-505828.86000000028</v>
      </c>
      <c r="F61" s="251">
        <v>26494364.859999999</v>
      </c>
      <c r="G61" s="251">
        <v>0</v>
      </c>
      <c r="H61" s="250">
        <f t="shared" si="1"/>
        <v>26494364.859999999</v>
      </c>
    </row>
    <row r="62" spans="1:8">
      <c r="A62" s="123"/>
      <c r="B62" s="58"/>
      <c r="C62" s="249"/>
      <c r="D62" s="249"/>
      <c r="E62" s="256"/>
      <c r="F62" s="249"/>
      <c r="G62" s="249"/>
      <c r="H62" s="256"/>
    </row>
    <row r="63" spans="1:8" ht="15">
      <c r="A63" s="123">
        <v>38</v>
      </c>
      <c r="B63" s="59" t="s">
        <v>269</v>
      </c>
      <c r="C63" s="251">
        <v>7699821.6900000013</v>
      </c>
      <c r="D63" s="251">
        <v>9231372.2804999985</v>
      </c>
      <c r="E63" s="250">
        <f t="shared" si="0"/>
        <v>16931193.9705</v>
      </c>
      <c r="F63" s="251">
        <v>-20853298.479999997</v>
      </c>
      <c r="G63" s="251">
        <v>8124126.1499999948</v>
      </c>
      <c r="H63" s="250">
        <f t="shared" si="1"/>
        <v>-12729172.330000002</v>
      </c>
    </row>
    <row r="64" spans="1:8" ht="15">
      <c r="A64" s="121">
        <v>39</v>
      </c>
      <c r="B64" s="54" t="s">
        <v>145</v>
      </c>
      <c r="C64" s="259">
        <v>1308919</v>
      </c>
      <c r="D64" s="259"/>
      <c r="E64" s="250">
        <f t="shared" si="0"/>
        <v>1308919</v>
      </c>
      <c r="F64" s="259">
        <v>59786</v>
      </c>
      <c r="G64" s="259"/>
      <c r="H64" s="250">
        <f t="shared" si="1"/>
        <v>59786</v>
      </c>
    </row>
    <row r="65" spans="1:8" ht="15">
      <c r="A65" s="123">
        <v>40</v>
      </c>
      <c r="B65" s="57" t="s">
        <v>146</v>
      </c>
      <c r="C65" s="251">
        <v>6390902.6900000013</v>
      </c>
      <c r="D65" s="251">
        <v>9231372.2804999985</v>
      </c>
      <c r="E65" s="250">
        <f t="shared" si="0"/>
        <v>15622274.9705</v>
      </c>
      <c r="F65" s="251">
        <v>-20913084.479999997</v>
      </c>
      <c r="G65" s="251">
        <v>8124126.1499999948</v>
      </c>
      <c r="H65" s="250">
        <f t="shared" si="1"/>
        <v>-12788958.330000002</v>
      </c>
    </row>
    <row r="66" spans="1:8" ht="15">
      <c r="A66" s="121">
        <v>41</v>
      </c>
      <c r="B66" s="54" t="s">
        <v>147</v>
      </c>
      <c r="C66" s="259">
        <v>0</v>
      </c>
      <c r="D66" s="259"/>
      <c r="E66" s="250">
        <f t="shared" si="0"/>
        <v>0</v>
      </c>
      <c r="F66" s="259">
        <v>-100000</v>
      </c>
      <c r="G66" s="259"/>
      <c r="H66" s="250">
        <f t="shared" si="1"/>
        <v>-100000</v>
      </c>
    </row>
    <row r="67" spans="1:8" ht="15.75" thickBot="1">
      <c r="A67" s="125">
        <v>42</v>
      </c>
      <c r="B67" s="126" t="s">
        <v>148</v>
      </c>
      <c r="C67" s="260">
        <f>C65+C66</f>
        <v>6390902.6900000013</v>
      </c>
      <c r="D67" s="260">
        <f>D65+D66</f>
        <v>9231372.2804999985</v>
      </c>
      <c r="E67" s="261">
        <f t="shared" si="0"/>
        <v>15622274.9705</v>
      </c>
      <c r="F67" s="260">
        <v>-21013084.479999997</v>
      </c>
      <c r="G67" s="260">
        <v>8124126.1499999948</v>
      </c>
      <c r="H67" s="261">
        <f t="shared" si="1"/>
        <v>-12888958.330000002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view="pageBreakPreview" zoomScale="60" zoomScaleNormal="100" workbookViewId="0">
      <selection activeCell="C1" sqref="C1"/>
    </sheetView>
  </sheetViews>
  <sheetFormatPr defaultRowHeight="15"/>
  <cols>
    <col min="1" max="1" width="9.5703125" bestFit="1" customWidth="1"/>
    <col min="2" max="2" width="72.28515625" customWidth="1"/>
    <col min="3" max="8" width="12.7109375" customWidth="1"/>
  </cols>
  <sheetData>
    <row r="1" spans="1:8">
      <c r="A1" s="1" t="s">
        <v>188</v>
      </c>
      <c r="B1" t="str">
        <f>Info!C2</f>
        <v>სს "ბაზისბანკი"</v>
      </c>
    </row>
    <row r="2" spans="1:8">
      <c r="A2" s="1" t="s">
        <v>189</v>
      </c>
      <c r="B2" s="466">
        <f>'1. key ratios'!B2</f>
        <v>44377</v>
      </c>
    </row>
    <row r="3" spans="1:8">
      <c r="A3" s="1"/>
    </row>
    <row r="4" spans="1:8" ht="16.5" thickBot="1">
      <c r="A4" s="1" t="s">
        <v>405</v>
      </c>
      <c r="B4" s="1"/>
      <c r="C4" s="211"/>
      <c r="D4" s="211"/>
      <c r="E4" s="211"/>
      <c r="F4" s="212"/>
      <c r="G4" s="212"/>
      <c r="H4" s="213" t="s">
        <v>93</v>
      </c>
    </row>
    <row r="5" spans="1:8" ht="15.75">
      <c r="A5" s="756" t="s">
        <v>26</v>
      </c>
      <c r="B5" s="758" t="s">
        <v>243</v>
      </c>
      <c r="C5" s="760" t="s">
        <v>194</v>
      </c>
      <c r="D5" s="760"/>
      <c r="E5" s="760"/>
      <c r="F5" s="760" t="s">
        <v>195</v>
      </c>
      <c r="G5" s="760"/>
      <c r="H5" s="761"/>
    </row>
    <row r="6" spans="1:8">
      <c r="A6" s="757"/>
      <c r="B6" s="759"/>
      <c r="C6" s="39" t="s">
        <v>27</v>
      </c>
      <c r="D6" s="39" t="s">
        <v>94</v>
      </c>
      <c r="E6" s="39" t="s">
        <v>68</v>
      </c>
      <c r="F6" s="39" t="s">
        <v>27</v>
      </c>
      <c r="G6" s="39" t="s">
        <v>94</v>
      </c>
      <c r="H6" s="40" t="s">
        <v>68</v>
      </c>
    </row>
    <row r="7" spans="1:8" s="2" customFormat="1" ht="15.75">
      <c r="A7" s="214">
        <v>1</v>
      </c>
      <c r="B7" s="215" t="s">
        <v>481</v>
      </c>
      <c r="C7" s="241">
        <v>107973002.72</v>
      </c>
      <c r="D7" s="241">
        <v>62221344.142199993</v>
      </c>
      <c r="E7" s="262">
        <f>C7+D7</f>
        <v>170194346.86219999</v>
      </c>
      <c r="F7" s="241">
        <v>65803696.789999999</v>
      </c>
      <c r="G7" s="241">
        <v>66113898.719099998</v>
      </c>
      <c r="H7" s="242">
        <v>131917595.50909999</v>
      </c>
    </row>
    <row r="8" spans="1:8" s="2" customFormat="1" ht="15.75">
      <c r="A8" s="214">
        <v>1.1000000000000001</v>
      </c>
      <c r="B8" s="216" t="s">
        <v>273</v>
      </c>
      <c r="C8" s="241">
        <v>52086745.890000001</v>
      </c>
      <c r="D8" s="241">
        <v>16643529.8994</v>
      </c>
      <c r="E8" s="262">
        <f t="shared" ref="E8:E53" si="0">C8+D8</f>
        <v>68730275.789399996</v>
      </c>
      <c r="F8" s="241">
        <v>42649016.509999998</v>
      </c>
      <c r="G8" s="241">
        <v>31063129.516800001</v>
      </c>
      <c r="H8" s="242">
        <v>73712146.026800007</v>
      </c>
    </row>
    <row r="9" spans="1:8" s="2" customFormat="1" ht="15.75">
      <c r="A9" s="214">
        <v>1.2</v>
      </c>
      <c r="B9" s="216" t="s">
        <v>274</v>
      </c>
      <c r="C9" s="241"/>
      <c r="D9" s="241"/>
      <c r="E9" s="262">
        <f t="shared" si="0"/>
        <v>0</v>
      </c>
      <c r="F9" s="241"/>
      <c r="G9" s="241"/>
      <c r="H9" s="242">
        <v>0</v>
      </c>
    </row>
    <row r="10" spans="1:8" s="2" customFormat="1" ht="15.75">
      <c r="A10" s="214">
        <v>1.3</v>
      </c>
      <c r="B10" s="216" t="s">
        <v>275</v>
      </c>
      <c r="C10" s="241">
        <v>55863561.68</v>
      </c>
      <c r="D10" s="241">
        <v>45516714.679499999</v>
      </c>
      <c r="E10" s="262">
        <f t="shared" si="0"/>
        <v>101380276.35949999</v>
      </c>
      <c r="F10" s="241">
        <v>23131985.129999999</v>
      </c>
      <c r="G10" s="241">
        <v>34994047.500699997</v>
      </c>
      <c r="H10" s="242">
        <v>58126032.630699992</v>
      </c>
    </row>
    <row r="11" spans="1:8" s="2" customFormat="1" ht="15.75">
      <c r="A11" s="214">
        <v>1.4</v>
      </c>
      <c r="B11" s="216" t="s">
        <v>276</v>
      </c>
      <c r="C11" s="241">
        <v>22695.15</v>
      </c>
      <c r="D11" s="241">
        <v>61099.563300000002</v>
      </c>
      <c r="E11" s="262">
        <f t="shared" si="0"/>
        <v>83794.713300000003</v>
      </c>
      <c r="F11" s="241">
        <v>22695.15</v>
      </c>
      <c r="G11" s="241">
        <v>56721.7016</v>
      </c>
      <c r="H11" s="242">
        <v>79416.851599999995</v>
      </c>
    </row>
    <row r="12" spans="1:8" s="2" customFormat="1" ht="29.25" customHeight="1">
      <c r="A12" s="214">
        <v>2</v>
      </c>
      <c r="B12" s="215" t="s">
        <v>277</v>
      </c>
      <c r="C12" s="241">
        <v>0</v>
      </c>
      <c r="D12" s="241">
        <v>83040143.9296</v>
      </c>
      <c r="E12" s="262">
        <f t="shared" si="0"/>
        <v>83040143.9296</v>
      </c>
      <c r="F12" s="241">
        <v>11504000</v>
      </c>
      <c r="G12" s="241">
        <v>85545600</v>
      </c>
      <c r="H12" s="242">
        <v>97049600</v>
      </c>
    </row>
    <row r="13" spans="1:8" s="2" customFormat="1" ht="25.5">
      <c r="A13" s="214">
        <v>3</v>
      </c>
      <c r="B13" s="215" t="s">
        <v>278</v>
      </c>
      <c r="C13" s="241"/>
      <c r="D13" s="241"/>
      <c r="E13" s="262">
        <f t="shared" si="0"/>
        <v>0</v>
      </c>
      <c r="F13" s="241"/>
      <c r="G13" s="241"/>
      <c r="H13" s="242">
        <v>0</v>
      </c>
    </row>
    <row r="14" spans="1:8" s="2" customFormat="1" ht="15.75">
      <c r="A14" s="214">
        <v>3.1</v>
      </c>
      <c r="B14" s="216" t="s">
        <v>279</v>
      </c>
      <c r="C14" s="241"/>
      <c r="D14" s="241"/>
      <c r="E14" s="262">
        <f t="shared" si="0"/>
        <v>0</v>
      </c>
      <c r="F14" s="241"/>
      <c r="G14" s="241"/>
      <c r="H14" s="242">
        <v>0</v>
      </c>
    </row>
    <row r="15" spans="1:8" s="2" customFormat="1" ht="15.75">
      <c r="A15" s="214">
        <v>3.2</v>
      </c>
      <c r="B15" s="216" t="s">
        <v>280</v>
      </c>
      <c r="C15" s="241"/>
      <c r="D15" s="241"/>
      <c r="E15" s="262">
        <f t="shared" si="0"/>
        <v>0</v>
      </c>
      <c r="F15" s="241"/>
      <c r="G15" s="241"/>
      <c r="H15" s="242">
        <v>0</v>
      </c>
    </row>
    <row r="16" spans="1:8" s="2" customFormat="1" ht="15.75">
      <c r="A16" s="214">
        <v>4</v>
      </c>
      <c r="B16" s="215" t="s">
        <v>281</v>
      </c>
      <c r="C16" s="241">
        <v>28668551.397023</v>
      </c>
      <c r="D16" s="241">
        <v>489462014.27891099</v>
      </c>
      <c r="E16" s="262">
        <f t="shared" si="0"/>
        <v>518130565.67593402</v>
      </c>
      <c r="F16" s="241">
        <v>30872127.946035001</v>
      </c>
      <c r="G16" s="241">
        <v>513905523.95784199</v>
      </c>
      <c r="H16" s="242">
        <v>544777651.90387702</v>
      </c>
    </row>
    <row r="17" spans="1:8" s="2" customFormat="1" ht="15.75">
      <c r="A17" s="214">
        <v>4.0999999999999996</v>
      </c>
      <c r="B17" s="216" t="s">
        <v>282</v>
      </c>
      <c r="C17" s="241">
        <v>26557051.397023</v>
      </c>
      <c r="D17" s="241">
        <v>487869223.07891101</v>
      </c>
      <c r="E17" s="262">
        <f t="shared" si="0"/>
        <v>514426274.47593403</v>
      </c>
      <c r="F17" s="241">
        <v>29397627.946035001</v>
      </c>
      <c r="G17" s="241">
        <v>512165587.55784202</v>
      </c>
      <c r="H17" s="242">
        <v>541563215.50387704</v>
      </c>
    </row>
    <row r="18" spans="1:8" s="2" customFormat="1" ht="15.75">
      <c r="A18" s="214">
        <v>4.2</v>
      </c>
      <c r="B18" s="216" t="s">
        <v>283</v>
      </c>
      <c r="C18" s="241">
        <v>2111500</v>
      </c>
      <c r="D18" s="241">
        <v>1592791.2</v>
      </c>
      <c r="E18" s="262">
        <f t="shared" si="0"/>
        <v>3704291.2</v>
      </c>
      <c r="F18" s="241">
        <v>1474500</v>
      </c>
      <c r="G18" s="241">
        <v>1739936.4</v>
      </c>
      <c r="H18" s="242">
        <v>3214436.4</v>
      </c>
    </row>
    <row r="19" spans="1:8" s="2" customFormat="1" ht="25.5">
      <c r="A19" s="214">
        <v>5</v>
      </c>
      <c r="B19" s="215" t="s">
        <v>284</v>
      </c>
      <c r="C19" s="241">
        <v>55436917.140000001</v>
      </c>
      <c r="D19" s="241">
        <v>2437308602.9499006</v>
      </c>
      <c r="E19" s="262">
        <f t="shared" si="0"/>
        <v>2492745520.0899005</v>
      </c>
      <c r="F19" s="241">
        <v>63260620.329999998</v>
      </c>
      <c r="G19" s="241">
        <v>1841222953.8144002</v>
      </c>
      <c r="H19" s="242">
        <v>1904483574.1444001</v>
      </c>
    </row>
    <row r="20" spans="1:8" s="2" customFormat="1" ht="15.75">
      <c r="A20" s="214">
        <v>5.0999999999999996</v>
      </c>
      <c r="B20" s="216" t="s">
        <v>285</v>
      </c>
      <c r="C20" s="241">
        <v>6750907.0700000003</v>
      </c>
      <c r="D20" s="241">
        <v>67988665.694199994</v>
      </c>
      <c r="E20" s="262">
        <f t="shared" si="0"/>
        <v>74739572.764200002</v>
      </c>
      <c r="F20" s="241">
        <v>20192428.07</v>
      </c>
      <c r="G20" s="241">
        <v>80616326.456</v>
      </c>
      <c r="H20" s="242">
        <v>100808754.52599999</v>
      </c>
    </row>
    <row r="21" spans="1:8" s="2" customFormat="1" ht="15.75">
      <c r="A21" s="214">
        <v>5.2</v>
      </c>
      <c r="B21" s="216" t="s">
        <v>286</v>
      </c>
      <c r="C21" s="241">
        <v>0</v>
      </c>
      <c r="D21" s="241">
        <v>0</v>
      </c>
      <c r="E21" s="262">
        <f t="shared" si="0"/>
        <v>0</v>
      </c>
      <c r="F21" s="241">
        <v>0</v>
      </c>
      <c r="G21" s="241">
        <v>0</v>
      </c>
      <c r="H21" s="242">
        <v>0</v>
      </c>
    </row>
    <row r="22" spans="1:8" s="2" customFormat="1" ht="15.75">
      <c r="A22" s="214">
        <v>5.3</v>
      </c>
      <c r="B22" s="216" t="s">
        <v>287</v>
      </c>
      <c r="C22" s="241">
        <v>28422090.98</v>
      </c>
      <c r="D22" s="241">
        <v>2309052878.7826004</v>
      </c>
      <c r="E22" s="262">
        <f t="shared" si="0"/>
        <v>2337474969.7626004</v>
      </c>
      <c r="F22" s="241">
        <v>22361073.170000002</v>
      </c>
      <c r="G22" s="241">
        <v>1707019623.6584001</v>
      </c>
      <c r="H22" s="242">
        <v>1729380696.8284001</v>
      </c>
    </row>
    <row r="23" spans="1:8" s="2" customFormat="1" ht="15.75">
      <c r="A23" s="214" t="s">
        <v>288</v>
      </c>
      <c r="B23" s="217" t="s">
        <v>289</v>
      </c>
      <c r="C23" s="241">
        <v>65808</v>
      </c>
      <c r="D23" s="241">
        <v>471840322.86040002</v>
      </c>
      <c r="E23" s="262">
        <f t="shared" si="0"/>
        <v>471906130.86040002</v>
      </c>
      <c r="F23" s="241">
        <v>41408</v>
      </c>
      <c r="G23" s="241">
        <v>347728948.72500002</v>
      </c>
      <c r="H23" s="242">
        <v>347770356.72500002</v>
      </c>
    </row>
    <row r="24" spans="1:8" s="2" customFormat="1" ht="15.75">
      <c r="A24" s="214" t="s">
        <v>290</v>
      </c>
      <c r="B24" s="217" t="s">
        <v>291</v>
      </c>
      <c r="C24" s="241">
        <v>0</v>
      </c>
      <c r="D24" s="241">
        <v>729913217.81120002</v>
      </c>
      <c r="E24" s="262">
        <f t="shared" si="0"/>
        <v>729913217.81120002</v>
      </c>
      <c r="F24" s="241">
        <v>0</v>
      </c>
      <c r="G24" s="241">
        <v>276722518.10570002</v>
      </c>
      <c r="H24" s="242">
        <v>276722518.10570002</v>
      </c>
    </row>
    <row r="25" spans="1:8" s="2" customFormat="1" ht="15.75">
      <c r="A25" s="214" t="s">
        <v>292</v>
      </c>
      <c r="B25" s="218" t="s">
        <v>293</v>
      </c>
      <c r="C25" s="241">
        <v>0</v>
      </c>
      <c r="D25" s="241">
        <v>0</v>
      </c>
      <c r="E25" s="262">
        <f t="shared" si="0"/>
        <v>0</v>
      </c>
      <c r="F25" s="241">
        <v>0</v>
      </c>
      <c r="G25" s="241">
        <v>0</v>
      </c>
      <c r="H25" s="242">
        <v>0</v>
      </c>
    </row>
    <row r="26" spans="1:8" s="2" customFormat="1" ht="15.75">
      <c r="A26" s="214" t="s">
        <v>294</v>
      </c>
      <c r="B26" s="217" t="s">
        <v>295</v>
      </c>
      <c r="C26" s="241">
        <v>1</v>
      </c>
      <c r="D26" s="241">
        <v>639877458.745</v>
      </c>
      <c r="E26" s="262">
        <f t="shared" si="0"/>
        <v>639877459.745</v>
      </c>
      <c r="F26" s="241">
        <v>53626</v>
      </c>
      <c r="G26" s="241">
        <v>658986171.74849999</v>
      </c>
      <c r="H26" s="242">
        <v>659039797.74849999</v>
      </c>
    </row>
    <row r="27" spans="1:8" s="2" customFormat="1" ht="15.75">
      <c r="A27" s="214" t="s">
        <v>296</v>
      </c>
      <c r="B27" s="217" t="s">
        <v>297</v>
      </c>
      <c r="C27" s="241">
        <v>28356281.98</v>
      </c>
      <c r="D27" s="241">
        <v>467421879.366</v>
      </c>
      <c r="E27" s="262">
        <f t="shared" si="0"/>
        <v>495778161.34600002</v>
      </c>
      <c r="F27" s="241">
        <v>22266039.170000002</v>
      </c>
      <c r="G27" s="241">
        <v>423581985.07920003</v>
      </c>
      <c r="H27" s="242">
        <v>445848024.24920005</v>
      </c>
    </row>
    <row r="28" spans="1:8" s="2" customFormat="1" ht="15.75">
      <c r="A28" s="214">
        <v>5.4</v>
      </c>
      <c r="B28" s="216" t="s">
        <v>298</v>
      </c>
      <c r="C28" s="241">
        <v>2140919.09</v>
      </c>
      <c r="D28" s="241">
        <v>13418796.555500001</v>
      </c>
      <c r="E28" s="262">
        <f t="shared" si="0"/>
        <v>15559715.645500001</v>
      </c>
      <c r="F28" s="241">
        <v>2151119.09</v>
      </c>
      <c r="G28" s="241">
        <v>18609069.341600001</v>
      </c>
      <c r="H28" s="242">
        <v>20760188.431600001</v>
      </c>
    </row>
    <row r="29" spans="1:8" s="2" customFormat="1" ht="15.75">
      <c r="A29" s="214">
        <v>5.5</v>
      </c>
      <c r="B29" s="216" t="s">
        <v>299</v>
      </c>
      <c r="C29" s="241">
        <v>8523000</v>
      </c>
      <c r="D29" s="241">
        <v>45110096.917599998</v>
      </c>
      <c r="E29" s="262">
        <f t="shared" si="0"/>
        <v>53633096.917599998</v>
      </c>
      <c r="F29" s="241">
        <v>8523000</v>
      </c>
      <c r="G29" s="241">
        <v>17390751.9384</v>
      </c>
      <c r="H29" s="242">
        <v>25913751.9384</v>
      </c>
    </row>
    <row r="30" spans="1:8" s="2" customFormat="1" ht="15.75">
      <c r="A30" s="214">
        <v>5.6</v>
      </c>
      <c r="B30" s="216" t="s">
        <v>300</v>
      </c>
      <c r="C30" s="241">
        <v>9600000</v>
      </c>
      <c r="D30" s="241">
        <v>1738165</v>
      </c>
      <c r="E30" s="262">
        <f t="shared" si="0"/>
        <v>11338165</v>
      </c>
      <c r="F30" s="241">
        <v>10033000</v>
      </c>
      <c r="G30" s="241">
        <v>17587182.420000002</v>
      </c>
      <c r="H30" s="242">
        <v>27620182.420000002</v>
      </c>
    </row>
    <row r="31" spans="1:8" s="2" customFormat="1" ht="15.75">
      <c r="A31" s="214">
        <v>5.7</v>
      </c>
      <c r="B31" s="216" t="s">
        <v>301</v>
      </c>
      <c r="C31" s="241">
        <v>0</v>
      </c>
      <c r="D31" s="241">
        <v>0</v>
      </c>
      <c r="E31" s="262">
        <f t="shared" si="0"/>
        <v>0</v>
      </c>
      <c r="F31" s="241">
        <v>0</v>
      </c>
      <c r="G31" s="241">
        <v>0</v>
      </c>
      <c r="H31" s="242">
        <v>0</v>
      </c>
    </row>
    <row r="32" spans="1:8" s="2" customFormat="1" ht="15.75">
      <c r="A32" s="214">
        <v>6</v>
      </c>
      <c r="B32" s="215" t="s">
        <v>302</v>
      </c>
      <c r="C32" s="241">
        <v>15974000</v>
      </c>
      <c r="D32" s="241">
        <v>15801500</v>
      </c>
      <c r="E32" s="262">
        <f t="shared" si="0"/>
        <v>31775500</v>
      </c>
      <c r="F32" s="241"/>
      <c r="G32" s="241"/>
      <c r="H32" s="242">
        <v>0</v>
      </c>
    </row>
    <row r="33" spans="1:8" s="2" customFormat="1" ht="25.5">
      <c r="A33" s="214">
        <v>6.1</v>
      </c>
      <c r="B33" s="216" t="s">
        <v>482</v>
      </c>
      <c r="C33" s="241"/>
      <c r="D33" s="241">
        <v>15801500</v>
      </c>
      <c r="E33" s="262">
        <f t="shared" si="0"/>
        <v>15801500</v>
      </c>
      <c r="F33" s="241"/>
      <c r="G33" s="241"/>
      <c r="H33" s="242">
        <v>0</v>
      </c>
    </row>
    <row r="34" spans="1:8" s="2" customFormat="1" ht="25.5">
      <c r="A34" s="214">
        <v>6.2</v>
      </c>
      <c r="B34" s="216" t="s">
        <v>303</v>
      </c>
      <c r="C34" s="241">
        <v>15974000</v>
      </c>
      <c r="D34" s="241">
        <v>0</v>
      </c>
      <c r="E34" s="262">
        <f t="shared" si="0"/>
        <v>15974000</v>
      </c>
      <c r="F34" s="241"/>
      <c r="G34" s="241"/>
      <c r="H34" s="242">
        <v>0</v>
      </c>
    </row>
    <row r="35" spans="1:8" s="2" customFormat="1" ht="25.5">
      <c r="A35" s="214">
        <v>6.3</v>
      </c>
      <c r="B35" s="216" t="s">
        <v>304</v>
      </c>
      <c r="C35" s="241"/>
      <c r="D35" s="241"/>
      <c r="E35" s="262">
        <f t="shared" si="0"/>
        <v>0</v>
      </c>
      <c r="F35" s="241"/>
      <c r="G35" s="241"/>
      <c r="H35" s="242">
        <v>0</v>
      </c>
    </row>
    <row r="36" spans="1:8" s="2" customFormat="1" ht="15.75">
      <c r="A36" s="214">
        <v>6.4</v>
      </c>
      <c r="B36" s="216" t="s">
        <v>305</v>
      </c>
      <c r="C36" s="241"/>
      <c r="D36" s="241"/>
      <c r="E36" s="262">
        <f t="shared" si="0"/>
        <v>0</v>
      </c>
      <c r="F36" s="241"/>
      <c r="G36" s="241"/>
      <c r="H36" s="242">
        <v>0</v>
      </c>
    </row>
    <row r="37" spans="1:8" s="2" customFormat="1" ht="15.75">
      <c r="A37" s="214">
        <v>6.5</v>
      </c>
      <c r="B37" s="216" t="s">
        <v>306</v>
      </c>
      <c r="C37" s="241"/>
      <c r="D37" s="241"/>
      <c r="E37" s="262">
        <f t="shared" si="0"/>
        <v>0</v>
      </c>
      <c r="F37" s="241"/>
      <c r="G37" s="241"/>
      <c r="H37" s="242">
        <v>0</v>
      </c>
    </row>
    <row r="38" spans="1:8" s="2" customFormat="1" ht="25.5">
      <c r="A38" s="214">
        <v>6.6</v>
      </c>
      <c r="B38" s="216" t="s">
        <v>307</v>
      </c>
      <c r="C38" s="241"/>
      <c r="D38" s="241"/>
      <c r="E38" s="262">
        <f t="shared" si="0"/>
        <v>0</v>
      </c>
      <c r="F38" s="241"/>
      <c r="G38" s="241"/>
      <c r="H38" s="242">
        <v>0</v>
      </c>
    </row>
    <row r="39" spans="1:8" s="2" customFormat="1" ht="25.5">
      <c r="A39" s="214">
        <v>6.7</v>
      </c>
      <c r="B39" s="216" t="s">
        <v>308</v>
      </c>
      <c r="C39" s="241"/>
      <c r="D39" s="241"/>
      <c r="E39" s="262">
        <f t="shared" si="0"/>
        <v>0</v>
      </c>
      <c r="F39" s="241"/>
      <c r="G39" s="241"/>
      <c r="H39" s="242">
        <v>0</v>
      </c>
    </row>
    <row r="40" spans="1:8" s="2" customFormat="1" ht="15.75">
      <c r="A40" s="214">
        <v>7</v>
      </c>
      <c r="B40" s="215" t="s">
        <v>309</v>
      </c>
      <c r="C40" s="241"/>
      <c r="D40" s="241"/>
      <c r="E40" s="262">
        <f t="shared" si="0"/>
        <v>0</v>
      </c>
      <c r="F40" s="241"/>
      <c r="G40" s="241"/>
      <c r="H40" s="242">
        <v>0</v>
      </c>
    </row>
    <row r="41" spans="1:8" s="2" customFormat="1" ht="25.5">
      <c r="A41" s="214">
        <v>7.1</v>
      </c>
      <c r="B41" s="216" t="s">
        <v>310</v>
      </c>
      <c r="C41" s="241">
        <v>1026792.91</v>
      </c>
      <c r="D41" s="241">
        <v>652031.34389999998</v>
      </c>
      <c r="E41" s="262">
        <f t="shared" si="0"/>
        <v>1678824.2538999999</v>
      </c>
      <c r="F41" s="241">
        <v>377596</v>
      </c>
      <c r="G41" s="241">
        <v>361.8442</v>
      </c>
      <c r="H41" s="242">
        <v>377957.84419999999</v>
      </c>
    </row>
    <row r="42" spans="1:8" s="2" customFormat="1" ht="25.5">
      <c r="A42" s="214">
        <v>7.2</v>
      </c>
      <c r="B42" s="216" t="s">
        <v>311</v>
      </c>
      <c r="C42" s="241">
        <v>848232.61999999965</v>
      </c>
      <c r="D42" s="241">
        <v>1597856.0055999996</v>
      </c>
      <c r="E42" s="262">
        <f t="shared" si="0"/>
        <v>2446088.625599999</v>
      </c>
      <c r="F42" s="241">
        <v>945825.5400000005</v>
      </c>
      <c r="G42" s="241">
        <v>1992703.3217000002</v>
      </c>
      <c r="H42" s="242">
        <v>2938528.8617000007</v>
      </c>
    </row>
    <row r="43" spans="1:8" s="2" customFormat="1" ht="25.5">
      <c r="A43" s="214">
        <v>7.3</v>
      </c>
      <c r="B43" s="216" t="s">
        <v>312</v>
      </c>
      <c r="C43" s="241">
        <v>5841873.9000000004</v>
      </c>
      <c r="D43" s="241">
        <v>1265866.3142429998</v>
      </c>
      <c r="E43" s="262">
        <f t="shared" si="0"/>
        <v>7107740.2142430004</v>
      </c>
      <c r="F43" s="241">
        <v>4770164.4399999995</v>
      </c>
      <c r="G43" s="241">
        <v>1246636.7425729998</v>
      </c>
      <c r="H43" s="242">
        <v>6016801.182572999</v>
      </c>
    </row>
    <row r="44" spans="1:8" s="2" customFormat="1" ht="25.5">
      <c r="A44" s="214">
        <v>7.4</v>
      </c>
      <c r="B44" s="216" t="s">
        <v>313</v>
      </c>
      <c r="C44" s="241">
        <v>3596928.5800000019</v>
      </c>
      <c r="D44" s="241">
        <v>9355134.328099994</v>
      </c>
      <c r="E44" s="262">
        <f t="shared" si="0"/>
        <v>12952062.908099996</v>
      </c>
      <c r="F44" s="241">
        <v>2811675.4200000018</v>
      </c>
      <c r="G44" s="241">
        <v>4640403.6335999994</v>
      </c>
      <c r="H44" s="242">
        <v>7452079.0536000011</v>
      </c>
    </row>
    <row r="45" spans="1:8" s="2" customFormat="1" ht="15.75">
      <c r="A45" s="214">
        <v>8</v>
      </c>
      <c r="B45" s="215" t="s">
        <v>314</v>
      </c>
      <c r="C45" s="241"/>
      <c r="D45" s="241"/>
      <c r="E45" s="262">
        <f t="shared" si="0"/>
        <v>0</v>
      </c>
      <c r="F45" s="241"/>
      <c r="G45" s="241"/>
      <c r="H45" s="242">
        <v>0</v>
      </c>
    </row>
    <row r="46" spans="1:8" s="2" customFormat="1" ht="15.75">
      <c r="A46" s="214">
        <v>8.1</v>
      </c>
      <c r="B46" s="216" t="s">
        <v>315</v>
      </c>
      <c r="C46" s="241"/>
      <c r="D46" s="241"/>
      <c r="E46" s="262">
        <f t="shared" si="0"/>
        <v>0</v>
      </c>
      <c r="F46" s="241"/>
      <c r="G46" s="241"/>
      <c r="H46" s="242">
        <v>0</v>
      </c>
    </row>
    <row r="47" spans="1:8" s="2" customFormat="1" ht="15.75">
      <c r="A47" s="214">
        <v>8.1999999999999993</v>
      </c>
      <c r="B47" s="216" t="s">
        <v>316</v>
      </c>
      <c r="C47" s="241"/>
      <c r="D47" s="241"/>
      <c r="E47" s="262">
        <f t="shared" si="0"/>
        <v>0</v>
      </c>
      <c r="F47" s="241"/>
      <c r="G47" s="241"/>
      <c r="H47" s="242">
        <v>0</v>
      </c>
    </row>
    <row r="48" spans="1:8" s="2" customFormat="1" ht="15.75">
      <c r="A48" s="214">
        <v>8.3000000000000007</v>
      </c>
      <c r="B48" s="216" t="s">
        <v>317</v>
      </c>
      <c r="C48" s="241"/>
      <c r="D48" s="241"/>
      <c r="E48" s="262">
        <f t="shared" si="0"/>
        <v>0</v>
      </c>
      <c r="F48" s="241"/>
      <c r="G48" s="241"/>
      <c r="H48" s="242">
        <v>0</v>
      </c>
    </row>
    <row r="49" spans="1:8" s="2" customFormat="1" ht="15.75">
      <c r="A49" s="214">
        <v>8.4</v>
      </c>
      <c r="B49" s="216" t="s">
        <v>318</v>
      </c>
      <c r="C49" s="241"/>
      <c r="D49" s="241"/>
      <c r="E49" s="262">
        <f t="shared" si="0"/>
        <v>0</v>
      </c>
      <c r="F49" s="241"/>
      <c r="G49" s="241"/>
      <c r="H49" s="242">
        <v>0</v>
      </c>
    </row>
    <row r="50" spans="1:8" s="2" customFormat="1" ht="15.75">
      <c r="A50" s="214">
        <v>8.5</v>
      </c>
      <c r="B50" s="216" t="s">
        <v>319</v>
      </c>
      <c r="C50" s="241"/>
      <c r="D50" s="241"/>
      <c r="E50" s="262">
        <f t="shared" si="0"/>
        <v>0</v>
      </c>
      <c r="F50" s="241"/>
      <c r="G50" s="241"/>
      <c r="H50" s="242">
        <v>0</v>
      </c>
    </row>
    <row r="51" spans="1:8" s="2" customFormat="1" ht="15.75">
      <c r="A51" s="214">
        <v>8.6</v>
      </c>
      <c r="B51" s="216" t="s">
        <v>320</v>
      </c>
      <c r="C51" s="241"/>
      <c r="D51" s="241"/>
      <c r="E51" s="262">
        <f t="shared" si="0"/>
        <v>0</v>
      </c>
      <c r="F51" s="241"/>
      <c r="G51" s="241"/>
      <c r="H51" s="242">
        <v>0</v>
      </c>
    </row>
    <row r="52" spans="1:8" s="2" customFormat="1" ht="15.75">
      <c r="A52" s="214">
        <v>8.6999999999999993</v>
      </c>
      <c r="B52" s="216" t="s">
        <v>321</v>
      </c>
      <c r="C52" s="241"/>
      <c r="D52" s="241"/>
      <c r="E52" s="262">
        <f t="shared" si="0"/>
        <v>0</v>
      </c>
      <c r="F52" s="241"/>
      <c r="G52" s="241"/>
      <c r="H52" s="242">
        <v>0</v>
      </c>
    </row>
    <row r="53" spans="1:8" s="2" customFormat="1" ht="16.5" thickBot="1">
      <c r="A53" s="219">
        <v>9</v>
      </c>
      <c r="B53" s="220" t="s">
        <v>322</v>
      </c>
      <c r="C53" s="263"/>
      <c r="D53" s="263"/>
      <c r="E53" s="264">
        <f t="shared" si="0"/>
        <v>0</v>
      </c>
      <c r="F53" s="263"/>
      <c r="G53" s="263"/>
      <c r="H53" s="24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18"/>
  <sheetViews>
    <sheetView view="pageBreakPreview" zoomScale="60" zoomScaleNormal="100" workbookViewId="0">
      <pane xSplit="1" ySplit="4" topLeftCell="B6" activePane="bottomRight" state="frozen"/>
      <selection activeCell="L18" sqref="L18"/>
      <selection pane="topRight" activeCell="L18" sqref="L18"/>
      <selection pane="bottomLeft" activeCell="L18" sqref="L18"/>
      <selection pane="bottomRight" activeCell="K34" sqref="K34"/>
    </sheetView>
  </sheetViews>
  <sheetFormatPr defaultColWidth="9.140625" defaultRowHeight="12.75"/>
  <cols>
    <col min="1" max="1" width="9.5703125" style="1" bestFit="1" customWidth="1"/>
    <col min="2" max="2" width="86.28515625" style="1" customWidth="1"/>
    <col min="3" max="3" width="12.7109375" style="1" customWidth="1"/>
    <col min="4" max="4" width="11.7109375" style="1" bestFit="1" customWidth="1"/>
    <col min="5" max="7" width="11.7109375" style="12" bestFit="1" customWidth="1"/>
    <col min="8" max="16384" width="9.140625" style="12"/>
  </cols>
  <sheetData>
    <row r="1" spans="1:7" ht="15">
      <c r="A1" s="17" t="s">
        <v>188</v>
      </c>
      <c r="B1" s="16" t="str">
        <f>Info!C2</f>
        <v>სს "ბაზისბანკი"</v>
      </c>
      <c r="C1" s="16"/>
      <c r="D1" s="340"/>
    </row>
    <row r="2" spans="1:7" ht="15">
      <c r="A2" s="17" t="s">
        <v>189</v>
      </c>
      <c r="B2" s="448">
        <v>44377</v>
      </c>
      <c r="C2" s="29"/>
      <c r="D2" s="18"/>
      <c r="E2" s="11"/>
      <c r="F2" s="11"/>
      <c r="G2" s="11"/>
    </row>
    <row r="3" spans="1:7" ht="15">
      <c r="A3" s="17"/>
      <c r="B3" s="16"/>
      <c r="C3" s="29"/>
      <c r="D3" s="18"/>
      <c r="E3" s="11"/>
      <c r="F3" s="11"/>
      <c r="G3" s="11"/>
    </row>
    <row r="4" spans="1:7" ht="15" customHeight="1" thickBot="1">
      <c r="A4" s="208" t="s">
        <v>406</v>
      </c>
      <c r="B4" s="209" t="s">
        <v>187</v>
      </c>
      <c r="C4" s="210" t="s">
        <v>93</v>
      </c>
    </row>
    <row r="5" spans="1:7" ht="15" customHeight="1">
      <c r="A5" s="206" t="s">
        <v>26</v>
      </c>
      <c r="B5" s="207"/>
      <c r="C5" s="449" t="str">
        <f>INT((MONTH($B$2))/3)&amp;"Q"&amp;"-"&amp;YEAR($B$2)</f>
        <v>2Q-2021</v>
      </c>
      <c r="D5" s="449" t="str">
        <f>IF(INT(MONTH($B$2))=3, "4"&amp;"Q"&amp;"-"&amp;YEAR($B$2)-1, IF(INT(MONTH($B$2))=6, "1"&amp;"Q"&amp;"-"&amp;YEAR($B$2), IF(INT(MONTH($B$2))=9, "2"&amp;"Q"&amp;"-"&amp;YEAR($B$2),IF(INT(MONTH($B$2))=12, "3"&amp;"Q"&amp;"-"&amp;YEAR($B$2), 0))))</f>
        <v>1Q-2021</v>
      </c>
      <c r="E5" s="449" t="str">
        <f>IF(INT(MONTH($B$2))=3, "3"&amp;"Q"&amp;"-"&amp;YEAR($B$2)-1, IF(INT(MONTH($B$2))=6, "4"&amp;"Q"&amp;"-"&amp;YEAR($B$2)-1, IF(INT(MONTH($B$2))=9, "1"&amp;"Q"&amp;"-"&amp;YEAR($B$2),IF(INT(MONTH($B$2))=12, "2"&amp;"Q"&amp;"-"&amp;YEAR($B$2), 0))))</f>
        <v>4Q-2020</v>
      </c>
      <c r="F5" s="449" t="str">
        <f>IF(INT(MONTH($B$2))=3, "2"&amp;"Q"&amp;"-"&amp;YEAR($B$2)-1, IF(INT(MONTH($B$2))=6, "3"&amp;"Q"&amp;"-"&amp;YEAR($B$2)-1, IF(INT(MONTH($B$2))=9, "4"&amp;"Q"&amp;"-"&amp;YEAR($B$2)-1,IF(INT(MONTH($B$2))=12, "1"&amp;"Q"&amp;"-"&amp;YEAR($B$2), 0))))</f>
        <v>3Q-2020</v>
      </c>
      <c r="G5" s="449" t="str">
        <f>IF(INT(MONTH($B$2))=3, "1"&amp;"Q"&amp;"-"&amp;YEAR($B$2)-1, IF(INT(MONTH($B$2))=6, "2"&amp;"Q"&amp;"-"&amp;YEAR($B$2)-1, IF(INT(MONTH($B$2))=9, "3"&amp;"Q"&amp;"-"&amp;YEAR($B$2)-1,IF(INT(MONTH($B$2))=12, "4"&amp;"Q"&amp;"-"&amp;YEAR($B$2)-1, 0))))</f>
        <v>2Q-2020</v>
      </c>
    </row>
    <row r="6" spans="1:7" ht="15" customHeight="1">
      <c r="A6" s="384">
        <v>1</v>
      </c>
      <c r="B6" s="440" t="s">
        <v>192</v>
      </c>
      <c r="C6" s="385">
        <f>C7+C9+C10</f>
        <v>1361613875.3579807</v>
      </c>
      <c r="D6" s="630">
        <v>1415295962.5382357</v>
      </c>
      <c r="E6" s="631">
        <v>1385049077.5114553</v>
      </c>
      <c r="F6" s="632">
        <v>1365646954.9197712</v>
      </c>
      <c r="G6" s="633">
        <v>1310277869.4758008</v>
      </c>
    </row>
    <row r="7" spans="1:7" ht="15" customHeight="1">
      <c r="A7" s="384">
        <v>1.1000000000000001</v>
      </c>
      <c r="B7" s="386" t="s">
        <v>603</v>
      </c>
      <c r="C7" s="387">
        <v>1276449442.1358182</v>
      </c>
      <c r="D7" s="634">
        <v>1341103030.7984328</v>
      </c>
      <c r="E7" s="635">
        <v>1319752638.9021473</v>
      </c>
      <c r="F7" s="635">
        <v>1295851602.1512508</v>
      </c>
      <c r="G7" s="636">
        <v>1243547979.8015087</v>
      </c>
    </row>
    <row r="8" spans="1:7" ht="25.5">
      <c r="A8" s="384" t="s">
        <v>249</v>
      </c>
      <c r="B8" s="388" t="s">
        <v>400</v>
      </c>
      <c r="C8" s="387">
        <v>42500000</v>
      </c>
      <c r="D8" s="634">
        <v>42500000</v>
      </c>
      <c r="E8" s="635">
        <v>42500000</v>
      </c>
      <c r="F8" s="635">
        <v>42500000</v>
      </c>
      <c r="G8" s="636">
        <v>42500000</v>
      </c>
    </row>
    <row r="9" spans="1:7" ht="15" customHeight="1">
      <c r="A9" s="384">
        <v>1.2</v>
      </c>
      <c r="B9" s="386" t="s">
        <v>22</v>
      </c>
      <c r="C9" s="387">
        <v>84844953.22216256</v>
      </c>
      <c r="D9" s="634">
        <v>73510571.739802748</v>
      </c>
      <c r="E9" s="635">
        <v>65272298.809308</v>
      </c>
      <c r="F9" s="635">
        <v>69281592.7685204</v>
      </c>
      <c r="G9" s="636">
        <v>63916641.674292102</v>
      </c>
    </row>
    <row r="10" spans="1:7" ht="15" customHeight="1">
      <c r="A10" s="384">
        <v>1.3</v>
      </c>
      <c r="B10" s="441" t="s">
        <v>77</v>
      </c>
      <c r="C10" s="389">
        <v>319480</v>
      </c>
      <c r="D10" s="634">
        <v>682360</v>
      </c>
      <c r="E10" s="637">
        <v>24139.8</v>
      </c>
      <c r="F10" s="635">
        <v>513760</v>
      </c>
      <c r="G10" s="638">
        <v>2813248</v>
      </c>
    </row>
    <row r="11" spans="1:7" ht="15" customHeight="1">
      <c r="A11" s="384">
        <v>2</v>
      </c>
      <c r="B11" s="440" t="s">
        <v>193</v>
      </c>
      <c r="C11" s="387">
        <v>10688152.774900001</v>
      </c>
      <c r="D11" s="634">
        <v>17303130.072299998</v>
      </c>
      <c r="E11" s="635">
        <v>17068355.648615077</v>
      </c>
      <c r="F11" s="635">
        <v>15369870.675000001</v>
      </c>
      <c r="G11" s="636">
        <v>7978937.3973000003</v>
      </c>
    </row>
    <row r="12" spans="1:7" ht="15" customHeight="1">
      <c r="A12" s="400">
        <v>3</v>
      </c>
      <c r="B12" s="442" t="s">
        <v>191</v>
      </c>
      <c r="C12" s="389">
        <v>117186129</v>
      </c>
      <c r="D12" s="634">
        <v>117186129</v>
      </c>
      <c r="E12" s="637">
        <v>117186129.09981249</v>
      </c>
      <c r="F12" s="635">
        <v>112080651.75068747</v>
      </c>
      <c r="G12" s="638">
        <v>112080651.75068747</v>
      </c>
    </row>
    <row r="13" spans="1:7" ht="15" customHeight="1" thickBot="1">
      <c r="A13" s="128">
        <v>4</v>
      </c>
      <c r="B13" s="443" t="s">
        <v>250</v>
      </c>
      <c r="C13" s="265">
        <f>C6+C11+C12</f>
        <v>1489488157.1328807</v>
      </c>
      <c r="D13" s="639">
        <v>1549785221.6105356</v>
      </c>
      <c r="E13" s="640">
        <v>1519303562.2598829</v>
      </c>
      <c r="F13" s="641">
        <v>1493097477.3454585</v>
      </c>
      <c r="G13" s="642">
        <v>1430337458.6237881</v>
      </c>
    </row>
    <row r="14" spans="1:7">
      <c r="B14" s="23"/>
    </row>
    <row r="15" spans="1:7" ht="25.5">
      <c r="B15" s="102" t="s">
        <v>604</v>
      </c>
    </row>
    <row r="16" spans="1:7">
      <c r="B16" s="102"/>
    </row>
    <row r="17" spans="2:2">
      <c r="B17" s="102"/>
    </row>
    <row r="18" spans="2:2">
      <c r="B18" s="102"/>
    </row>
  </sheetData>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34"/>
  <sheetViews>
    <sheetView showGridLines="0" view="pageBreakPreview" zoomScale="60" zoomScaleNormal="100" workbookViewId="0">
      <pane xSplit="1" ySplit="4" topLeftCell="B5" activePane="bottomRight" state="frozen"/>
      <selection pane="topRight" activeCell="B1" sqref="B1"/>
      <selection pane="bottomLeft" activeCell="A4" sqref="A4"/>
      <selection pane="bottomRight" activeCell="B7" sqref="B7"/>
    </sheetView>
  </sheetViews>
  <sheetFormatPr defaultRowHeight="15"/>
  <cols>
    <col min="1" max="1" width="9.5703125" style="1" bestFit="1" customWidth="1"/>
    <col min="2" max="2" width="43.85546875" style="1" customWidth="1"/>
    <col min="3" max="3" width="52" style="1" customWidth="1"/>
  </cols>
  <sheetData>
    <row r="1" spans="1:3">
      <c r="A1" s="1" t="s">
        <v>188</v>
      </c>
      <c r="B1" s="340" t="str">
        <f>Info!C2</f>
        <v>სს "ბაზისბანკი"</v>
      </c>
    </row>
    <row r="2" spans="1:3">
      <c r="A2" s="1" t="s">
        <v>189</v>
      </c>
      <c r="B2" s="466">
        <f>'1. key ratios'!B2</f>
        <v>44377</v>
      </c>
    </row>
    <row r="4" spans="1:3" ht="25.5" customHeight="1" thickBot="1">
      <c r="A4" s="231" t="s">
        <v>407</v>
      </c>
      <c r="B4" s="643" t="s">
        <v>149</v>
      </c>
      <c r="C4" s="13"/>
    </row>
    <row r="5" spans="1:3" ht="15.75">
      <c r="A5" s="10"/>
      <c r="B5" s="435" t="s">
        <v>150</v>
      </c>
      <c r="C5" s="446" t="s">
        <v>618</v>
      </c>
    </row>
    <row r="6" spans="1:3">
      <c r="A6" s="14">
        <v>1</v>
      </c>
      <c r="B6" s="61" t="s">
        <v>961</v>
      </c>
      <c r="C6" s="444" t="s">
        <v>962</v>
      </c>
    </row>
    <row r="7" spans="1:3">
      <c r="A7" s="14">
        <v>2</v>
      </c>
      <c r="B7" s="61" t="s">
        <v>963</v>
      </c>
      <c r="C7" s="444" t="s">
        <v>964</v>
      </c>
    </row>
    <row r="8" spans="1:3">
      <c r="A8" s="14">
        <v>3</v>
      </c>
      <c r="B8" s="61" t="s">
        <v>965</v>
      </c>
      <c r="C8" s="444" t="s">
        <v>966</v>
      </c>
    </row>
    <row r="9" spans="1:3">
      <c r="A9" s="14">
        <v>4</v>
      </c>
      <c r="B9" s="61" t="s">
        <v>967</v>
      </c>
      <c r="C9" s="444" t="s">
        <v>966</v>
      </c>
    </row>
    <row r="10" spans="1:3">
      <c r="A10" s="14">
        <v>5</v>
      </c>
      <c r="B10" s="61" t="s">
        <v>968</v>
      </c>
      <c r="C10" s="444" t="s">
        <v>962</v>
      </c>
    </row>
    <row r="11" spans="1:3">
      <c r="A11" s="14"/>
      <c r="B11" s="762"/>
      <c r="C11" s="763"/>
    </row>
    <row r="12" spans="1:3" ht="30">
      <c r="A12" s="14"/>
      <c r="B12" s="436" t="s">
        <v>151</v>
      </c>
      <c r="C12" s="447" t="s">
        <v>619</v>
      </c>
    </row>
    <row r="13" spans="1:3" ht="15.75">
      <c r="A13" s="14">
        <v>1</v>
      </c>
      <c r="B13" s="27" t="s">
        <v>969</v>
      </c>
      <c r="C13" s="445" t="s">
        <v>970</v>
      </c>
    </row>
    <row r="14" spans="1:3" ht="15.75">
      <c r="A14" s="14">
        <v>2</v>
      </c>
      <c r="B14" s="27" t="s">
        <v>971</v>
      </c>
      <c r="C14" s="445" t="s">
        <v>972</v>
      </c>
    </row>
    <row r="15" spans="1:3" ht="15.75">
      <c r="A15" s="14">
        <v>3</v>
      </c>
      <c r="B15" s="27" t="s">
        <v>973</v>
      </c>
      <c r="C15" s="445" t="s">
        <v>974</v>
      </c>
    </row>
    <row r="16" spans="1:3" ht="15.75">
      <c r="A16" s="14">
        <v>4</v>
      </c>
      <c r="B16" s="27" t="s">
        <v>975</v>
      </c>
      <c r="C16" s="445" t="s">
        <v>976</v>
      </c>
    </row>
    <row r="17" spans="1:4" ht="15.75">
      <c r="A17" s="14">
        <v>5</v>
      </c>
      <c r="B17" s="27" t="s">
        <v>977</v>
      </c>
      <c r="C17" s="445" t="s">
        <v>978</v>
      </c>
    </row>
    <row r="18" spans="1:4" ht="15.75">
      <c r="A18" s="14">
        <v>6</v>
      </c>
      <c r="B18" s="27" t="s">
        <v>979</v>
      </c>
      <c r="C18" s="445" t="s">
        <v>980</v>
      </c>
    </row>
    <row r="19" spans="1:4" ht="15.75">
      <c r="A19" s="14">
        <v>7</v>
      </c>
      <c r="B19" s="27" t="s">
        <v>981</v>
      </c>
      <c r="C19" s="445" t="s">
        <v>982</v>
      </c>
    </row>
    <row r="20" spans="1:4" ht="15.75" customHeight="1">
      <c r="A20" s="14"/>
      <c r="B20" s="27"/>
      <c r="C20" s="28"/>
    </row>
    <row r="21" spans="1:4" ht="30" customHeight="1">
      <c r="A21" s="14"/>
      <c r="B21" s="766" t="s">
        <v>152</v>
      </c>
      <c r="C21" s="767"/>
    </row>
    <row r="22" spans="1:4">
      <c r="A22" s="14">
        <v>1</v>
      </c>
      <c r="B22" s="729" t="s">
        <v>983</v>
      </c>
      <c r="C22" s="730">
        <v>0.91598172861293459</v>
      </c>
    </row>
    <row r="23" spans="1:4" ht="15.75" customHeight="1">
      <c r="A23" s="14">
        <v>2</v>
      </c>
      <c r="B23" s="731" t="s">
        <v>984</v>
      </c>
      <c r="C23" s="730">
        <v>6.9155295356997867E-2</v>
      </c>
    </row>
    <row r="24" spans="1:4" ht="29.25" customHeight="1">
      <c r="A24" s="14"/>
      <c r="B24" s="764" t="s">
        <v>270</v>
      </c>
      <c r="C24" s="765"/>
    </row>
    <row r="25" spans="1:4">
      <c r="A25" s="14">
        <v>1</v>
      </c>
      <c r="B25" s="731" t="s">
        <v>985</v>
      </c>
      <c r="C25" s="732">
        <v>0.91561533592148947</v>
      </c>
    </row>
    <row r="26" spans="1:4" ht="16.5" thickBot="1">
      <c r="A26" s="15">
        <v>2</v>
      </c>
      <c r="B26" s="733" t="s">
        <v>984</v>
      </c>
      <c r="C26" s="734">
        <v>6.9155295356997867E-2</v>
      </c>
    </row>
    <row r="30" spans="1:4">
      <c r="D30" s="728"/>
    </row>
    <row r="31" spans="1:4">
      <c r="D31" s="728"/>
    </row>
    <row r="32" spans="1:4">
      <c r="D32" s="728"/>
    </row>
    <row r="33" spans="4:4">
      <c r="D33" s="728"/>
    </row>
    <row r="34" spans="4:4">
      <c r="D34" s="728"/>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view="pageBreakPreview" zoomScale="60" zoomScaleNormal="100" workbookViewId="0">
      <pane xSplit="1" ySplit="5" topLeftCell="B6" activePane="bottomRight" state="frozen"/>
      <selection activeCell="H6" sqref="H6"/>
      <selection pane="topRight" activeCell="H6" sqref="H6"/>
      <selection pane="bottomLeft" activeCell="H6" sqref="H6"/>
      <selection pane="bottomRight" activeCell="H17" sqref="H1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7" t="s">
        <v>188</v>
      </c>
      <c r="B1" s="16" t="str">
        <f>Info!C2</f>
        <v>სს "ბაზისბანკი"</v>
      </c>
    </row>
    <row r="2" spans="1:7" s="21" customFormat="1" ht="15.75" customHeight="1">
      <c r="A2" s="21" t="s">
        <v>189</v>
      </c>
      <c r="B2" s="466">
        <f>'1. key ratios'!B2</f>
        <v>44377</v>
      </c>
    </row>
    <row r="3" spans="1:7" s="21" customFormat="1" ht="15.75" customHeight="1"/>
    <row r="4" spans="1:7" s="21" customFormat="1" ht="15.75" customHeight="1" thickBot="1">
      <c r="A4" s="232" t="s">
        <v>408</v>
      </c>
      <c r="B4" s="233" t="s">
        <v>260</v>
      </c>
      <c r="C4" s="186"/>
      <c r="D4" s="186"/>
      <c r="E4" s="187" t="s">
        <v>93</v>
      </c>
    </row>
    <row r="5" spans="1:7" s="116" customFormat="1" ht="17.45" customHeight="1">
      <c r="A5" s="355"/>
      <c r="B5" s="356"/>
      <c r="C5" s="185" t="s">
        <v>0</v>
      </c>
      <c r="D5" s="185" t="s">
        <v>1</v>
      </c>
      <c r="E5" s="357" t="s">
        <v>2</v>
      </c>
    </row>
    <row r="6" spans="1:7" s="151" customFormat="1" ht="14.45" customHeight="1">
      <c r="A6" s="358"/>
      <c r="B6" s="768" t="s">
        <v>231</v>
      </c>
      <c r="C6" s="768" t="s">
        <v>230</v>
      </c>
      <c r="D6" s="769" t="s">
        <v>229</v>
      </c>
      <c r="E6" s="770"/>
      <c r="G6"/>
    </row>
    <row r="7" spans="1:7" s="151" customFormat="1" ht="99.6" customHeight="1">
      <c r="A7" s="358"/>
      <c r="B7" s="768"/>
      <c r="C7" s="768"/>
      <c r="D7" s="352" t="s">
        <v>228</v>
      </c>
      <c r="E7" s="353" t="s">
        <v>520</v>
      </c>
      <c r="G7"/>
    </row>
    <row r="8" spans="1:7">
      <c r="A8" s="359">
        <v>1</v>
      </c>
      <c r="B8" s="360" t="s">
        <v>154</v>
      </c>
      <c r="C8" s="361">
        <v>38354494.7487</v>
      </c>
      <c r="D8" s="361"/>
      <c r="E8" s="362">
        <v>38354494.7487</v>
      </c>
      <c r="F8" s="5"/>
    </row>
    <row r="9" spans="1:7">
      <c r="A9" s="359">
        <v>2</v>
      </c>
      <c r="B9" s="360" t="s">
        <v>155</v>
      </c>
      <c r="C9" s="361">
        <v>179921654.03280002</v>
      </c>
      <c r="D9" s="361"/>
      <c r="E9" s="362">
        <v>179921654.03280002</v>
      </c>
      <c r="F9" s="5"/>
    </row>
    <row r="10" spans="1:7">
      <c r="A10" s="359">
        <v>3</v>
      </c>
      <c r="B10" s="360" t="s">
        <v>227</v>
      </c>
      <c r="C10" s="361">
        <v>92689951.008499995</v>
      </c>
      <c r="D10" s="361"/>
      <c r="E10" s="362">
        <v>92689951.008499995</v>
      </c>
      <c r="F10" s="5"/>
    </row>
    <row r="11" spans="1:7">
      <c r="A11" s="359">
        <v>4</v>
      </c>
      <c r="B11" s="360" t="s">
        <v>185</v>
      </c>
      <c r="C11" s="361">
        <v>33896829.280000001</v>
      </c>
      <c r="D11" s="361"/>
      <c r="E11" s="362">
        <v>33896829.280000001</v>
      </c>
      <c r="F11" s="5"/>
    </row>
    <row r="12" spans="1:7">
      <c r="A12" s="359">
        <v>5</v>
      </c>
      <c r="B12" s="360" t="s">
        <v>157</v>
      </c>
      <c r="C12" s="361">
        <v>180247503.36999997</v>
      </c>
      <c r="D12" s="361"/>
      <c r="E12" s="362">
        <v>180247503.36999997</v>
      </c>
      <c r="F12" s="5"/>
    </row>
    <row r="13" spans="1:7">
      <c r="A13" s="359">
        <v>6.1</v>
      </c>
      <c r="B13" s="360" t="s">
        <v>158</v>
      </c>
      <c r="C13" s="363">
        <v>1079646358.5016999</v>
      </c>
      <c r="D13" s="361"/>
      <c r="E13" s="362">
        <v>1079646358.5016999</v>
      </c>
      <c r="F13" s="5"/>
    </row>
    <row r="14" spans="1:7">
      <c r="A14" s="359">
        <v>6.2</v>
      </c>
      <c r="B14" s="364" t="s">
        <v>159</v>
      </c>
      <c r="C14" s="363">
        <v>-56442779.481371</v>
      </c>
      <c r="D14" s="361"/>
      <c r="E14" s="362">
        <v>-56442779.481371</v>
      </c>
      <c r="F14" s="5"/>
    </row>
    <row r="15" spans="1:7">
      <c r="A15" s="359">
        <v>6</v>
      </c>
      <c r="B15" s="360" t="s">
        <v>226</v>
      </c>
      <c r="C15" s="361">
        <v>1023203579.020329</v>
      </c>
      <c r="D15" s="361"/>
      <c r="E15" s="362">
        <v>1023203579.020329</v>
      </c>
      <c r="F15" s="5"/>
    </row>
    <row r="16" spans="1:7">
      <c r="A16" s="359">
        <v>7</v>
      </c>
      <c r="B16" s="360" t="s">
        <v>161</v>
      </c>
      <c r="C16" s="361">
        <v>13807222.825300001</v>
      </c>
      <c r="D16" s="361"/>
      <c r="E16" s="362">
        <v>13807222.825300001</v>
      </c>
      <c r="F16" s="5"/>
    </row>
    <row r="17" spans="1:7">
      <c r="A17" s="359">
        <v>8</v>
      </c>
      <c r="B17" s="360" t="s">
        <v>162</v>
      </c>
      <c r="C17" s="361">
        <v>18333543.166999999</v>
      </c>
      <c r="D17" s="361"/>
      <c r="E17" s="362">
        <v>18333543.166999999</v>
      </c>
      <c r="F17" s="5"/>
      <c r="G17" s="5"/>
    </row>
    <row r="18" spans="1:7">
      <c r="A18" s="359">
        <v>9</v>
      </c>
      <c r="B18" s="360" t="s">
        <v>163</v>
      </c>
      <c r="C18" s="361">
        <v>17062704.219999999</v>
      </c>
      <c r="D18" s="361"/>
      <c r="E18" s="362">
        <v>17062704.219999999</v>
      </c>
      <c r="F18" s="5"/>
      <c r="G18" s="5"/>
    </row>
    <row r="19" spans="1:7" ht="25.5">
      <c r="A19" s="359">
        <v>10</v>
      </c>
      <c r="B19" s="360" t="s">
        <v>164</v>
      </c>
      <c r="C19" s="361">
        <v>35525140.600000001</v>
      </c>
      <c r="D19" s="361">
        <v>15557387.629999999</v>
      </c>
      <c r="E19" s="362">
        <v>19967752.970000003</v>
      </c>
      <c r="F19" s="5"/>
      <c r="G19" s="5"/>
    </row>
    <row r="20" spans="1:7">
      <c r="A20" s="359">
        <v>11</v>
      </c>
      <c r="B20" s="360" t="s">
        <v>165</v>
      </c>
      <c r="C20" s="361">
        <v>10367038.963599999</v>
      </c>
      <c r="D20" s="361"/>
      <c r="E20" s="362">
        <v>10367038.963599999</v>
      </c>
      <c r="F20" s="5"/>
    </row>
    <row r="21" spans="1:7" ht="39" thickBot="1">
      <c r="A21" s="365"/>
      <c r="B21" s="366" t="s">
        <v>483</v>
      </c>
      <c r="C21" s="315">
        <f>SUM(C8:C12, C15:C20)</f>
        <v>1643409661.2362289</v>
      </c>
      <c r="D21" s="315">
        <f>SUM(D8:D12, D15:D20)</f>
        <v>15557387.629999999</v>
      </c>
      <c r="E21" s="367">
        <f>SUM(E8:E12, E15:E20)</f>
        <v>1627852273.6062291</v>
      </c>
      <c r="F21" s="5"/>
    </row>
    <row r="22" spans="1:7">
      <c r="A22"/>
      <c r="B22"/>
      <c r="C22"/>
      <c r="D22"/>
      <c r="E22"/>
    </row>
    <row r="23" spans="1:7">
      <c r="A23"/>
      <c r="B23"/>
      <c r="C23"/>
      <c r="D23"/>
      <c r="E23"/>
    </row>
    <row r="25" spans="1:7" s="1" customFormat="1">
      <c r="B25" s="63"/>
      <c r="F25"/>
      <c r="G25"/>
    </row>
    <row r="26" spans="1:7" s="1" customFormat="1">
      <c r="B26" s="64"/>
      <c r="F26"/>
      <c r="G26"/>
    </row>
    <row r="27" spans="1:7" s="1" customFormat="1">
      <c r="B27" s="63"/>
      <c r="F27"/>
      <c r="G27"/>
    </row>
    <row r="28" spans="1:7" s="1" customFormat="1">
      <c r="B28" s="63"/>
      <c r="F28"/>
      <c r="G28"/>
    </row>
    <row r="29" spans="1:7" s="1" customFormat="1">
      <c r="B29" s="63"/>
      <c r="F29"/>
      <c r="G29"/>
    </row>
    <row r="30" spans="1:7" s="1" customFormat="1">
      <c r="B30" s="63"/>
      <c r="F30"/>
      <c r="G30"/>
    </row>
    <row r="31" spans="1:7" s="1" customFormat="1">
      <c r="B31" s="63"/>
      <c r="F31"/>
      <c r="G31"/>
    </row>
    <row r="32" spans="1:7" s="1" customFormat="1">
      <c r="B32" s="64"/>
      <c r="F32"/>
      <c r="G32"/>
    </row>
    <row r="33" spans="2:7" s="1" customFormat="1">
      <c r="B33" s="64"/>
      <c r="F33"/>
      <c r="G33"/>
    </row>
    <row r="34" spans="2:7" s="1" customFormat="1">
      <c r="B34" s="64"/>
      <c r="F34"/>
      <c r="G34"/>
    </row>
    <row r="35" spans="2:7" s="1" customFormat="1">
      <c r="B35" s="64"/>
      <c r="F35"/>
      <c r="G35"/>
    </row>
    <row r="36" spans="2:7" s="1" customFormat="1">
      <c r="B36" s="64"/>
      <c r="F36"/>
      <c r="G36"/>
    </row>
    <row r="37" spans="2:7" s="1" customFormat="1">
      <c r="B37" s="64"/>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view="pageBreakPreview" zoomScale="60" zoomScaleNormal="100" workbookViewId="0">
      <pane xSplit="1" ySplit="4" topLeftCell="B5" activePane="bottomRight" state="frozen"/>
      <selection activeCell="H6" sqref="H6"/>
      <selection pane="topRight" activeCell="H6" sqref="H6"/>
      <selection pane="bottomLeft" activeCell="H6" sqref="H6"/>
      <selection pane="bottomRight" activeCell="C1" sqref="C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"ბაზისბანკი"</v>
      </c>
    </row>
    <row r="2" spans="1:6" s="21" customFormat="1" ht="15.75" customHeight="1">
      <c r="A2" s="21" t="s">
        <v>189</v>
      </c>
      <c r="B2" s="466">
        <f>'1. key ratios'!B2</f>
        <v>44377</v>
      </c>
      <c r="C2"/>
      <c r="D2"/>
      <c r="E2"/>
      <c r="F2"/>
    </row>
    <row r="3" spans="1:6" s="21" customFormat="1" ht="15.75" customHeight="1">
      <c r="C3"/>
      <c r="D3"/>
      <c r="E3"/>
      <c r="F3"/>
    </row>
    <row r="4" spans="1:6" s="21" customFormat="1" ht="26.25" thickBot="1">
      <c r="A4" s="21" t="s">
        <v>409</v>
      </c>
      <c r="B4" s="193" t="s">
        <v>263</v>
      </c>
      <c r="C4" s="187" t="s">
        <v>93</v>
      </c>
      <c r="D4"/>
      <c r="E4"/>
      <c r="F4"/>
    </row>
    <row r="5" spans="1:6" ht="26.25">
      <c r="A5" s="188">
        <v>1</v>
      </c>
      <c r="B5" s="189" t="s">
        <v>431</v>
      </c>
      <c r="C5" s="266">
        <f>'7. LI1'!E21</f>
        <v>1627852273.6062291</v>
      </c>
      <c r="D5" s="722"/>
      <c r="E5" s="644"/>
    </row>
    <row r="6" spans="1:6" s="178" customFormat="1">
      <c r="A6" s="115">
        <v>2.1</v>
      </c>
      <c r="B6" s="195" t="s">
        <v>264</v>
      </c>
      <c r="C6" s="267">
        <v>169947572.31229952</v>
      </c>
      <c r="D6" s="722"/>
      <c r="E6" s="644"/>
    </row>
    <row r="7" spans="1:6" s="3" customFormat="1" ht="25.5" outlineLevel="1">
      <c r="A7" s="194">
        <v>2.2000000000000002</v>
      </c>
      <c r="B7" s="190" t="s">
        <v>265</v>
      </c>
      <c r="C7" s="268">
        <v>15974000</v>
      </c>
      <c r="D7" s="722"/>
      <c r="E7" s="644"/>
    </row>
    <row r="8" spans="1:6" s="3" customFormat="1" ht="26.25">
      <c r="A8" s="194">
        <v>3</v>
      </c>
      <c r="B8" s="191" t="s">
        <v>432</v>
      </c>
      <c r="C8" s="269">
        <f>SUM(C5:C7)</f>
        <v>1813773845.9185286</v>
      </c>
      <c r="D8" s="722"/>
      <c r="E8" s="644"/>
    </row>
    <row r="9" spans="1:6" s="178" customFormat="1">
      <c r="A9" s="115">
        <v>4</v>
      </c>
      <c r="B9" s="198" t="s">
        <v>261</v>
      </c>
      <c r="C9" s="267">
        <v>17185468.0691</v>
      </c>
      <c r="D9" s="722"/>
      <c r="E9" s="644"/>
    </row>
    <row r="10" spans="1:6" s="3" customFormat="1" ht="25.5" outlineLevel="1">
      <c r="A10" s="194">
        <v>5.0999999999999996</v>
      </c>
      <c r="B10" s="190" t="s">
        <v>271</v>
      </c>
      <c r="C10" s="268">
        <v>-73569585.422909766</v>
      </c>
      <c r="D10" s="722"/>
      <c r="E10" s="644"/>
    </row>
    <row r="11" spans="1:6" s="3" customFormat="1" ht="25.5" outlineLevel="1">
      <c r="A11" s="194">
        <v>5.2</v>
      </c>
      <c r="B11" s="190" t="s">
        <v>272</v>
      </c>
      <c r="C11" s="268">
        <v>-15654520</v>
      </c>
      <c r="D11" s="722"/>
      <c r="E11" s="644"/>
    </row>
    <row r="12" spans="1:6" s="3" customFormat="1">
      <c r="A12" s="194">
        <v>6</v>
      </c>
      <c r="B12" s="196" t="s">
        <v>605</v>
      </c>
      <c r="C12" s="368">
        <v>6196711.7279709997</v>
      </c>
      <c r="D12" s="722"/>
      <c r="E12" s="644"/>
    </row>
    <row r="13" spans="1:6" s="3" customFormat="1" ht="15.75" thickBot="1">
      <c r="A13" s="197">
        <v>7</v>
      </c>
      <c r="B13" s="192" t="s">
        <v>262</v>
      </c>
      <c r="C13" s="270">
        <f>SUM(C8:C12)</f>
        <v>1747931920.2926898</v>
      </c>
      <c r="D13" s="722"/>
      <c r="E13" s="644"/>
    </row>
    <row r="15" spans="1:6" ht="26.25">
      <c r="B15" s="23" t="s">
        <v>606</v>
      </c>
    </row>
    <row r="17" spans="2:9" s="1" customFormat="1">
      <c r="B17" s="65"/>
      <c r="C17"/>
      <c r="D17"/>
      <c r="E17"/>
      <c r="F17"/>
      <c r="G17"/>
      <c r="H17"/>
      <c r="I17"/>
    </row>
    <row r="18" spans="2:9" s="1" customFormat="1">
      <c r="B18" s="62"/>
      <c r="C18"/>
      <c r="D18"/>
      <c r="E18"/>
      <c r="F18"/>
      <c r="G18"/>
      <c r="H18"/>
      <c r="I18"/>
    </row>
    <row r="19" spans="2:9" s="1" customFormat="1">
      <c r="B19" s="62"/>
      <c r="C19"/>
      <c r="D19"/>
      <c r="E19"/>
      <c r="F19"/>
      <c r="G19"/>
      <c r="H19"/>
      <c r="I19"/>
    </row>
    <row r="20" spans="2:9" s="1" customFormat="1">
      <c r="B20" s="64"/>
      <c r="C20"/>
      <c r="D20"/>
      <c r="E20"/>
      <c r="F20"/>
      <c r="G20"/>
      <c r="H20"/>
      <c r="I20"/>
    </row>
    <row r="21" spans="2:9" s="1" customFormat="1">
      <c r="B21" s="63"/>
      <c r="C21"/>
      <c r="D21"/>
      <c r="E21"/>
      <c r="F21"/>
      <c r="G21"/>
      <c r="H21"/>
      <c r="I21"/>
    </row>
    <row r="22" spans="2:9" s="1" customFormat="1">
      <c r="B22" s="64"/>
      <c r="C22"/>
      <c r="D22"/>
      <c r="E22"/>
      <c r="F22"/>
      <c r="G22"/>
      <c r="H22"/>
      <c r="I22"/>
    </row>
    <row r="23" spans="2:9" s="1" customFormat="1">
      <c r="B23" s="63"/>
      <c r="C23"/>
      <c r="D23"/>
      <c r="E23"/>
      <c r="F23"/>
      <c r="G23"/>
      <c r="H23"/>
      <c r="I23"/>
    </row>
    <row r="24" spans="2:9" s="1" customFormat="1">
      <c r="B24" s="63"/>
      <c r="C24"/>
      <c r="D24"/>
      <c r="E24"/>
      <c r="F24"/>
      <c r="G24"/>
      <c r="H24"/>
      <c r="I24"/>
    </row>
    <row r="25" spans="2:9" s="1" customFormat="1">
      <c r="B25" s="63"/>
      <c r="C25"/>
      <c r="D25"/>
      <c r="E25"/>
      <c r="F25"/>
      <c r="G25"/>
      <c r="H25"/>
      <c r="I25"/>
    </row>
    <row r="26" spans="2:9" s="1" customFormat="1">
      <c r="B26" s="63"/>
      <c r="C26"/>
      <c r="D26"/>
      <c r="E26"/>
      <c r="F26"/>
      <c r="G26"/>
      <c r="H26"/>
      <c r="I26"/>
    </row>
    <row r="27" spans="2:9" s="1" customFormat="1">
      <c r="B27" s="63"/>
      <c r="C27"/>
      <c r="D27"/>
      <c r="E27"/>
      <c r="F27"/>
      <c r="G27"/>
      <c r="H27"/>
      <c r="I27"/>
    </row>
    <row r="28" spans="2:9" s="1" customFormat="1">
      <c r="B28" s="64"/>
      <c r="C28"/>
      <c r="D28"/>
      <c r="E28"/>
      <c r="F28"/>
      <c r="G28"/>
      <c r="H28"/>
      <c r="I28"/>
    </row>
    <row r="29" spans="2:9" s="1" customFormat="1">
      <c r="B29" s="64"/>
      <c r="C29"/>
      <c r="D29"/>
      <c r="E29"/>
      <c r="F29"/>
      <c r="G29"/>
      <c r="H29"/>
      <c r="I29"/>
    </row>
    <row r="30" spans="2:9" s="1" customFormat="1">
      <c r="B30" s="64"/>
      <c r="C30"/>
      <c r="D30"/>
      <c r="E30"/>
      <c r="F30"/>
      <c r="G30"/>
      <c r="H30"/>
      <c r="I30"/>
    </row>
    <row r="31" spans="2:9" s="1" customFormat="1">
      <c r="B31" s="64"/>
      <c r="C31"/>
      <c r="D31"/>
      <c r="E31"/>
      <c r="F31"/>
      <c r="G31"/>
      <c r="H31"/>
      <c r="I31"/>
    </row>
    <row r="32" spans="2:9" s="1" customFormat="1">
      <c r="B32" s="64"/>
      <c r="C32"/>
      <c r="D32"/>
      <c r="E32"/>
      <c r="F32"/>
      <c r="G32"/>
      <c r="H32"/>
      <c r="I32"/>
    </row>
    <row r="33" spans="2:9" s="1" customFormat="1">
      <c r="B33" s="64"/>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RO7FBPZjrVVfnoAHjr5HmIY6S/8KDFcRQ0gbRAeutwI=</DigestValue>
    </Reference>
    <Reference Type="http://www.w3.org/2000/09/xmldsig#Object" URI="#idOfficeObject">
      <DigestMethod Algorithm="http://www.w3.org/2001/04/xmlenc#sha256"/>
      <DigestValue>4f2C8Kfh/zrz9mmZcZaQE60wtRO9eNFraOiIN/y25aU=</DigestValue>
    </Reference>
    <Reference Type="http://uri.etsi.org/01903#SignedProperties" URI="#idSignedProperties">
      <Transforms>
        <Transform Algorithm="http://www.w3.org/TR/2001/REC-xml-c14n-20010315"/>
      </Transforms>
      <DigestMethod Algorithm="http://www.w3.org/2001/04/xmlenc#sha256"/>
      <DigestValue>EPPlOPtnGDFyKzpO6OLInz048ehGcrtuIR/HIwTQdko=</DigestValue>
    </Reference>
  </SignedInfo>
  <SignatureValue>07i+vUoaruIZ01l+tfClPQYlEG1nMS+ZwdzSFQEFzF/QGbOfmgzHCv/lHmI5CsLA4lSilIGCyqYY
/JCVX2qoEYf+lyBuOCtaHte/v15+pgjv/fGxWzdOeSJY4ge9ZtbLc1t4RzL9Eqx+KII8GmtpZ8X3
ePLYo1mP2onlXYJDdKxGHAhOdZrLCh0bQf45QGy/Ku9NLIQSkxZ7PHuputn0cTg/tZPhD8YUtqag
+RSsS4dujLW+8UA03UrLKuVQc5BL6eWh4vNDHYAkyrPfp4bqSYa7Pj22N9zJkgMlfgeEqmEgIaWv
x4/IPSHmuSgW0irOEuD4BBD8DXkvHmDx8t8UbQ==</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LZfNStaFEaOLbZkyfk722Lm0buyYo7hP6sRYV0HyPag=</DigestValue>
      </Reference>
      <Reference URI="/xl/calcChain.xml?ContentType=application/vnd.openxmlformats-officedocument.spreadsheetml.calcChain+xml">
        <DigestMethod Algorithm="http://www.w3.org/2001/04/xmlenc#sha256"/>
        <DigestValue>c0UH8F5pzcsbo64KQbQghnQEvrN9RuOiMpjbOi2s3oM=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6ZeiPJTR4EIt1/9sOfotQXk4i+XM1IcY+BZWIW8sd28=</DigestValue>
      </Reference>
      <Reference URI="/xl/externalLinks/externalLink1.xml?ContentType=application/vnd.openxmlformats-officedocument.spreadsheetml.externalLink+xml">
        <DigestMethod Algorithm="http://www.w3.org/2001/04/xmlenc#sha256"/>
        <DigestValue>I6/A9BP+YTpFPOPKj9Rd+sYCKpyFgFRkSMPQ3eMb4F4=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+YcQBxkRFTD5Ng0Rxw+Uqc9ZRcKtWy4UUt9mWyzAOWI=</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novpwf1995K/kudX7gxqvBLOmzsDRXm+EcxDb6Cv0IY=</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Ksn6iEnEJos9wQKsDQ71JMHeaOSTIJQuUl/BVchyCow=</DigestValue>
      </Reference>
      <Reference URI="/xl/styles.xml?ContentType=application/vnd.openxmlformats-officedocument.spreadsheetml.styles+xml">
        <DigestMethod Algorithm="http://www.w3.org/2001/04/xmlenc#sha256"/>
        <DigestValue>s/MeslB2wAsmHAFnOnomKvB6RQRSq3VI1ZrLA7v8E38=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qwtVRqgy0uASbkWSwJWFx1TY8GM/bljl6cVCSl9LO/s=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Do69XL7V6CyC73cB8PNejrYSxJqZ1LtJaWJZ8ClKte0=</DigestValue>
      </Reference>
      <Reference URI="/xl/worksheets/sheet10.xml?ContentType=application/vnd.openxmlformats-officedocument.spreadsheetml.worksheet+xml">
        <DigestMethod Algorithm="http://www.w3.org/2001/04/xmlenc#sha256"/>
        <DigestValue>SWjYEiKEHtn3zxBiZ5oW6fI/56yUMudRDZk6J1ndrUs=</DigestValue>
      </Reference>
      <Reference URI="/xl/worksheets/sheet11.xml?ContentType=application/vnd.openxmlformats-officedocument.spreadsheetml.worksheet+xml">
        <DigestMethod Algorithm="http://www.w3.org/2001/04/xmlenc#sha256"/>
        <DigestValue>fiFxqvAIrnKoUw5E54wKz1wFwvdQBmbS/6dNcSsQY00=</DigestValue>
      </Reference>
      <Reference URI="/xl/worksheets/sheet12.xml?ContentType=application/vnd.openxmlformats-officedocument.spreadsheetml.worksheet+xml">
        <DigestMethod Algorithm="http://www.w3.org/2001/04/xmlenc#sha256"/>
        <DigestValue>RhA2C1T3BARjWI4y2euB0gaRxvTL3SGvCY1XVZmT7IU=</DigestValue>
      </Reference>
      <Reference URI="/xl/worksheets/sheet13.xml?ContentType=application/vnd.openxmlformats-officedocument.spreadsheetml.worksheet+xml">
        <DigestMethod Algorithm="http://www.w3.org/2001/04/xmlenc#sha256"/>
        <DigestValue>8EL/d9mqFo/vh/+VSynmBMPpFbs16SQXRlXrWtHL3uw=</DigestValue>
      </Reference>
      <Reference URI="/xl/worksheets/sheet14.xml?ContentType=application/vnd.openxmlformats-officedocument.spreadsheetml.worksheet+xml">
        <DigestMethod Algorithm="http://www.w3.org/2001/04/xmlenc#sha256"/>
        <DigestValue>P/zHen00w9EP9WdyugLNj3gzLjXIyW9KKEvSNkPZkec=</DigestValue>
      </Reference>
      <Reference URI="/xl/worksheets/sheet15.xml?ContentType=application/vnd.openxmlformats-officedocument.spreadsheetml.worksheet+xml">
        <DigestMethod Algorithm="http://www.w3.org/2001/04/xmlenc#sha256"/>
        <DigestValue>6/1/iSpGytHacvsIcJxgu6LSVTXfOrEMHa1UUcbyiAE=</DigestValue>
      </Reference>
      <Reference URI="/xl/worksheets/sheet16.xml?ContentType=application/vnd.openxmlformats-officedocument.spreadsheetml.worksheet+xml">
        <DigestMethod Algorithm="http://www.w3.org/2001/04/xmlenc#sha256"/>
        <DigestValue>b+DStVu4uJRb6VtXpA/H/xZkK2CkTFBRVmbXrUJCcIU=</DigestValue>
      </Reference>
      <Reference URI="/xl/worksheets/sheet17.xml?ContentType=application/vnd.openxmlformats-officedocument.spreadsheetml.worksheet+xml">
        <DigestMethod Algorithm="http://www.w3.org/2001/04/xmlenc#sha256"/>
        <DigestValue>9IrfxgpwhNaBOD7YpLnsxAKxHnZ9uaoo2AoaA3knli0=</DigestValue>
      </Reference>
      <Reference URI="/xl/worksheets/sheet18.xml?ContentType=application/vnd.openxmlformats-officedocument.spreadsheetml.worksheet+xml">
        <DigestMethod Algorithm="http://www.w3.org/2001/04/xmlenc#sha256"/>
        <DigestValue>BEZNSXHowkWJMxO8Q+tOyzUZnI9wSSJsVJ7ehZ6422c=</DigestValue>
      </Reference>
      <Reference URI="/xl/worksheets/sheet19.xml?ContentType=application/vnd.openxmlformats-officedocument.spreadsheetml.worksheet+xml">
        <DigestMethod Algorithm="http://www.w3.org/2001/04/xmlenc#sha256"/>
        <DigestValue>WywmJKrV4oPmh/zwkJX2Q5U35aCaTiqpWRTnKcPR5c8=</DigestValue>
      </Reference>
      <Reference URI="/xl/worksheets/sheet2.xml?ContentType=application/vnd.openxmlformats-officedocument.spreadsheetml.worksheet+xml">
        <DigestMethod Algorithm="http://www.w3.org/2001/04/xmlenc#sha256"/>
        <DigestValue>fMgDEPTtp3k+lGXLT5mRvmrxGd0f75N7V0Ym8jA+M0g=</DigestValue>
      </Reference>
      <Reference URI="/xl/worksheets/sheet20.xml?ContentType=application/vnd.openxmlformats-officedocument.spreadsheetml.worksheet+xml">
        <DigestMethod Algorithm="http://www.w3.org/2001/04/xmlenc#sha256"/>
        <DigestValue>Gjo75+2kIqs9rDvU3s0HyGbcoLVzqu6nGMHucDJctFU=</DigestValue>
      </Reference>
      <Reference URI="/xl/worksheets/sheet21.xml?ContentType=application/vnd.openxmlformats-officedocument.spreadsheetml.worksheet+xml">
        <DigestMethod Algorithm="http://www.w3.org/2001/04/xmlenc#sha256"/>
        <DigestValue>xVWYKylC91gS49r2/4sCyOytTg9z7v3gYlZ5IO0yzbM=</DigestValue>
      </Reference>
      <Reference URI="/xl/worksheets/sheet22.xml?ContentType=application/vnd.openxmlformats-officedocument.spreadsheetml.worksheet+xml">
        <DigestMethod Algorithm="http://www.w3.org/2001/04/xmlenc#sha256"/>
        <DigestValue>niw1/fNqwXHTnI9mY9tRuBVrCtxqe73xUs/+s549WzI=</DigestValue>
      </Reference>
      <Reference URI="/xl/worksheets/sheet23.xml?ContentType=application/vnd.openxmlformats-officedocument.spreadsheetml.worksheet+xml">
        <DigestMethod Algorithm="http://www.w3.org/2001/04/xmlenc#sha256"/>
        <DigestValue>50Tkfzi0FOhJeAKer/BwvFlRWiq3bMn4Mq+uMnjle2Y=</DigestValue>
      </Reference>
      <Reference URI="/xl/worksheets/sheet24.xml?ContentType=application/vnd.openxmlformats-officedocument.spreadsheetml.worksheet+xml">
        <DigestMethod Algorithm="http://www.w3.org/2001/04/xmlenc#sha256"/>
        <DigestValue>GQ8Xrr6Rn1QhIbfDoOGm7XX1ojyQWCOiip5Af4Z3BlQ=</DigestValue>
      </Reference>
      <Reference URI="/xl/worksheets/sheet25.xml?ContentType=application/vnd.openxmlformats-officedocument.spreadsheetml.worksheet+xml">
        <DigestMethod Algorithm="http://www.w3.org/2001/04/xmlenc#sha256"/>
        <DigestValue>+sW8t7FzKVKFZcaEZuzIaQimebByfu4tGDyFTJGN4z4=</DigestValue>
      </Reference>
      <Reference URI="/xl/worksheets/sheet26.xml?ContentType=application/vnd.openxmlformats-officedocument.spreadsheetml.worksheet+xml">
        <DigestMethod Algorithm="http://www.w3.org/2001/04/xmlenc#sha256"/>
        <DigestValue>8zM2xYBwz/OQ8nwZpHNb7DnYAlkE+3QsWqjIXr4zCnc=</DigestValue>
      </Reference>
      <Reference URI="/xl/worksheets/sheet27.xml?ContentType=application/vnd.openxmlformats-officedocument.spreadsheetml.worksheet+xml">
        <DigestMethod Algorithm="http://www.w3.org/2001/04/xmlenc#sha256"/>
        <DigestValue>XLM2ahW1MGAvQ+/Pc5UllSV6TMqgRmeHi244HTzy51Y=</DigestValue>
      </Reference>
      <Reference URI="/xl/worksheets/sheet28.xml?ContentType=application/vnd.openxmlformats-officedocument.spreadsheetml.worksheet+xml">
        <DigestMethod Algorithm="http://www.w3.org/2001/04/xmlenc#sha256"/>
        <DigestValue>XU1hVXkxLApjjSW3DPc6FGANL0/Q2GRsUvHLnYd5RM4=</DigestValue>
      </Reference>
      <Reference URI="/xl/worksheets/sheet29.xml?ContentType=application/vnd.openxmlformats-officedocument.spreadsheetml.worksheet+xml">
        <DigestMethod Algorithm="http://www.w3.org/2001/04/xmlenc#sha256"/>
        <DigestValue>26kC55PB8G9T/seIoPMC5bVoe+EnYbf/v25l7d3y5Zg=</DigestValue>
      </Reference>
      <Reference URI="/xl/worksheets/sheet3.xml?ContentType=application/vnd.openxmlformats-officedocument.spreadsheetml.worksheet+xml">
        <DigestMethod Algorithm="http://www.w3.org/2001/04/xmlenc#sha256"/>
        <DigestValue>wmtHcaZPV1VnzxWjtVMeEW5DeYvKw9rT2PtNIbZ0GLU=</DigestValue>
      </Reference>
      <Reference URI="/xl/worksheets/sheet4.xml?ContentType=application/vnd.openxmlformats-officedocument.spreadsheetml.worksheet+xml">
        <DigestMethod Algorithm="http://www.w3.org/2001/04/xmlenc#sha256"/>
        <DigestValue>mKDVmQwWfmaU+PjHcxmCSz1ASz/SrcvT80njDhWX69k=</DigestValue>
      </Reference>
      <Reference URI="/xl/worksheets/sheet5.xml?ContentType=application/vnd.openxmlformats-officedocument.spreadsheetml.worksheet+xml">
        <DigestMethod Algorithm="http://www.w3.org/2001/04/xmlenc#sha256"/>
        <DigestValue>RwJvgkZkuw7ycxGBEl6zEwvVywk9h0dS1FRRSQUgX7o=</DigestValue>
      </Reference>
      <Reference URI="/xl/worksheets/sheet6.xml?ContentType=application/vnd.openxmlformats-officedocument.spreadsheetml.worksheet+xml">
        <DigestMethod Algorithm="http://www.w3.org/2001/04/xmlenc#sha256"/>
        <DigestValue>YYOdu6YrIS7pL5nuX1Qv0xrkygG0TLFE2vpdKLUwUNE=</DigestValue>
      </Reference>
      <Reference URI="/xl/worksheets/sheet7.xml?ContentType=application/vnd.openxmlformats-officedocument.spreadsheetml.worksheet+xml">
        <DigestMethod Algorithm="http://www.w3.org/2001/04/xmlenc#sha256"/>
        <DigestValue>yXYugmcfUw1AXCP7tgDNXaOFwjB6tN+eshARGk7aZrY=</DigestValue>
      </Reference>
      <Reference URI="/xl/worksheets/sheet8.xml?ContentType=application/vnd.openxmlformats-officedocument.spreadsheetml.worksheet+xml">
        <DigestMethod Algorithm="http://www.w3.org/2001/04/xmlenc#sha256"/>
        <DigestValue>WH+85lkLunwu/CBTs5YnfYWBotpekJE/dcvVCHSXb3w=</DigestValue>
      </Reference>
      <Reference URI="/xl/worksheets/sheet9.xml?ContentType=application/vnd.openxmlformats-officedocument.spreadsheetml.worksheet+xml">
        <DigestMethod Algorithm="http://www.w3.org/2001/04/xmlenc#sha256"/>
        <DigestValue>iSDFFFPIpFjKh5WL6fizzXPB9j8YM4n0ANMA9cegbeM=</DigestValue>
      </Reference>
    </Manifest>
    <SignatureProperties>
      <SignatureProperty Id="idSignatureTime" Target="#idPackageSignature">
        <mdssi:SignatureTime xmlns:mdssi="http://schemas.openxmlformats.org/package/2006/digital-signature">
          <mdssi:Format>YYYY-MM-DDThh:mm:ssTZD</mdssi:Format>
          <mdssi:Value>2021-07-30T13:17:31Z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2021-07-30T13:17:31Z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keS0L3PUvG4lG733qgRCLo0nTF0yujVpFSie9UhtUQI=</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feslTTNcUygYjQXCGIojvwVD5KbgtcDUXta7pEiMNwM=</DigestValue>
    </Reference>
  </SignedInfo>
  <SignatureValue>S8+uk5Sj3jH+HaZ+nWJYqKj/BZ/VR9Gkccdvh6REWBcajHwqErADPRGlzvY7459XNNT5QjK/PqaK
cXDOzQlZO7q/nRdSs9R/pJti38Nz/5akdZ/+a7xC1guPlZtB+ikQ+3VYL4vtl7Gj5SE+mSW8d+m5
6/aI80HPt3ASZ8XH9aXDKYS3sX/WXSAyqLN+GSUxdXlQX8rJaW8NsIkRgWbJdk35JJWvUJbo+VnN
wKwIGY6Ho2a7f83+cpeB4bzdUsi+Zij8FUJXMmKPZ49fde5CtQlFMydTdI+tPsNM8xwLLXoq9HEK
7+9nrtNDf3iItBtICQdZz4OTY17M9IzBSlTAVA==</SignatureValue>
  <KeyInfo>
    <X509Data>
      <X509Certificate>MIIGPTCCBSWgAwIBAgIKEtIZjAACAAHQLzANBgkqhkiG9w0BAQsFADBKMRIwEAYKCZImiZPyLGQBGRYCZ2UxEzARBgoJkiaJk/IsZAEZFgNuYmcxHzAdBgNVBAMTFk5CRyBDbGFzcyAyIElOVCBTdWIgQ0EwHhcNMjEwMzExMDczNTE3WhcNMjExMjIyMDk0NjU2WjA7MRYwFAYDVQQKEw1KU0MgQkFTSVNCQU5LMSEwHwYDVQQDExhCQlMgLSBMaWEgQXNsYW5pa2FzaHZpbGkwggEiMA0GCSqGSIb3DQEBAQUAA4IBDwAwggEKAoIBAQCt0f029k6S4FsMFGD+KLF2z1JCvRYu8M+xXZTU+QX/l93HWFzXOqvaYpIHGeVyikTUfUXdZT+/2pe/3pfF4aE1gw99EXyrdX7EQ4+D9QhtKtggE44i+jE8/qHj4M/s4FirGHQJqFcGkujEPwrW26CY5tp7fAr2rwke0rYFplKDY/c7gXpSN1kOKFqmmp0O5QqMMOfHxYcKBGoB6wSwv7yRAmyG/74vCaWU3n3CyEWcN9iGevfInBZKHrkvft/ouoBvsOQSYVv8u19GG5+/MMY/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G7e7E7gU55Vad4lwXRc7OGV4WzkD69ehF2VMIGjfWeYkD9jQT3OdHBTI/8ruiopwC5dEeb7ZyRCpicMMfzFF51MtHd184IuYHnEU4klAIep80cUUH6lqfrpdVvN1p5XhgjEP4v1xQSHEB0V9bMtT+Dl71mxxv8AxofGMMZZ90EVkQHITkVv17ZBoQyG8SS0A/8kBhCSosWxD/Cqe/AXPoJl6JEaWrEBIFftX3DToQUQOhgLO2xa2x2Ok1hP3k/8gyhfCg8GgdL7v09wo+JZd2N7NpoHSSWXRPTbKnMI9c6cvliSf/g7ZfNH3x3vk3eT58+XwcvK7mpapWfOyWAeZJ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LZfNStaFEaOLbZkyfk722Lm0buyYo7hP6sRYV0HyPag=</DigestValue>
      </Reference>
      <Reference URI="/xl/calcChain.xml?ContentType=application/vnd.openxmlformats-officedocument.spreadsheetml.calcChain+xml">
        <DigestMethod Algorithm="http://www.w3.org/2001/04/xmlenc#sha256"/>
        <DigestValue>c0UH8F5pzcsbo64KQbQghnQEvrN9RuOiMpjbOi2s3oM=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6ZeiPJTR4EIt1/9sOfotQXk4i+XM1IcY+BZWIW8sd28=</DigestValue>
      </Reference>
      <Reference URI="/xl/externalLinks/externalLink1.xml?ContentType=application/vnd.openxmlformats-officedocument.spreadsheetml.externalLink+xml">
        <DigestMethod Algorithm="http://www.w3.org/2001/04/xmlenc#sha256"/>
        <DigestValue>I6/A9BP+YTpFPOPKj9Rd+sYCKpyFgFRkSMPQ3eMb4F4=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+YcQBxkRFTD5Ng0Rxw+Uqc9ZRcKtWy4UUt9mWyzAOWI=</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novpwf1995K/kudX7gxqvBLOmzsDRXm+EcxDb6Cv0IY=</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uoVGunLlgbXKdcx+GZ8JSa3ZjJ+0I1sK9rKjRCmLKoc=</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Ksn6iEnEJos9wQKsDQ71JMHeaOSTIJQuUl/BVchyCow=</DigestValue>
      </Reference>
      <Reference URI="/xl/styles.xml?ContentType=application/vnd.openxmlformats-officedocument.spreadsheetml.styles+xml">
        <DigestMethod Algorithm="http://www.w3.org/2001/04/xmlenc#sha256"/>
        <DigestValue>s/MeslB2wAsmHAFnOnomKvB6RQRSq3VI1ZrLA7v8E38=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qwtVRqgy0uASbkWSwJWFx1TY8GM/bljl6cVCSl9LO/s=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Do69XL7V6CyC73cB8PNejrYSxJqZ1LtJaWJZ8ClKte0=</DigestValue>
      </Reference>
      <Reference URI="/xl/worksheets/sheet10.xml?ContentType=application/vnd.openxmlformats-officedocument.spreadsheetml.worksheet+xml">
        <DigestMethod Algorithm="http://www.w3.org/2001/04/xmlenc#sha256"/>
        <DigestValue>SWjYEiKEHtn3zxBiZ5oW6fI/56yUMudRDZk6J1ndrUs=</DigestValue>
      </Reference>
      <Reference URI="/xl/worksheets/sheet11.xml?ContentType=application/vnd.openxmlformats-officedocument.spreadsheetml.worksheet+xml">
        <DigestMethod Algorithm="http://www.w3.org/2001/04/xmlenc#sha256"/>
        <DigestValue>fiFxqvAIrnKoUw5E54wKz1wFwvdQBmbS/6dNcSsQY00=</DigestValue>
      </Reference>
      <Reference URI="/xl/worksheets/sheet12.xml?ContentType=application/vnd.openxmlformats-officedocument.spreadsheetml.worksheet+xml">
        <DigestMethod Algorithm="http://www.w3.org/2001/04/xmlenc#sha256"/>
        <DigestValue>RhA2C1T3BARjWI4y2euB0gaRxvTL3SGvCY1XVZmT7IU=</DigestValue>
      </Reference>
      <Reference URI="/xl/worksheets/sheet13.xml?ContentType=application/vnd.openxmlformats-officedocument.spreadsheetml.worksheet+xml">
        <DigestMethod Algorithm="http://www.w3.org/2001/04/xmlenc#sha256"/>
        <DigestValue>8EL/d9mqFo/vh/+VSynmBMPpFbs16SQXRlXrWtHL3uw=</DigestValue>
      </Reference>
      <Reference URI="/xl/worksheets/sheet14.xml?ContentType=application/vnd.openxmlformats-officedocument.spreadsheetml.worksheet+xml">
        <DigestMethod Algorithm="http://www.w3.org/2001/04/xmlenc#sha256"/>
        <DigestValue>P/zHen00w9EP9WdyugLNj3gzLjXIyW9KKEvSNkPZkec=</DigestValue>
      </Reference>
      <Reference URI="/xl/worksheets/sheet15.xml?ContentType=application/vnd.openxmlformats-officedocument.spreadsheetml.worksheet+xml">
        <DigestMethod Algorithm="http://www.w3.org/2001/04/xmlenc#sha256"/>
        <DigestValue>6/1/iSpGytHacvsIcJxgu6LSVTXfOrEMHa1UUcbyiAE=</DigestValue>
      </Reference>
      <Reference URI="/xl/worksheets/sheet16.xml?ContentType=application/vnd.openxmlformats-officedocument.spreadsheetml.worksheet+xml">
        <DigestMethod Algorithm="http://www.w3.org/2001/04/xmlenc#sha256"/>
        <DigestValue>b+DStVu4uJRb6VtXpA/H/xZkK2CkTFBRVmbXrUJCcIU=</DigestValue>
      </Reference>
      <Reference URI="/xl/worksheets/sheet17.xml?ContentType=application/vnd.openxmlformats-officedocument.spreadsheetml.worksheet+xml">
        <DigestMethod Algorithm="http://www.w3.org/2001/04/xmlenc#sha256"/>
        <DigestValue>9IrfxgpwhNaBOD7YpLnsxAKxHnZ9uaoo2AoaA3knli0=</DigestValue>
      </Reference>
      <Reference URI="/xl/worksheets/sheet18.xml?ContentType=application/vnd.openxmlformats-officedocument.spreadsheetml.worksheet+xml">
        <DigestMethod Algorithm="http://www.w3.org/2001/04/xmlenc#sha256"/>
        <DigestValue>BEZNSXHowkWJMxO8Q+tOyzUZnI9wSSJsVJ7ehZ6422c=</DigestValue>
      </Reference>
      <Reference URI="/xl/worksheets/sheet19.xml?ContentType=application/vnd.openxmlformats-officedocument.spreadsheetml.worksheet+xml">
        <DigestMethod Algorithm="http://www.w3.org/2001/04/xmlenc#sha256"/>
        <DigestValue>WywmJKrV4oPmh/zwkJX2Q5U35aCaTiqpWRTnKcPR5c8=</DigestValue>
      </Reference>
      <Reference URI="/xl/worksheets/sheet2.xml?ContentType=application/vnd.openxmlformats-officedocument.spreadsheetml.worksheet+xml">
        <DigestMethod Algorithm="http://www.w3.org/2001/04/xmlenc#sha256"/>
        <DigestValue>fMgDEPTtp3k+lGXLT5mRvmrxGd0f75N7V0Ym8jA+M0g=</DigestValue>
      </Reference>
      <Reference URI="/xl/worksheets/sheet20.xml?ContentType=application/vnd.openxmlformats-officedocument.spreadsheetml.worksheet+xml">
        <DigestMethod Algorithm="http://www.w3.org/2001/04/xmlenc#sha256"/>
        <DigestValue>Gjo75+2kIqs9rDvU3s0HyGbcoLVzqu6nGMHucDJctFU=</DigestValue>
      </Reference>
      <Reference URI="/xl/worksheets/sheet21.xml?ContentType=application/vnd.openxmlformats-officedocument.spreadsheetml.worksheet+xml">
        <DigestMethod Algorithm="http://www.w3.org/2001/04/xmlenc#sha256"/>
        <DigestValue>xVWYKylC91gS49r2/4sCyOytTg9z7v3gYlZ5IO0yzbM=</DigestValue>
      </Reference>
      <Reference URI="/xl/worksheets/sheet22.xml?ContentType=application/vnd.openxmlformats-officedocument.spreadsheetml.worksheet+xml">
        <DigestMethod Algorithm="http://www.w3.org/2001/04/xmlenc#sha256"/>
        <DigestValue>niw1/fNqwXHTnI9mY9tRuBVrCtxqe73xUs/+s549WzI=</DigestValue>
      </Reference>
      <Reference URI="/xl/worksheets/sheet23.xml?ContentType=application/vnd.openxmlformats-officedocument.spreadsheetml.worksheet+xml">
        <DigestMethod Algorithm="http://www.w3.org/2001/04/xmlenc#sha256"/>
        <DigestValue>50Tkfzi0FOhJeAKer/BwvFlRWiq3bMn4Mq+uMnjle2Y=</DigestValue>
      </Reference>
      <Reference URI="/xl/worksheets/sheet24.xml?ContentType=application/vnd.openxmlformats-officedocument.spreadsheetml.worksheet+xml">
        <DigestMethod Algorithm="http://www.w3.org/2001/04/xmlenc#sha256"/>
        <DigestValue>GQ8Xrr6Rn1QhIbfDoOGm7XX1ojyQWCOiip5Af4Z3BlQ=</DigestValue>
      </Reference>
      <Reference URI="/xl/worksheets/sheet25.xml?ContentType=application/vnd.openxmlformats-officedocument.spreadsheetml.worksheet+xml">
        <DigestMethod Algorithm="http://www.w3.org/2001/04/xmlenc#sha256"/>
        <DigestValue>+sW8t7FzKVKFZcaEZuzIaQimebByfu4tGDyFTJGN4z4=</DigestValue>
      </Reference>
      <Reference URI="/xl/worksheets/sheet26.xml?ContentType=application/vnd.openxmlformats-officedocument.spreadsheetml.worksheet+xml">
        <DigestMethod Algorithm="http://www.w3.org/2001/04/xmlenc#sha256"/>
        <DigestValue>8zM2xYBwz/OQ8nwZpHNb7DnYAlkE+3QsWqjIXr4zCnc=</DigestValue>
      </Reference>
      <Reference URI="/xl/worksheets/sheet27.xml?ContentType=application/vnd.openxmlformats-officedocument.spreadsheetml.worksheet+xml">
        <DigestMethod Algorithm="http://www.w3.org/2001/04/xmlenc#sha256"/>
        <DigestValue>XLM2ahW1MGAvQ+/Pc5UllSV6TMqgRmeHi244HTzy51Y=</DigestValue>
      </Reference>
      <Reference URI="/xl/worksheets/sheet28.xml?ContentType=application/vnd.openxmlformats-officedocument.spreadsheetml.worksheet+xml">
        <DigestMethod Algorithm="http://www.w3.org/2001/04/xmlenc#sha256"/>
        <DigestValue>XU1hVXkxLApjjSW3DPc6FGANL0/Q2GRsUvHLnYd5RM4=</DigestValue>
      </Reference>
      <Reference URI="/xl/worksheets/sheet29.xml?ContentType=application/vnd.openxmlformats-officedocument.spreadsheetml.worksheet+xml">
        <DigestMethod Algorithm="http://www.w3.org/2001/04/xmlenc#sha256"/>
        <DigestValue>26kC55PB8G9T/seIoPMC5bVoe+EnYbf/v25l7d3y5Zg=</DigestValue>
      </Reference>
      <Reference URI="/xl/worksheets/sheet3.xml?ContentType=application/vnd.openxmlformats-officedocument.spreadsheetml.worksheet+xml">
        <DigestMethod Algorithm="http://www.w3.org/2001/04/xmlenc#sha256"/>
        <DigestValue>wmtHcaZPV1VnzxWjtVMeEW5DeYvKw9rT2PtNIbZ0GLU=</DigestValue>
      </Reference>
      <Reference URI="/xl/worksheets/sheet4.xml?ContentType=application/vnd.openxmlformats-officedocument.spreadsheetml.worksheet+xml">
        <DigestMethod Algorithm="http://www.w3.org/2001/04/xmlenc#sha256"/>
        <DigestValue>mKDVmQwWfmaU+PjHcxmCSz1ASz/SrcvT80njDhWX69k=</DigestValue>
      </Reference>
      <Reference URI="/xl/worksheets/sheet5.xml?ContentType=application/vnd.openxmlformats-officedocument.spreadsheetml.worksheet+xml">
        <DigestMethod Algorithm="http://www.w3.org/2001/04/xmlenc#sha256"/>
        <DigestValue>RwJvgkZkuw7ycxGBEl6zEwvVywk9h0dS1FRRSQUgX7o=</DigestValue>
      </Reference>
      <Reference URI="/xl/worksheets/sheet6.xml?ContentType=application/vnd.openxmlformats-officedocument.spreadsheetml.worksheet+xml">
        <DigestMethod Algorithm="http://www.w3.org/2001/04/xmlenc#sha256"/>
        <DigestValue>YYOdu6YrIS7pL5nuX1Qv0xrkygG0TLFE2vpdKLUwUNE=</DigestValue>
      </Reference>
      <Reference URI="/xl/worksheets/sheet7.xml?ContentType=application/vnd.openxmlformats-officedocument.spreadsheetml.worksheet+xml">
        <DigestMethod Algorithm="http://www.w3.org/2001/04/xmlenc#sha256"/>
        <DigestValue>yXYugmcfUw1AXCP7tgDNXaOFwjB6tN+eshARGk7aZrY=</DigestValue>
      </Reference>
      <Reference URI="/xl/worksheets/sheet8.xml?ContentType=application/vnd.openxmlformats-officedocument.spreadsheetml.worksheet+xml">
        <DigestMethod Algorithm="http://www.w3.org/2001/04/xmlenc#sha256"/>
        <DigestValue>WH+85lkLunwu/CBTs5YnfYWBotpekJE/dcvVCHSXb3w=</DigestValue>
      </Reference>
      <Reference URI="/xl/worksheets/sheet9.xml?ContentType=application/vnd.openxmlformats-officedocument.spreadsheetml.worksheet+xml">
        <DigestMethod Algorithm="http://www.w3.org/2001/04/xmlenc#sha256"/>
        <DigestValue>iSDFFFPIpFjKh5WL6fizzXPB9j8YM4n0ANMA9cegbeM=</DigestValue>
      </Reference>
    </Manifest>
    <SignatureProperties>
      <SignatureProperty Id="idSignatureTime" Target="#idPackageSignature">
        <mdssi:SignatureTime xmlns:mdssi="http://schemas.openxmlformats.org/package/2006/digital-signature">
          <mdssi:Format>YYYY-MM-DDThh:mm:ssTZD</mdssi:Format>
          <mdssi:Value>2021-07-30T14:40:12Z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2021-07-30T14:40:12Z</xd:SigningTime>
          <xd:SigningCertificate>
            <xd:Cert>
              <xd:CertDigest>
                <DigestMethod Algorithm="http://www.w3.org/2001/04/xmlenc#sha256"/>
                <DigestValue>WXpijvZeLeeAtTI0vB6TXDjyLBRwK9wwj9v8ncyxcpk=</DigestValue>
              </xd:CertDigest>
              <xd:IssuerSerial>
                <X509IssuerName>CN=NBG Class 2 INT Sub CA, DC=nbg, DC=ge</X509IssuerName>
                <X509SerialNumber>88878253793488897429551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lpstr>'20. Reserves'!Print_Area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2021-07-30T13:14:07Z</dcterms:modified>
</cp:coreProperties>
</file>