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919" activeTab="17"/>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Instruction!$A$107:$C$111</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workbook>
</file>

<file path=xl/calcChain.xml><?xml version="1.0" encoding="utf-8"?>
<calcChain xmlns="http://schemas.openxmlformats.org/spreadsheetml/2006/main">
  <c r="C35" i="79" l="1"/>
  <c r="C22" i="74"/>
  <c r="C23" i="69"/>
  <c r="C42" i="69" l="1"/>
  <c r="C13" i="71" l="1"/>
  <c r="E58" i="53" l="1"/>
  <c r="E35" i="53"/>
  <c r="E36" i="53"/>
  <c r="D14" i="62"/>
  <c r="C14" i="62"/>
  <c r="B2" i="62" l="1"/>
  <c r="B1" i="79" l="1"/>
  <c r="B1" i="37"/>
  <c r="B1" i="36"/>
  <c r="B1" i="74"/>
  <c r="B1" i="64"/>
  <c r="B1" i="35"/>
  <c r="B1" i="69"/>
  <c r="B1" i="77"/>
  <c r="B1" i="28"/>
  <c r="B1" i="73"/>
  <c r="B1" i="72"/>
  <c r="B1" i="52"/>
  <c r="B1" i="71"/>
  <c r="B1" i="75"/>
  <c r="B1" i="53"/>
  <c r="B1" i="62"/>
  <c r="B1" i="6"/>
  <c r="C21" i="77" l="1"/>
  <c r="B17" i="6" s="1"/>
  <c r="D16" i="77"/>
  <c r="D17" i="77"/>
  <c r="D15" i="77"/>
  <c r="D12" i="77"/>
  <c r="D13" i="77"/>
  <c r="D11" i="77"/>
  <c r="D8" i="77"/>
  <c r="D9" i="77"/>
  <c r="D7" i="77"/>
  <c r="C20" i="77"/>
  <c r="B16" i="6" s="1"/>
  <c r="C19" i="77"/>
  <c r="B15" i="6" s="1"/>
  <c r="D21" i="77" l="1"/>
  <c r="D19" i="77"/>
  <c r="D20" i="77"/>
  <c r="C30" i="79"/>
  <c r="C26" i="79"/>
  <c r="C8" i="79"/>
  <c r="H14" i="74" l="1"/>
  <c r="D6" i="71"/>
  <c r="D13" i="71"/>
  <c r="C6" i="71"/>
  <c r="E8" i="37" l="1"/>
  <c r="M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H21" i="37" s="1"/>
  <c r="G7" i="37"/>
  <c r="G21" i="37" s="1"/>
  <c r="F7" i="37"/>
  <c r="F21" i="37" s="1"/>
  <c r="C7" i="37"/>
  <c r="N14" i="37" l="1"/>
  <c r="E14" i="37"/>
  <c r="E7" i="37"/>
  <c r="C21" i="37"/>
  <c r="N8" i="37"/>
  <c r="E21" i="37" l="1"/>
  <c r="C12" i="79" s="1"/>
  <c r="C18" i="79" s="1"/>
  <c r="C36" i="79" s="1"/>
  <c r="C38" i="79" s="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9" i="74"/>
  <c r="H10" i="74"/>
  <c r="H11" i="74"/>
  <c r="H12" i="74"/>
  <c r="H13" i="74"/>
  <c r="H15" i="74"/>
  <c r="H16" i="74"/>
  <c r="H17" i="74"/>
  <c r="H18" i="74"/>
  <c r="H19" i="74"/>
  <c r="H20" i="74"/>
  <c r="H21" i="74"/>
  <c r="T21" i="64" l="1"/>
  <c r="U21" i="64"/>
  <c r="V9" i="64"/>
  <c r="E53" i="75" l="1"/>
  <c r="E52" i="75"/>
  <c r="E51" i="75"/>
  <c r="E50" i="75"/>
  <c r="E49" i="75"/>
  <c r="E48" i="75"/>
  <c r="E47" i="75"/>
  <c r="E46" i="75"/>
  <c r="E45" i="75"/>
  <c r="E44" i="75"/>
  <c r="E43" i="75"/>
  <c r="E42" i="75"/>
  <c r="E41" i="75"/>
  <c r="E40" i="75"/>
  <c r="E39" i="75"/>
  <c r="E38" i="75"/>
  <c r="E37" i="75"/>
  <c r="E36" i="75"/>
  <c r="E35" i="75"/>
  <c r="E34" i="75"/>
  <c r="E33" i="75"/>
  <c r="E32" i="75"/>
  <c r="E31" i="75"/>
  <c r="E30" i="75"/>
  <c r="E29" i="75"/>
  <c r="E28" i="75"/>
  <c r="E27" i="75"/>
  <c r="E26" i="75"/>
  <c r="E25" i="75"/>
  <c r="E24" i="75"/>
  <c r="E23" i="75"/>
  <c r="E22" i="75"/>
  <c r="E21" i="75"/>
  <c r="E20" i="75"/>
  <c r="E19" i="75"/>
  <c r="E18" i="75"/>
  <c r="E17" i="75"/>
  <c r="E16" i="75"/>
  <c r="E15" i="75"/>
  <c r="E14" i="75"/>
  <c r="E13" i="75"/>
  <c r="E12" i="75"/>
  <c r="E11" i="75"/>
  <c r="E10" i="75"/>
  <c r="E9" i="75"/>
  <c r="E8" i="75"/>
  <c r="E7" i="75"/>
  <c r="D61" i="53" l="1"/>
  <c r="C61" i="53"/>
  <c r="D53" i="53"/>
  <c r="C53" i="53"/>
  <c r="D34" i="53"/>
  <c r="D45" i="53" s="1"/>
  <c r="C34" i="53"/>
  <c r="C45" i="53" s="1"/>
  <c r="C54" i="53" s="1"/>
  <c r="D54" i="53" l="1"/>
  <c r="D30" i="53"/>
  <c r="C30" i="53"/>
  <c r="D22" i="53"/>
  <c r="C22" i="53"/>
  <c r="D31" i="62"/>
  <c r="D41" i="62" s="1"/>
  <c r="C31" i="62"/>
  <c r="C41" i="62" s="1"/>
  <c r="C20" i="62"/>
  <c r="D31" i="53" l="1"/>
  <c r="D56" i="53" s="1"/>
  <c r="D63" i="53" s="1"/>
  <c r="D65" i="53" s="1"/>
  <c r="D67" i="53" s="1"/>
  <c r="C31" i="53"/>
  <c r="C56" i="53" s="1"/>
  <c r="C63" i="53" s="1"/>
  <c r="C65" i="53" s="1"/>
  <c r="C67" i="53" s="1"/>
  <c r="E22" i="53"/>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E24" i="53"/>
  <c r="E25" i="53"/>
  <c r="E26" i="53"/>
  <c r="E27" i="53"/>
  <c r="E28" i="53"/>
  <c r="E29" i="53"/>
  <c r="E30" i="53"/>
  <c r="E31" i="53"/>
  <c r="E34" i="53"/>
  <c r="E37" i="53"/>
  <c r="E38" i="53"/>
  <c r="E39" i="53"/>
  <c r="E40" i="53"/>
  <c r="E41" i="53"/>
  <c r="E42" i="53"/>
  <c r="E43" i="53"/>
  <c r="E44" i="53"/>
  <c r="E45" i="53"/>
  <c r="E47" i="53"/>
  <c r="E48" i="53"/>
  <c r="E49" i="53"/>
  <c r="E50" i="53"/>
  <c r="E51" i="53"/>
  <c r="E52" i="53"/>
  <c r="E53" i="53"/>
  <c r="E54" i="53"/>
  <c r="E56" i="53"/>
  <c r="E59" i="53"/>
  <c r="E60" i="53"/>
  <c r="E61" i="53"/>
  <c r="E63" i="53"/>
  <c r="E64" i="53"/>
  <c r="E65" i="53"/>
  <c r="E66" i="53"/>
  <c r="E67" i="53"/>
  <c r="E9" i="53"/>
  <c r="E10" i="53"/>
  <c r="E11" i="53"/>
  <c r="E12" i="53"/>
  <c r="E13" i="53"/>
  <c r="E14" i="53"/>
  <c r="E15" i="53"/>
  <c r="E16" i="53"/>
  <c r="E17" i="53"/>
  <c r="E18" i="53"/>
  <c r="E19" i="53"/>
  <c r="E20" i="53"/>
  <c r="E21" i="53"/>
  <c r="E8" i="53"/>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 r="C34" i="69" l="1"/>
</calcChain>
</file>

<file path=xl/sharedStrings.xml><?xml version="1.0" encoding="utf-8"?>
<sst xmlns="http://schemas.openxmlformats.org/spreadsheetml/2006/main" count="902" uniqueCount="639">
  <si>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</si>
  <si>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</si>
  <si>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</si>
  <si>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</si>
  <si>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</si>
  <si>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</si>
  <si>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</si>
  <si>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</si>
  <si>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</si>
  <si>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</si>
  <si>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</si>
  <si>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</si>
  <si>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</si>
  <si>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</si>
  <si>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</si>
  <si>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</si>
  <si>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</si>
  <si>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</si>
  <si>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</si>
  <si>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</si>
  <si>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</si>
  <si>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</si>
  <si>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</si>
  <si>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</si>
  <si>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</si>
  <si>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</si>
  <si>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</si>
  <si>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</si>
  <si>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</si>
  <si>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</si>
  <si>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</si>
  <si>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</si>
  <si>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</si>
  <si>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</si>
  <si>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</si>
  <si>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</si>
  <si>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</si>
  <si>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</si>
  <si>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</si>
  <si>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</si>
  <si>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</si>
  <si>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</si>
  <si>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</si>
  <si>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</si>
  <si>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</si>
  <si>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</si>
  <si>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</si>
  <si>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</si>
  <si>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</si>
  <si>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</si>
  <si>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</si>
  <si>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</si>
  <si>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</si>
  <si>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</si>
  <si>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</si>
  <si>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</si>
  <si>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</si>
  <si>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</si>
  <si>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</si>
  <si>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</si>
  <si>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</si>
  <si>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</si>
  <si>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</si>
  <si>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</si>
  <si>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</si>
  <si>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</si>
  <si>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</si>
  <si>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</si>
  <si>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</si>
  <si>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</si>
  <si>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</si>
  <si>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</si>
  <si>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</si>
  <si>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</si>
  <si>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</si>
  <si>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</si>
  <si>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</si>
  <si>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</si>
  <si>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</si>
  <si>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</si>
  <si>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</si>
  <si>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</si>
  <si>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</si>
  <si>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</si>
  <si>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</si>
  <si>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</si>
  <si>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</si>
  <si>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</si>
  <si>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</si>
  <si>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</si>
  <si>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</si>
  <si>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</si>
  <si>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</si>
  <si>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</si>
  <si>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</si>
  <si>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</si>
  <si>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</si>
  <si>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</si>
  <si>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</si>
  <si>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</si>
  <si>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</si>
  <si>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</si>
  <si>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</si>
  <si>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</si>
  <si>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</si>
  <si>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</si>
  <si>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</si>
  <si>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</si>
  <si>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</si>
  <si>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</si>
  <si>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</si>
  <si>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</si>
  <si>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</si>
  <si>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</si>
  <si>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</si>
  <si>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</si>
  <si>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</si>
  <si>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</si>
  <si>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</si>
  <si>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</si>
  <si>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</si>
  <si>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</si>
  <si>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</si>
  <si>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</si>
  <si>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</si>
  <si>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</si>
  <si>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</si>
  <si>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</si>
  <si>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</si>
  <si>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</si>
  <si>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</si>
  <si>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</si>
  <si>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</si>
  <si>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</si>
  <si>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</si>
  <si>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</si>
  <si>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</si>
  <si>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</si>
  <si>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</si>
  <si>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</si>
  <si>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</si>
  <si>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</si>
  <si>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</si>
  <si>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</si>
  <si>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</si>
  <si>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</si>
  <si>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</si>
  <si>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</si>
  <si>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</si>
  <si>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</si>
  <si>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</si>
  <si>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</si>
  <si>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</si>
  <si>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</si>
  <si>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</si>
  <si>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</si>
  <si>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</si>
  <si>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</si>
  <si>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</si>
  <si>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</si>
  <si>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</si>
  <si>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</si>
  <si>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</si>
  <si>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</si>
  <si>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</si>
  <si>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</si>
  <si>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</si>
  <si>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</si>
  <si>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</si>
  <si>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</si>
  <si>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</si>
  <si>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</si>
  <si>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</si>
  <si>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</si>
  <si>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</si>
  <si>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</si>
  <si>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</si>
  <si>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</si>
  <si>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</si>
  <si>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</si>
  <si>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</si>
  <si>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</si>
  <si>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</si>
  <si>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</si>
  <si>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</si>
  <si>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</si>
  <si>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</si>
  <si>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</si>
  <si>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</si>
  <si>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</si>
  <si>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</si>
  <si>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</si>
  <si>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</si>
  <si>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</si>
  <si>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</si>
  <si>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</si>
  <si>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</si>
  <si>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</si>
  <si>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</si>
  <si>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</si>
  <si>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</si>
  <si>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</si>
  <si>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</si>
  <si>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</si>
  <si>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</si>
  <si>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</si>
  <si>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</si>
  <si>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</si>
  <si>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</si>
  <si>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</si>
  <si>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</si>
  <si>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</si>
  <si>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</si>
  <si>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</si>
  <si>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</si>
  <si>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</si>
  <si>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</si>
  <si>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</si>
  <si>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</si>
  <si>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</si>
  <si>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</si>
  <si>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</si>
  <si>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</si>
  <si>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</si>
  <si>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</si>
  <si>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</si>
  <si>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</si>
  <si>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</si>
  <si>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</si>
  <si>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</si>
  <si>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</si>
  <si>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</si>
  <si>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</si>
  <si>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</si>
  <si>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</si>
  <si>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</si>
  <si>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</si>
  <si>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</si>
  <si>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</si>
  <si>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</si>
  <si>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</si>
  <si>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</si>
  <si>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</si>
  <si>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</si>
  <si>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</si>
  <si>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</si>
  <si>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</si>
  <si>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</si>
  <si>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</si>
  <si>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</si>
  <si>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</si>
  <si>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</si>
  <si>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</si>
  <si>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</si>
  <si>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</si>
  <si>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</si>
  <si>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</si>
  <si>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</si>
  <si>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</si>
  <si>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</si>
  <si>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</si>
  <si>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</si>
  <si>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</si>
  <si>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</si>
  <si>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</si>
  <si>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</si>
  <si>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</si>
  <si>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</si>
  <si>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</si>
  <si>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</si>
  <si>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</si>
  <si>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</si>
  <si>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</si>
  <si>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</si>
  <si>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</si>
  <si>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</si>
  <si>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</si>
  <si>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</si>
  <si>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</si>
  <si>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</si>
  <si>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</si>
  <si>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</si>
  <si>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</si>
  <si>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</si>
  <si>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</si>
  <si>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</si>
  <si>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</si>
  <si>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</si>
  <si>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</si>
  <si>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</si>
  <si>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</si>
  <si>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</si>
  <si>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</si>
  <si>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</si>
  <si>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</si>
  <si>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</si>
  <si>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</si>
  <si>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</si>
  <si>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</si>
  <si>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</si>
  <si>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</si>
  <si>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</si>
  <si>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</si>
  <si>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</si>
  <si>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</si>
  <si>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</si>
  <si>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</si>
  <si>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</si>
  <si>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</si>
  <si>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</si>
  <si>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</si>
  <si>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</si>
  <si>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</si>
  <si>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</si>
  <si>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</si>
  <si>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</si>
  <si>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</si>
  <si>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</si>
  <si>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</si>
  <si>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</si>
  <si>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</si>
  <si>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</si>
  <si>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</si>
  <si>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</si>
  <si>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</si>
  <si>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</si>
  <si>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</si>
  <si>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</si>
  <si>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</si>
  <si>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</si>
  <si>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</si>
  <si>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</si>
  <si>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</si>
  <si>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</si>
  <si>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</si>
  <si>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</si>
  <si>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</si>
  <si>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</si>
  <si>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</si>
  <si>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</si>
  <si>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</si>
  <si>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</si>
  <si>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</si>
  <si>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</si>
  <si>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</si>
  <si>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</si>
  <si>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</si>
  <si>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</si>
  <si>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</si>
  <si>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</si>
  <si>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</si>
  <si>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</si>
  <si>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</si>
  <si>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</si>
  <si>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</si>
  <si>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</si>
  <si>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</si>
  <si>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</si>
  <si>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</si>
  <si>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</si>
  <si>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</si>
  <si>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</si>
  <si>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</si>
  <si>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</si>
  <si>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</si>
  <si>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</si>
  <si>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</si>
  <si>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</si>
  <si>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</si>
  <si>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</si>
  <si>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</si>
  <si>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</si>
  <si>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</si>
  <si>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</si>
  <si>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</si>
  <si>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</si>
  <si>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</si>
  <si>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</si>
  <si>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</si>
  <si>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</si>
  <si>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</si>
  <si>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</si>
  <si>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</si>
  <si>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</si>
  <si>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</si>
  <si>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</si>
  <si>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</si>
  <si>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</si>
  <si>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</si>
  <si>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</si>
  <si>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</si>
  <si>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</si>
  <si>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</si>
  <si>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</si>
  <si>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</si>
  <si>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</si>
  <si>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</si>
  <si>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</si>
  <si>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</si>
  <si>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</si>
  <si>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</si>
  <si>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</si>
  <si>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</si>
  <si>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</si>
  <si>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</si>
  <si>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</si>
  <si>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</si>
  <si>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</si>
  <si>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</si>
  <si>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</si>
  <si>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</si>
  <si>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</si>
  <si>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</si>
  <si>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</si>
  <si>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</si>
  <si>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</si>
  <si>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</si>
  <si>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</si>
  <si>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</si>
  <si>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</si>
  <si>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</si>
  <si>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</si>
  <si>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</si>
  <si>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</si>
  <si>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</si>
  <si>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</si>
  <si>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</si>
  <si>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</si>
  <si>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</si>
  <si>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</si>
  <si>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</si>
  <si>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</si>
  <si>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</si>
  <si>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</si>
  <si>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</si>
  <si>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</si>
  <si>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</si>
  <si>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</si>
  <si>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</si>
  <si>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</si>
  <si>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</si>
  <si>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</si>
  <si>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</si>
  <si>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</si>
  <si>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</si>
  <si>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</si>
  <si>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</si>
  <si>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</si>
  <si>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</si>
  <si>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</si>
  <si>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</si>
  <si>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</si>
  <si>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</si>
  <si>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</si>
  <si>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</si>
  <si>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</si>
  <si>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</si>
  <si>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</si>
  <si>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</si>
  <si>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</si>
  <si>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</si>
  <si>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</si>
  <si>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</si>
  <si>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</si>
  <si>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</si>
  <si>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</si>
  <si>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</si>
  <si>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</si>
  <si>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</si>
  <si>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</si>
  <si>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</si>
  <si>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</si>
  <si>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</si>
  <si>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</si>
  <si>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</si>
  <si>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</si>
  <si>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</si>
  <si>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</si>
  <si>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</si>
  <si>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</si>
  <si>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</si>
  <si>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</si>
  <si>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</si>
  <si>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</si>
  <si>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</si>
  <si>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</si>
  <si>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</si>
  <si>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</si>
  <si>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</si>
  <si>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</si>
  <si>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</si>
  <si>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</si>
  <si>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</si>
  <si>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</si>
  <si>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</si>
  <si>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</si>
  <si>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</si>
  <si>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</si>
  <si>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</si>
  <si>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</si>
  <si>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</si>
  <si>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</si>
  <si>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</si>
  <si>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</si>
  <si>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</si>
  <si>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</si>
  <si>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</si>
  <si>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</si>
  <si>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</si>
  <si>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</si>
  <si>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</si>
  <si>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</si>
  <si>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</si>
  <si>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</si>
  <si>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</si>
  <si>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</si>
  <si>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</si>
  <si>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</si>
  <si>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</si>
  <si>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</si>
  <si>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</si>
  <si>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</si>
  <si>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</si>
  <si>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</si>
  <si>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</si>
  <si>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</si>
  <si>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</si>
  <si>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</si>
  <si>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</si>
  <si>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</si>
  <si>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</si>
  <si>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</si>
  <si>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</si>
  <si>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</si>
  <si>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</si>
  <si>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</si>
  <si>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</si>
  <si>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</si>
  <si>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</si>
  <si>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</si>
  <si>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</si>
  <si>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</si>
  <si>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</si>
  <si>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</si>
  <si>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</si>
  <si>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</si>
  <si>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</si>
  <si>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</si>
  <si>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</si>
  <si>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</si>
  <si>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</si>
  <si>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</si>
  <si>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</si>
  <si>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</si>
  <si>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</si>
  <si>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</si>
  <si>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</si>
  <si>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</si>
  <si>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</si>
  <si>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</si>
  <si>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</si>
  <si>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</si>
  <si>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</si>
  <si>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</si>
  <si>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</si>
  <si>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</si>
  <si>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</si>
  <si>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</si>
  <si>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</si>
  <si>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</si>
  <si>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</si>
  <si>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</si>
  <si>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</si>
  <si>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</si>
  <si>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</si>
  <si>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</si>
  <si>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</si>
  <si>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</si>
  <si>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</si>
  <si>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</si>
  <si>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</si>
  <si>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</si>
  <si>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</si>
  <si>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</si>
  <si>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</si>
  <si>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</si>
  <si>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</si>
  <si>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</si>
  <si>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</si>
  <si>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</si>
  <si>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</si>
  <si>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</si>
  <si>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</si>
  <si>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</si>
  <si>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</si>
  <si>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</si>
  <si>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</si>
  <si>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</si>
  <si>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</si>
  <si>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</si>
  <si>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</si>
  <si>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</si>
  <si>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</si>
  <si>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</si>
  <si>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</si>
  <si>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</si>
  <si>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</si>
  <si>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</si>
  <si>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</si>
  <si>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</si>
  <si>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</si>
  <si>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</si>
  <si>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სს "ბაზისბანკი"</t>
  </si>
  <si>
    <t>ჯანგ ძუნი</t>
  </si>
  <si>
    <t>დავით ცაავა</t>
  </si>
  <si>
    <t>www.basisbank.ge</t>
  </si>
  <si>
    <t>X</t>
  </si>
  <si>
    <t>ცხრილი 9 (Capital), N39</t>
  </si>
  <si>
    <t>ცხრილი 9 (Capital), N37</t>
  </si>
  <si>
    <t>ცხრილი 9 (Capital), N2</t>
  </si>
  <si>
    <t>ცხრილი 9 (Capital), N3</t>
  </si>
  <si>
    <t>ცხრილი 9 (Capital), N5</t>
  </si>
  <si>
    <t>ცხრილი 9 (Capital), N6</t>
  </si>
  <si>
    <t>ცხრილი 9 (Capital), N5, N8</t>
  </si>
  <si>
    <t>მათ შორის გადავადებული საგადასახადო აქტივები</t>
  </si>
  <si>
    <t>ცხრილი 9 (Capital), N15</t>
  </si>
  <si>
    <t>ზაიქი მი</t>
  </si>
  <si>
    <t>ჟუ ნინგი</t>
  </si>
  <si>
    <t>ზაზა რობაქიძე</t>
  </si>
  <si>
    <t>მია მი</t>
  </si>
  <si>
    <t>ლევან გარდაფხაძე</t>
  </si>
  <si>
    <t>დავით კაკაბაძე</t>
  </si>
  <si>
    <t>ლია ასლანიკაშვილი</t>
  </si>
  <si>
    <t>ხვეი ლი</t>
  </si>
  <si>
    <t>გიორგი გაბუნია</t>
  </si>
  <si>
    <t>რატი დვალაძე</t>
  </si>
  <si>
    <t>შპს "Xinjiang HuaLing Industry &amp; Trade (Group) Co"</t>
  </si>
  <si>
    <t>მი ზაიქი</t>
  </si>
  <si>
    <t>მი ენხვა</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</si>
</sst>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0%"/>
  </numFmts>
  <fonts count="11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0">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2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9"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88" fontId="2" fillId="70" borderId="108" applyFont="0">
      <alignment horizontal="right" vertical="center"/>
    </xf>
    <xf numFmtId="3" fontId="2" fillId="70" borderId="108" applyFont="0">
      <alignment horizontal="right" vertical="center"/>
    </xf>
    <xf numFmtId="0" fontId="85"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9"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3" fontId="2" fillId="75" borderId="108" applyFont="0">
      <alignment horizontal="right" vertical="center"/>
      <protection locked="0"/>
    </xf>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3" fontId="2" fillId="72" borderId="108" applyFont="0">
      <alignment horizontal="right" vertical="center"/>
      <protection locked="0"/>
    </xf>
    <xf numFmtId="0" fontId="68"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9"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2" fillId="71" borderId="109" applyNumberFormat="0" applyFont="0" applyBorder="0" applyProtection="0">
      <alignment horizontal="left" vertical="center"/>
    </xf>
    <xf numFmtId="9" fontId="2" fillId="71" borderId="108" applyFont="0" applyProtection="0">
      <alignment horizontal="right" vertical="center"/>
    </xf>
    <xf numFmtId="3" fontId="2" fillId="71" borderId="108" applyFont="0" applyProtection="0">
      <alignment horizontal="right" vertical="center"/>
    </xf>
    <xf numFmtId="0" fontId="64" fillId="70" borderId="109" applyFont="0" applyBorder="0">
      <alignment horizontal="center" wrapText="1"/>
    </xf>
    <xf numFmtId="168" fontId="56" fillId="0" borderId="106">
      <alignment horizontal="left" vertical="center"/>
    </xf>
    <xf numFmtId="0" fontId="56" fillId="0" borderId="106">
      <alignment horizontal="left" vertical="center"/>
    </xf>
    <xf numFmtId="0" fontId="56" fillId="0" borderId="106">
      <alignment horizontal="left" vertical="center"/>
    </xf>
    <xf numFmtId="0" fontId="2" fillId="69" borderId="108" applyNumberFormat="0" applyFont="0" applyBorder="0" applyProtection="0">
      <alignment horizontal="center" vertical="center"/>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40"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9"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1" fillId="0" borderId="0"/>
    <xf numFmtId="169" fontId="28" fillId="37" borderId="0"/>
    <xf numFmtId="0" fontId="2" fillId="0" borderId="0">
      <alignment vertical="center"/>
    </xf>
  </cellStyleXfs>
  <cellXfs count="632">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1"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5" xfId="0" applyNumberFormat="1" applyFont="1" applyFill="1" applyBorder="1" applyAlignment="1">
      <alignment horizontal="right" vertical="center"/>
    </xf>
    <xf numFmtId="49" fontId="108" fillId="0" borderId="88" xfId="0" applyNumberFormat="1" applyFont="1" applyFill="1" applyBorder="1" applyAlignment="1">
      <alignment horizontal="right" vertical="center"/>
    </xf>
    <xf numFmtId="49" fontId="108" fillId="0" borderId="93"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93"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17" fillId="2" borderId="2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6" fillId="36" borderId="26" xfId="0" applyNumberFormat="1" applyFont="1" applyFill="1" applyBorder="1" applyAlignment="1">
      <alignment horizontal="center" vertical="center"/>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8" fillId="37" borderId="0" xfId="20" applyBorder="1"/>
    <xf numFmtId="169" fontId="28" fillId="37" borderId="101" xfId="20" applyBorder="1"/>
    <xf numFmtId="193"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08" xfId="0" applyFont="1" applyFill="1" applyBorder="1" applyAlignment="1">
      <alignment vertical="center"/>
    </xf>
    <xf numFmtId="0" fontId="6" fillId="0" borderId="108" xfId="0" applyFont="1" applyFill="1" applyBorder="1" applyAlignment="1">
      <alignment vertical="center"/>
    </xf>
    <xf numFmtId="0" fontId="4" fillId="0" borderId="20" xfId="0" applyFont="1" applyFill="1" applyBorder="1" applyAlignment="1">
      <alignment vertical="center"/>
    </xf>
    <xf numFmtId="0" fontId="4" fillId="0" borderId="103" xfId="0" applyFont="1" applyFill="1" applyBorder="1" applyAlignment="1">
      <alignment vertical="center"/>
    </xf>
    <xf numFmtId="0" fontId="4" fillId="0" borderId="105" xfId="0" applyFont="1" applyFill="1" applyBorder="1" applyAlignment="1">
      <alignment vertical="center"/>
    </xf>
    <xf numFmtId="0" fontId="4" fillId="0" borderId="19" xfId="0" applyFont="1" applyFill="1" applyBorder="1" applyAlignment="1">
      <alignment horizontal="center" vertical="center"/>
    </xf>
    <xf numFmtId="0" fontId="4" fillId="0" borderId="116" xfId="0" applyFont="1" applyFill="1" applyBorder="1" applyAlignment="1">
      <alignment horizontal="center" vertical="center"/>
    </xf>
    <xf numFmtId="0" fontId="4" fillId="0" borderId="118" xfId="0" applyFont="1" applyFill="1" applyBorder="1" applyAlignment="1">
      <alignment horizontal="center" vertical="center"/>
    </xf>
    <xf numFmtId="169" fontId="28" fillId="37" borderId="34" xfId="20" applyBorder="1"/>
    <xf numFmtId="169" fontId="28" fillId="37" borderId="120" xfId="20" applyBorder="1"/>
    <xf numFmtId="169" fontId="28" fillId="37" borderId="110" xfId="20" applyBorder="1"/>
    <xf numFmtId="169" fontId="28" fillId="37" borderId="61" xfId="20" applyBorder="1"/>
    <xf numFmtId="0" fontId="4" fillId="3" borderId="72" xfId="0" applyFont="1" applyFill="1" applyBorder="1" applyAlignment="1">
      <alignment horizontal="center" vertical="center"/>
    </xf>
    <xf numFmtId="0" fontId="4" fillId="3" borderId="0" xfId="0" applyFont="1" applyFill="1" applyBorder="1" applyAlignment="1">
      <alignment vertical="center"/>
    </xf>
    <xf numFmtId="0" fontId="4" fillId="0" borderId="78" xfId="0" applyFont="1" applyFill="1" applyBorder="1" applyAlignment="1">
      <alignment horizontal="center" vertical="center"/>
    </xf>
    <xf numFmtId="0" fontId="4" fillId="3" borderId="106" xfId="0" applyFont="1" applyFill="1" applyBorder="1" applyAlignment="1">
      <alignment vertical="center"/>
    </xf>
    <xf numFmtId="0" fontId="14" fillId="3" borderId="121" xfId="0" applyFont="1" applyFill="1" applyBorder="1" applyAlignment="1">
      <alignment horizontal="left"/>
    </xf>
    <xf numFmtId="0" fontId="14" fillId="3" borderId="122" xfId="0" applyFont="1" applyFill="1" applyBorder="1" applyAlignment="1">
      <alignment horizontal="left"/>
    </xf>
    <xf numFmtId="0" fontId="4" fillId="0" borderId="0" xfId="0" applyFont="1"/>
    <xf numFmtId="0" fontId="4" fillId="0" borderId="0" xfId="0" applyFont="1" applyFill="1"/>
    <xf numFmtId="0" fontId="4" fillId="0" borderId="108" xfId="0" applyFont="1" applyFill="1" applyBorder="1" applyAlignment="1">
      <alignment horizontal="center" vertical="center" wrapText="1"/>
    </xf>
    <xf numFmtId="0" fontId="108" fillId="77" borderId="95" xfId="0" applyFont="1" applyFill="1" applyBorder="1" applyAlignment="1">
      <alignment horizontal="left" vertical="center"/>
    </xf>
    <xf numFmtId="0" fontId="108" fillId="77" borderId="93" xfId="0" applyFont="1" applyFill="1" applyBorder="1" applyAlignment="1">
      <alignment vertical="center" wrapText="1"/>
    </xf>
    <xf numFmtId="0" fontId="108" fillId="77" borderId="93" xfId="0" applyFont="1" applyFill="1" applyBorder="1" applyAlignment="1">
      <alignment horizontal="left" vertical="center" wrapText="1"/>
    </xf>
    <xf numFmtId="0" fontId="108" fillId="0" borderId="95" xfId="0" applyFont="1" applyFill="1" applyBorder="1" applyAlignment="1">
      <alignment horizontal="right" vertical="center"/>
    </xf>
    <xf numFmtId="0" fontId="4" fillId="0" borderId="123" xfId="0" applyFont="1" applyFill="1" applyBorder="1" applyAlignment="1">
      <alignment horizontal="center" vertical="center" wrapText="1"/>
    </xf>
    <xf numFmtId="0" fontId="6" fillId="3" borderId="124" xfId="0" applyFont="1" applyFill="1" applyBorder="1" applyAlignment="1">
      <alignment vertical="center"/>
    </xf>
    <xf numFmtId="0" fontId="4" fillId="3" borderId="24" xfId="0" applyFont="1" applyFill="1" applyBorder="1" applyAlignment="1">
      <alignment vertical="center"/>
    </xf>
    <xf numFmtId="0" fontId="4" fillId="0" borderId="125"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5" xfId="0" applyBorder="1"/>
    <xf numFmtId="0" fontId="0" fillId="0" borderId="125" xfId="0" applyBorder="1" applyAlignment="1">
      <alignment horizontal="center"/>
    </xf>
    <xf numFmtId="0" fontId="4" fillId="0" borderId="107" xfId="0" applyFont="1" applyBorder="1" applyAlignment="1">
      <alignment vertical="center" wrapText="1"/>
    </xf>
    <xf numFmtId="167" fontId="4" fillId="0" borderId="108" xfId="0" applyNumberFormat="1" applyFont="1" applyBorder="1" applyAlignment="1">
      <alignment horizontal="center" vertical="center"/>
    </xf>
    <xf numFmtId="167" fontId="4" fillId="0" borderId="123" xfId="0" applyNumberFormat="1" applyFont="1" applyBorder="1" applyAlignment="1">
      <alignment horizontal="center" vertical="center"/>
    </xf>
    <xf numFmtId="167" fontId="14" fillId="0" borderId="108" xfId="0" applyNumberFormat="1" applyFont="1" applyBorder="1" applyAlignment="1">
      <alignment horizontal="center" vertical="center"/>
    </xf>
    <xf numFmtId="0" fontId="14" fillId="0" borderId="107" xfId="0" applyFont="1" applyBorder="1" applyAlignment="1">
      <alignment vertical="center" wrapText="1"/>
    </xf>
    <xf numFmtId="0" fontId="0" fillId="0" borderId="25" xfId="0" applyBorder="1"/>
    <xf numFmtId="0" fontId="6" fillId="36" borderId="126"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5" xfId="0" applyFont="1" applyFill="1" applyBorder="1" applyAlignment="1">
      <alignment horizontal="left" vertical="center" wrapText="1"/>
    </xf>
    <xf numFmtId="0" fontId="6" fillId="36" borderId="108" xfId="0" applyFont="1" applyFill="1" applyBorder="1" applyAlignment="1">
      <alignment horizontal="left" vertical="center" wrapText="1"/>
    </xf>
    <xf numFmtId="0" fontId="6" fillId="36" borderId="123" xfId="0" applyFont="1" applyFill="1" applyBorder="1" applyAlignment="1">
      <alignment horizontal="left" vertical="center" wrapText="1"/>
    </xf>
    <xf numFmtId="0" fontId="4" fillId="0" borderId="125" xfId="0" applyFont="1" applyFill="1" applyBorder="1" applyAlignment="1">
      <alignment horizontal="right" vertical="center" wrapText="1"/>
    </xf>
    <xf numFmtId="0" fontId="4" fillId="0" borderId="108" xfId="0" applyFont="1" applyFill="1" applyBorder="1" applyAlignment="1">
      <alignment horizontal="left" vertical="center" wrapText="1"/>
    </xf>
    <xf numFmtId="0" fontId="111" fillId="0" borderId="125" xfId="0" applyFont="1" applyFill="1" applyBorder="1" applyAlignment="1">
      <alignment horizontal="right" vertical="center" wrapText="1"/>
    </xf>
    <xf numFmtId="0" fontId="111" fillId="0" borderId="108" xfId="0" applyFont="1" applyFill="1" applyBorder="1" applyAlignment="1">
      <alignment horizontal="left" vertical="center" wrapText="1"/>
    </xf>
    <xf numFmtId="0" fontId="6" fillId="0" borderId="125"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25" xfId="0" applyFont="1" applyBorder="1" applyAlignment="1">
      <alignment horizontal="center" vertical="center" wrapText="1"/>
    </xf>
    <xf numFmtId="0" fontId="22" fillId="0" borderId="108" xfId="0" applyFont="1" applyBorder="1" applyAlignment="1">
      <alignment vertical="center" wrapText="1"/>
    </xf>
    <xf numFmtId="3" fontId="23" fillId="36" borderId="108" xfId="0" applyNumberFormat="1" applyFont="1" applyFill="1" applyBorder="1" applyAlignment="1">
      <alignment vertical="center" wrapText="1"/>
    </xf>
    <xf numFmtId="3" fontId="23" fillId="36" borderId="123" xfId="0" applyNumberFormat="1" applyFont="1" applyFill="1" applyBorder="1" applyAlignment="1">
      <alignment vertical="center" wrapText="1"/>
    </xf>
    <xf numFmtId="14" fontId="7" fillId="3" borderId="108" xfId="8" quotePrefix="1" applyNumberFormat="1" applyFont="1" applyFill="1" applyBorder="1" applyAlignment="1" applyProtection="1">
      <alignment horizontal="left" vertical="center" wrapText="1" indent="2"/>
      <protection locked="0"/>
    </xf>
    <xf numFmtId="3" fontId="23" fillId="0" borderId="108" xfId="0" applyNumberFormat="1" applyFont="1" applyBorder="1" applyAlignment="1">
      <alignment vertical="center" wrapText="1"/>
    </xf>
    <xf numFmtId="3" fontId="23" fillId="0" borderId="123" xfId="0" applyNumberFormat="1" applyFont="1" applyBorder="1" applyAlignment="1">
      <alignment vertical="center" wrapText="1"/>
    </xf>
    <xf numFmtId="14" fontId="7" fillId="3" borderId="108" xfId="8" quotePrefix="1" applyNumberFormat="1" applyFont="1" applyFill="1" applyBorder="1" applyAlignment="1" applyProtection="1">
      <alignment horizontal="left" vertical="center" wrapText="1" indent="3"/>
      <protection locked="0"/>
    </xf>
    <xf numFmtId="3" fontId="23" fillId="0" borderId="108" xfId="0" applyNumberFormat="1" applyFont="1" applyFill="1" applyBorder="1" applyAlignment="1">
      <alignment vertical="center" wrapText="1"/>
    </xf>
    <xf numFmtId="0" fontId="22" fillId="0" borderId="108" xfId="0" applyFont="1" applyFill="1" applyBorder="1" applyAlignment="1">
      <alignment horizontal="left" vertical="center" wrapText="1" indent="2"/>
    </xf>
    <xf numFmtId="0" fontId="11" fillId="0" borderId="108" xfId="17" applyFill="1" applyBorder="1" applyAlignment="1" applyProtection="1"/>
    <xf numFmtId="49" fontId="111" fillId="0" borderId="125" xfId="0" applyNumberFormat="1" applyFont="1" applyFill="1" applyBorder="1" applyAlignment="1">
      <alignment horizontal="right" vertical="center" wrapText="1"/>
    </xf>
    <xf numFmtId="0" fontId="7" fillId="3" borderId="108" xfId="20960" applyFont="1" applyFill="1" applyBorder="1" applyAlignment="1" applyProtection="1"/>
    <xf numFmtId="0" fontId="105" fillId="0" borderId="108" xfId="20960" applyFont="1" applyFill="1" applyBorder="1" applyAlignment="1" applyProtection="1">
      <alignment horizontal="center" vertical="center"/>
    </xf>
    <xf numFmtId="0" fontId="4" fillId="0" borderId="108" xfId="0" applyFont="1" applyBorder="1"/>
    <xf numFmtId="0" fontId="11" fillId="0" borderId="108" xfId="17" applyFill="1" applyBorder="1" applyAlignment="1" applyProtection="1">
      <alignment horizontal="left" vertical="center" wrapText="1"/>
    </xf>
    <xf numFmtId="49" fontId="111" fillId="0" borderId="108" xfId="0" applyNumberFormat="1" applyFont="1" applyFill="1" applyBorder="1" applyAlignment="1">
      <alignment horizontal="right" vertical="center" wrapText="1"/>
    </xf>
    <xf numFmtId="0" fontId="11" fillId="0" borderId="108" xfId="17" applyFill="1" applyBorder="1" applyAlignment="1" applyProtection="1">
      <alignment horizontal="left" vertical="center"/>
    </xf>
    <xf numFmtId="0" fontId="11" fillId="0" borderId="108" xfId="17" applyBorder="1" applyAlignment="1" applyProtection="1"/>
    <xf numFmtId="0" fontId="4" fillId="0" borderId="108" xfId="0" applyFont="1" applyFill="1" applyBorder="1"/>
    <xf numFmtId="0" fontId="22" fillId="0" borderId="125" xfId="0" applyFont="1" applyFill="1" applyBorder="1" applyAlignment="1">
      <alignment horizontal="center" vertical="center" wrapText="1"/>
    </xf>
    <xf numFmtId="0" fontId="22" fillId="0" borderId="108" xfId="0" applyFont="1" applyFill="1" applyBorder="1" applyAlignment="1">
      <alignment vertical="center" wrapText="1"/>
    </xf>
    <xf numFmtId="3" fontId="23" fillId="0" borderId="123" xfId="0" applyNumberFormat="1" applyFont="1" applyFill="1" applyBorder="1" applyAlignment="1">
      <alignment vertical="center" wrapText="1"/>
    </xf>
    <xf numFmtId="0" fontId="114" fillId="78" borderId="109" xfId="21412" applyFont="1" applyFill="1" applyBorder="1" applyAlignment="1" applyProtection="1">
      <alignment vertical="center" wrapText="1"/>
      <protection locked="0"/>
    </xf>
    <xf numFmtId="0" fontId="115" fillId="70" borderId="103" xfId="21412" applyFont="1" applyFill="1" applyBorder="1" applyAlignment="1" applyProtection="1">
      <alignment horizontal="center" vertical="center"/>
      <protection locked="0"/>
    </xf>
    <xf numFmtId="0" fontId="114" fillId="79" borderId="108" xfId="21412" applyFont="1" applyFill="1" applyBorder="1" applyAlignment="1" applyProtection="1">
      <alignment horizontal="center" vertical="center"/>
      <protection locked="0"/>
    </xf>
    <xf numFmtId="0" fontId="114" fillId="78" borderId="109" xfId="21412" applyFont="1" applyFill="1" applyBorder="1" applyAlignment="1" applyProtection="1">
      <alignment vertical="center"/>
      <protection locked="0"/>
    </xf>
    <xf numFmtId="0" fontId="116" fillId="70" borderId="103" xfId="21412" applyFont="1" applyFill="1" applyBorder="1" applyAlignment="1" applyProtection="1">
      <alignment horizontal="center" vertical="center"/>
      <protection locked="0"/>
    </xf>
    <xf numFmtId="0" fontId="116" fillId="3" borderId="103" xfId="21412" applyFont="1" applyFill="1" applyBorder="1" applyAlignment="1" applyProtection="1">
      <alignment horizontal="center" vertical="center"/>
      <protection locked="0"/>
    </xf>
    <xf numFmtId="0" fontId="116" fillId="0" borderId="103" xfId="21412" applyFont="1" applyFill="1" applyBorder="1" applyAlignment="1" applyProtection="1">
      <alignment horizontal="center" vertical="center"/>
      <protection locked="0"/>
    </xf>
    <xf numFmtId="0" fontId="117" fillId="79" borderId="108" xfId="21412" applyFont="1" applyFill="1" applyBorder="1" applyAlignment="1" applyProtection="1">
      <alignment horizontal="center" vertical="center"/>
      <protection locked="0"/>
    </xf>
    <xf numFmtId="0" fontId="114" fillId="78" borderId="109" xfId="21412" applyFont="1" applyFill="1" applyBorder="1" applyAlignment="1" applyProtection="1">
      <alignment horizontal="center" vertical="center"/>
      <protection locked="0"/>
    </xf>
    <xf numFmtId="0" fontId="64" fillId="78" borderId="109" xfId="21412" applyFont="1" applyFill="1" applyBorder="1" applyAlignment="1" applyProtection="1">
      <alignment vertical="center"/>
      <protection locked="0"/>
    </xf>
    <xf numFmtId="0" fontId="116" fillId="70" borderId="108" xfId="21412" applyFont="1" applyFill="1" applyBorder="1" applyAlignment="1" applyProtection="1">
      <alignment horizontal="center" vertical="center"/>
      <protection locked="0"/>
    </xf>
    <xf numFmtId="0" fontId="38" fillId="70" borderId="108" xfId="21412" applyFont="1" applyFill="1" applyBorder="1" applyAlignment="1" applyProtection="1">
      <alignment horizontal="center" vertical="center"/>
      <protection locked="0"/>
    </xf>
    <xf numFmtId="0" fontId="64" fillId="78" borderId="107" xfId="21412" applyFont="1" applyFill="1" applyBorder="1" applyAlignment="1" applyProtection="1">
      <alignment vertical="center"/>
      <protection locked="0"/>
    </xf>
    <xf numFmtId="0" fontId="115" fillId="0" borderId="107" xfId="21412" applyFont="1" applyFill="1" applyBorder="1" applyAlignment="1" applyProtection="1">
      <alignment horizontal="left" vertical="center" wrapText="1"/>
      <protection locked="0"/>
    </xf>
    <xf numFmtId="164" fontId="115" fillId="0" borderId="108" xfId="948" applyNumberFormat="1" applyFont="1" applyFill="1" applyBorder="1" applyAlignment="1" applyProtection="1">
      <alignment horizontal="right" vertical="center"/>
      <protection locked="0"/>
    </xf>
    <xf numFmtId="0" fontId="114" fillId="79" borderId="107" xfId="21412" applyFont="1" applyFill="1" applyBorder="1" applyAlignment="1" applyProtection="1">
      <alignment vertical="top" wrapText="1"/>
      <protection locked="0"/>
    </xf>
    <xf numFmtId="164" fontId="115" fillId="79" borderId="108" xfId="948" applyNumberFormat="1" applyFont="1" applyFill="1" applyBorder="1" applyAlignment="1" applyProtection="1">
      <alignment horizontal="right" vertical="center"/>
    </xf>
    <xf numFmtId="164" fontId="64" fillId="78" borderId="107" xfId="948" applyNumberFormat="1" applyFont="1" applyFill="1" applyBorder="1" applyAlignment="1" applyProtection="1">
      <alignment horizontal="right" vertical="center"/>
      <protection locked="0"/>
    </xf>
    <xf numFmtId="0" fontId="115" fillId="70" borderId="107" xfId="21412" applyFont="1" applyFill="1" applyBorder="1" applyAlignment="1" applyProtection="1">
      <alignment vertical="center" wrapText="1"/>
      <protection locked="0"/>
    </xf>
    <xf numFmtId="0" fontId="115" fillId="70" borderId="107" xfId="21412" applyFont="1" applyFill="1" applyBorder="1" applyAlignment="1" applyProtection="1">
      <alignment horizontal="left" vertical="center" wrapText="1"/>
      <protection locked="0"/>
    </xf>
    <xf numFmtId="0" fontId="115" fillId="0" borderId="107" xfId="21412" applyFont="1" applyFill="1" applyBorder="1" applyAlignment="1" applyProtection="1">
      <alignment vertical="center" wrapText="1"/>
      <protection locked="0"/>
    </xf>
    <xf numFmtId="0" fontId="115" fillId="3" borderId="107" xfId="21412" applyFont="1" applyFill="1" applyBorder="1" applyAlignment="1" applyProtection="1">
      <alignment horizontal="left" vertical="center" wrapText="1"/>
      <protection locked="0"/>
    </xf>
    <xf numFmtId="0" fontId="114" fillId="79" borderId="107" xfId="21412" applyFont="1" applyFill="1" applyBorder="1" applyAlignment="1" applyProtection="1">
      <alignment vertical="center" wrapText="1"/>
      <protection locked="0"/>
    </xf>
    <xf numFmtId="164" fontId="114" fillId="78" borderId="107" xfId="948" applyNumberFormat="1" applyFont="1" applyFill="1" applyBorder="1" applyAlignment="1" applyProtection="1">
      <alignment horizontal="right" vertical="center"/>
      <protection locked="0"/>
    </xf>
    <xf numFmtId="164" fontId="115" fillId="3" borderId="108" xfId="948" applyNumberFormat="1" applyFont="1" applyFill="1" applyBorder="1" applyAlignment="1" applyProtection="1">
      <alignment horizontal="right" vertical="center"/>
      <protection locked="0"/>
    </xf>
    <xf numFmtId="10" fontId="7" fillId="0" borderId="108" xfId="20961" applyNumberFormat="1" applyFont="1" applyFill="1" applyBorder="1" applyAlignment="1">
      <alignment horizontal="left" vertical="center" wrapText="1"/>
    </xf>
    <xf numFmtId="10" fontId="4" fillId="0" borderId="108" xfId="20961" applyNumberFormat="1" applyFont="1" applyFill="1" applyBorder="1" applyAlignment="1">
      <alignment horizontal="left" vertical="center" wrapText="1"/>
    </xf>
    <xf numFmtId="10" fontId="6" fillId="36" borderId="108" xfId="0" applyNumberFormat="1" applyFont="1" applyFill="1" applyBorder="1" applyAlignment="1">
      <alignment horizontal="left" vertical="center" wrapText="1"/>
    </xf>
    <xf numFmtId="10" fontId="111" fillId="0" borderId="108" xfId="20961" applyNumberFormat="1" applyFont="1" applyFill="1" applyBorder="1" applyAlignment="1">
      <alignment horizontal="left" vertical="center" wrapText="1"/>
    </xf>
    <xf numFmtId="10" fontId="6" fillId="36" borderId="108" xfId="20961" applyNumberFormat="1" applyFont="1" applyFill="1" applyBorder="1" applyAlignment="1">
      <alignment horizontal="left" vertical="center" wrapText="1"/>
    </xf>
    <xf numFmtId="10" fontId="6" fillId="36" borderId="108" xfId="0"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left" vertical="center"/>
    </xf>
    <xf numFmtId="43" fontId="7" fillId="0" borderId="0" xfId="7" applyFont="1"/>
    <xf numFmtId="0" fontId="109" fillId="0" borderId="0" xfId="0" applyFont="1" applyAlignment="1">
      <alignment wrapText="1"/>
    </xf>
    <xf numFmtId="179" fontId="4" fillId="0" borderId="20" xfId="0" applyNumberFormat="1" applyFont="1" applyFill="1" applyBorder="1" applyAlignment="1">
      <alignment horizontal="center" vertical="center" wrapText="1"/>
    </xf>
    <xf numFmtId="179" fontId="4" fillId="0" borderId="21" xfId="0" applyNumberFormat="1" applyFont="1" applyFill="1" applyBorder="1" applyAlignment="1">
      <alignment horizontal="center" vertical="center" wrapText="1"/>
    </xf>
    <xf numFmtId="179" fontId="7" fillId="0" borderId="0" xfId="0" applyNumberFormat="1" applyFont="1"/>
    <xf numFmtId="10" fontId="4" fillId="0" borderId="3" xfId="20961" applyNumberFormat="1" applyFont="1" applyBorder="1" applyAlignment="1" applyProtection="1">
      <alignment vertical="center" wrapText="1"/>
      <protection locked="0"/>
    </xf>
    <xf numFmtId="10" fontId="4" fillId="0" borderId="23" xfId="20961" applyNumberFormat="1" applyFont="1" applyBorder="1" applyAlignment="1" applyProtection="1">
      <alignment vertical="center" wrapText="1"/>
      <protection locked="0"/>
    </xf>
    <xf numFmtId="165" fontId="17" fillId="2" borderId="26" xfId="20961" applyNumberFormat="1" applyFont="1" applyFill="1" applyBorder="1" applyAlignment="1" applyProtection="1">
      <alignment vertical="center"/>
      <protection locked="0"/>
    </xf>
    <xf numFmtId="165" fontId="17" fillId="2" borderId="27" xfId="20961" applyNumberFormat="1" applyFont="1" applyFill="1" applyBorder="1" applyAlignment="1" applyProtection="1">
      <alignment vertical="center"/>
      <protection locked="0"/>
    </xf>
    <xf numFmtId="179" fontId="4" fillId="0" borderId="0" xfId="0" applyNumberFormat="1" applyFont="1"/>
    <xf numFmtId="193" fontId="4" fillId="0" borderId="0" xfId="0" applyNumberFormat="1" applyFont="1"/>
    <xf numFmtId="193" fontId="0" fillId="0" borderId="0" xfId="0" applyNumberFormat="1"/>
    <xf numFmtId="3" fontId="12" fillId="0" borderId="0" xfId="0" applyNumberFormat="1" applyFont="1"/>
    <xf numFmtId="0" fontId="25" fillId="0" borderId="125" xfId="0" applyFont="1" applyBorder="1" applyAlignment="1">
      <alignment horizontal="center"/>
    </xf>
    <xf numFmtId="4" fontId="0" fillId="0" borderId="0" xfId="0" applyNumberFormat="1"/>
    <xf numFmtId="4" fontId="9" fillId="0" borderId="0" xfId="11" applyNumberFormat="1" applyFont="1" applyFill="1" applyBorder="1" applyAlignment="1" applyProtection="1"/>
    <xf numFmtId="3" fontId="4" fillId="0" borderId="123" xfId="0" applyNumberFormat="1" applyFont="1" applyFill="1" applyBorder="1" applyAlignment="1">
      <alignment horizontal="right" vertical="center" wrapText="1"/>
    </xf>
    <xf numFmtId="3" fontId="6" fillId="36" borderId="123" xfId="0" applyNumberFormat="1" applyFont="1" applyFill="1" applyBorder="1" applyAlignment="1">
      <alignment horizontal="right" vertical="center" wrapText="1"/>
    </xf>
    <xf numFmtId="3" fontId="111" fillId="0" borderId="123" xfId="0" applyNumberFormat="1" applyFont="1" applyFill="1" applyBorder="1" applyAlignment="1">
      <alignment horizontal="right" vertical="center" wrapText="1"/>
    </xf>
    <xf numFmtId="3" fontId="6" fillId="36" borderId="123" xfId="0" applyNumberFormat="1" applyFont="1" applyFill="1" applyBorder="1" applyAlignment="1">
      <alignment horizontal="center" vertical="center" wrapText="1"/>
    </xf>
    <xf numFmtId="3" fontId="7" fillId="0" borderId="27" xfId="1" applyNumberFormat="1" applyFont="1" applyFill="1" applyBorder="1" applyAlignment="1" applyProtection="1">
      <alignment horizontal="right" vertical="center"/>
    </xf>
    <xf numFmtId="4" fontId="4" fillId="0" borderId="0" xfId="0" applyNumberFormat="1" applyFont="1" applyFill="1" applyAlignment="1">
      <alignment horizontal="left" vertical="center"/>
    </xf>
    <xf numFmtId="43" fontId="4" fillId="0" borderId="0" xfId="7" applyFont="1" applyFill="1" applyAlignment="1">
      <alignment horizontal="left" vertical="center"/>
    </xf>
    <xf numFmtId="43" fontId="4" fillId="0" borderId="0" xfId="7" applyFont="1"/>
    <xf numFmtId="43" fontId="4" fillId="0" borderId="20" xfId="7" applyFont="1" applyBorder="1" applyAlignment="1">
      <alignment horizontal="center" vertical="center"/>
    </xf>
    <xf numFmtId="43" fontId="4" fillId="0" borderId="30" xfId="7" applyFont="1" applyBorder="1" applyAlignment="1">
      <alignment horizontal="center" vertical="center"/>
    </xf>
    <xf numFmtId="43" fontId="4" fillId="0" borderId="21" xfId="7" applyFont="1" applyBorder="1" applyAlignment="1">
      <alignment horizontal="center" vertical="center"/>
    </xf>
    <xf numFmtId="43" fontId="109" fillId="0" borderId="3" xfId="7" applyFont="1" applyFill="1" applyBorder="1" applyAlignment="1">
      <alignment horizontal="center" vertical="center"/>
    </xf>
    <xf numFmtId="43" fontId="12" fillId="0" borderId="0" xfId="7" applyFont="1" applyAlignment="1"/>
    <xf numFmtId="43" fontId="12" fillId="0" borderId="0" xfId="0" applyNumberFormat="1" applyFont="1" applyAlignment="1"/>
    <xf numFmtId="193" fontId="4" fillId="0" borderId="0" xfId="0" applyNumberFormat="1" applyFont="1" applyBorder="1" applyAlignment="1">
      <alignment horizontal="center" vertical="center" wrapText="1"/>
    </xf>
    <xf numFmtId="193" fontId="12" fillId="0" borderId="0" xfId="0" applyNumberFormat="1" applyFont="1" applyAlignment="1"/>
    <xf numFmtId="164" fontId="0" fillId="0" borderId="0" xfId="0" applyNumberFormat="1"/>
    <xf numFmtId="10" fontId="4" fillId="0" borderId="3" xfId="20961" applyNumberFormat="1" applyFont="1" applyFill="1" applyBorder="1" applyAlignment="1" applyProtection="1">
      <alignment horizontal="right" vertical="center" wrapText="1"/>
      <protection locked="0"/>
    </xf>
    <xf numFmtId="10" fontId="28" fillId="37" borderId="0" xfId="20961" applyNumberFormat="1" applyFont="1" applyFill="1" applyBorder="1"/>
    <xf numFmtId="10" fontId="9" fillId="2" borderId="3" xfId="20961" applyNumberFormat="1" applyFont="1" applyFill="1" applyBorder="1" applyAlignment="1" applyProtection="1">
      <alignment vertical="center"/>
      <protection locked="0"/>
    </xf>
    <xf numFmtId="10" fontId="17" fillId="2" borderId="3" xfId="20961" applyNumberFormat="1" applyFont="1" applyFill="1" applyBorder="1" applyAlignment="1" applyProtection="1">
      <alignment vertical="center"/>
      <protection locked="0"/>
    </xf>
    <xf numFmtId="10" fontId="17" fillId="2" borderId="23" xfId="20961" applyNumberFormat="1" applyFont="1" applyFill="1" applyBorder="1" applyAlignment="1" applyProtection="1">
      <alignment vertical="center"/>
      <protection locked="0"/>
    </xf>
    <xf numFmtId="10" fontId="28" fillId="37" borderId="0" xfId="20" applyNumberFormat="1" applyBorder="1"/>
    <xf numFmtId="10" fontId="28" fillId="37" borderId="101" xfId="20" applyNumberFormat="1" applyBorder="1"/>
    <xf numFmtId="10" fontId="9" fillId="2" borderId="23" xfId="20961" applyNumberFormat="1" applyFont="1" applyFill="1" applyBorder="1" applyAlignment="1" applyProtection="1">
      <alignment vertical="center"/>
      <protection locked="0"/>
    </xf>
    <xf numFmtId="0" fontId="13" fillId="0" borderId="109" xfId="0" applyFont="1" applyBorder="1" applyAlignment="1">
      <alignment horizontal="left" wrapText="1"/>
    </xf>
    <xf numFmtId="0" fontId="13" fillId="0" borderId="24" xfId="0" applyFont="1" applyBorder="1" applyAlignment="1">
      <alignment horizontal="left" wrapText="1"/>
    </xf>
    <xf numFmtId="194" fontId="4" fillId="0" borderId="24" xfId="20961" applyNumberFormat="1" applyFont="1" applyBorder="1" applyAlignment="1"/>
    <xf numFmtId="194" fontId="4" fillId="0" borderId="43" xfId="20961" applyNumberFormat="1" applyFont="1" applyBorder="1" applyAlignment="1"/>
    <xf numFmtId="179" fontId="22" fillId="0" borderId="73" xfId="0" applyNumberFormat="1" applyFont="1" applyBorder="1" applyAlignment="1">
      <alignment horizontal="center" vertical="center" wrapText="1"/>
    </xf>
    <xf numFmtId="179" fontId="22" fillId="0" borderId="7" xfId="0" applyNumberFormat="1" applyFont="1" applyBorder="1" applyAlignment="1">
      <alignment horizontal="center" vertical="center" wrapText="1"/>
    </xf>
    <xf numFmtId="10" fontId="115" fillId="79" borderId="108" xfId="20961" applyNumberFormat="1" applyFont="1" applyFill="1" applyBorder="1" applyAlignment="1" applyProtection="1">
      <alignment horizontal="right" vertical="center"/>
    </xf>
    <xf numFmtId="164" fontId="4" fillId="0" borderId="3" xfId="7" applyNumberFormat="1" applyFont="1" applyBorder="1" applyAlignment="1"/>
    <xf numFmtId="164" fontId="4" fillId="0" borderId="8" xfId="7" applyNumberFormat="1" applyFont="1" applyBorder="1" applyAlignment="1"/>
    <xf numFmtId="164" fontId="4" fillId="0" borderId="23" xfId="7" applyNumberFormat="1" applyFont="1" applyBorder="1" applyAlignment="1"/>
    <xf numFmtId="164" fontId="4" fillId="36" borderId="26" xfId="7" applyNumberFormat="1" applyFont="1" applyFill="1" applyBorder="1"/>
    <xf numFmtId="164" fontId="4" fillId="36" borderId="27" xfId="7" applyNumberFormat="1" applyFont="1" applyFill="1" applyBorder="1"/>
    <xf numFmtId="4" fontId="4" fillId="0" borderId="59" xfId="0" applyNumberFormat="1" applyFont="1" applyFill="1" applyBorder="1" applyAlignment="1">
      <alignment vertical="center"/>
    </xf>
    <xf numFmtId="4" fontId="4" fillId="0" borderId="73" xfId="0" applyNumberFormat="1" applyFont="1" applyFill="1" applyBorder="1" applyAlignment="1">
      <alignment vertical="center"/>
    </xf>
    <xf numFmtId="164" fontId="4" fillId="0" borderId="108" xfId="7" applyNumberFormat="1" applyFont="1" applyFill="1" applyBorder="1" applyAlignment="1">
      <alignment vertical="center"/>
    </xf>
    <xf numFmtId="164" fontId="4" fillId="0" borderId="109" xfId="7" applyNumberFormat="1" applyFont="1" applyFill="1" applyBorder="1" applyAlignment="1">
      <alignment vertical="center"/>
    </xf>
    <xf numFmtId="164" fontId="4" fillId="0" borderId="123" xfId="7" applyNumberFormat="1" applyFont="1" applyFill="1" applyBorder="1" applyAlignment="1">
      <alignment vertical="center"/>
    </xf>
    <xf numFmtId="164" fontId="4" fillId="3" borderId="106"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0" fontId="4" fillId="0" borderId="102" xfId="20961" applyNumberFormat="1" applyFont="1" applyFill="1" applyBorder="1" applyAlignment="1">
      <alignment vertical="center"/>
    </xf>
    <xf numFmtId="10" fontId="4" fillId="0" borderId="119" xfId="20961"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04" xfId="7" applyNumberFormat="1" applyFont="1" applyFill="1" applyBorder="1" applyAlignment="1">
      <alignment vertical="center"/>
    </xf>
    <xf numFmtId="164" fontId="4" fillId="0" borderId="117" xfId="7" applyNumberFormat="1" applyFont="1" applyFill="1" applyBorder="1" applyAlignment="1">
      <alignment vertical="center"/>
    </xf>
    <xf numFmtId="193" fontId="9" fillId="0" borderId="3" xfId="0" applyNumberFormat="1" applyFont="1" applyFill="1" applyBorder="1" applyAlignment="1" applyProtection="1">
      <alignment vertical="center"/>
      <protection locked="0"/>
    </xf>
    <xf numFmtId="10" fontId="9" fillId="0" borderId="26" xfId="20961" applyNumberFormat="1" applyFont="1" applyFill="1" applyBorder="1" applyAlignment="1" applyProtection="1">
      <alignment vertical="center"/>
      <protection locked="0"/>
    </xf>
    <xf numFmtId="0" fontId="106" fillId="0" borderId="75" xfId="0" applyFont="1" applyBorder="1" applyAlignment="1">
      <alignment horizontal="left" vertical="center" wrapText="1"/>
    </xf>
    <xf numFmtId="0" fontId="106" fillId="0" borderId="74"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13" fillId="0" borderId="109" xfId="0" applyFont="1" applyBorder="1" applyAlignment="1">
      <alignment horizontal="left" wrapText="1"/>
    </xf>
    <xf numFmtId="0" fontId="13" fillId="0" borderId="24" xfId="0" applyFont="1" applyBorder="1" applyAlignment="1">
      <alignment horizontal="left" wrapText="1"/>
    </xf>
    <xf numFmtId="0" fontId="9" fillId="0" borderId="109" xfId="0" applyFont="1" applyBorder="1" applyAlignment="1">
      <alignment horizontal="left" wrapText="1"/>
    </xf>
    <xf numFmtId="0" fontId="9" fillId="0" borderId="24" xfId="0" applyFont="1" applyBorder="1" applyAlignment="1">
      <alignment horizontal="left" wrapText="1"/>
    </xf>
    <xf numFmtId="0" fontId="4" fillId="0" borderId="108" xfId="0" applyFont="1" applyFill="1" applyBorder="1" applyAlignment="1">
      <alignment horizontal="center" vertical="center" wrapText="1"/>
    </xf>
    <xf numFmtId="0" fontId="4" fillId="0" borderId="109" xfId="0" applyFont="1" applyFill="1" applyBorder="1" applyAlignment="1">
      <alignment horizontal="center"/>
    </xf>
    <xf numFmtId="0" fontId="4" fillId="0" borderId="24" xfId="0" applyFont="1" applyFill="1" applyBorder="1" applyAlignment="1">
      <alignment horizontal="center"/>
    </xf>
    <xf numFmtId="0" fontId="6" fillId="36" borderId="127"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4" xfId="0" applyFont="1" applyFill="1" applyBorder="1" applyAlignment="1">
      <alignment horizontal="center" vertical="center" wrapText="1"/>
    </xf>
    <xf numFmtId="0" fontId="6" fillId="36" borderId="107" xfId="0" applyFont="1" applyFill="1" applyBorder="1" applyAlignment="1">
      <alignment horizontal="center" vertical="center" wrapText="1"/>
    </xf>
    <xf numFmtId="43" fontId="103" fillId="3" borderId="76" xfId="7" applyFont="1" applyFill="1" applyBorder="1" applyAlignment="1" applyProtection="1">
      <alignment horizontal="center" vertical="center" wrapText="1"/>
      <protection locked="0"/>
    </xf>
    <xf numFmtId="43" fontId="103" fillId="3" borderId="73" xfId="7" applyFont="1" applyFill="1" applyBorder="1" applyAlignment="1" applyProtection="1">
      <alignment horizontal="center" vertical="center" wrapText="1"/>
      <protection locked="0"/>
    </xf>
    <xf numFmtId="9" fontId="4" fillId="0" borderId="8" xfId="20961" applyFont="1" applyBorder="1" applyAlignment="1">
      <alignment horizontal="center" vertical="center"/>
    </xf>
    <xf numFmtId="9" fontId="4" fillId="0" borderId="10" xfId="2096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9" xfId="1" applyNumberFormat="1" applyFont="1" applyFill="1" applyBorder="1" applyAlignment="1" applyProtection="1">
      <alignment horizontal="center" vertical="center" wrapText="1"/>
      <protection locked="0"/>
    </xf>
    <xf numFmtId="164" fontId="15" fillId="0" borderId="10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15"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7" fillId="76" borderId="91"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2" xfId="0" applyFont="1" applyFill="1" applyBorder="1" applyAlignment="1">
      <alignment horizontal="center" vertical="center" wrapText="1"/>
    </xf>
    <xf numFmtId="0" fontId="108" fillId="77" borderId="8" xfId="0" applyFont="1" applyFill="1" applyBorder="1" applyAlignment="1">
      <alignment vertical="center" wrapText="1"/>
    </xf>
    <xf numFmtId="0" fontId="108" fillId="77" borderId="10" xfId="0" applyFont="1" applyFill="1" applyBorder="1" applyAlignment="1">
      <alignmen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8" fillId="0" borderId="87" xfId="0" applyFont="1" applyFill="1" applyBorder="1" applyAlignment="1">
      <alignment horizontal="left"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7" fillId="76" borderId="84"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7" fillId="76" borderId="98" xfId="0" applyFont="1" applyFill="1" applyBorder="1" applyAlignment="1">
      <alignment horizontal="center" vertical="center"/>
    </xf>
    <xf numFmtId="0" fontId="108" fillId="0" borderId="109" xfId="0" applyFont="1" applyFill="1" applyBorder="1" applyAlignment="1">
      <alignment horizontal="left" vertical="center" wrapText="1"/>
    </xf>
    <xf numFmtId="0" fontId="108" fillId="0" borderId="107" xfId="0" applyFont="1" applyFill="1" applyBorder="1" applyAlignment="1">
      <alignment horizontal="left" vertical="center" wrapText="1"/>
    </xf>
    <xf numFmtId="0" fontId="107" fillId="0" borderId="94" xfId="0" applyFont="1" applyFill="1" applyBorder="1" applyAlignment="1">
      <alignment horizontal="center" vertical="center"/>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6" xfId="0" applyFont="1" applyFill="1" applyBorder="1" applyAlignment="1">
      <alignment vertical="center" wrapText="1"/>
    </xf>
    <xf numFmtId="0" fontId="108" fillId="0" borderId="87" xfId="0" applyFont="1" applyFill="1" applyBorder="1" applyAlignment="1">
      <alignmen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3" borderId="86" xfId="0" applyFont="1" applyFill="1" applyBorder="1" applyAlignment="1">
      <alignment horizontal="left" vertical="center" wrapText="1"/>
    </xf>
    <xf numFmtId="0" fontId="108" fillId="3" borderId="87" xfId="0" applyFont="1" applyFill="1" applyBorder="1" applyAlignment="1">
      <alignment horizontal="left" vertical="center" wrapText="1"/>
    </xf>
    <xf numFmtId="0" fontId="108" fillId="0" borderId="89" xfId="0" applyFont="1" applyFill="1" applyBorder="1" applyAlignment="1">
      <alignment horizontal="left" vertical="center" wrapText="1"/>
    </xf>
    <xf numFmtId="0" fontId="108" fillId="0" borderId="90" xfId="0" applyFont="1" applyFill="1" applyBorder="1" applyAlignment="1">
      <alignment horizontal="left" vertical="center" wrapText="1"/>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7" fillId="0" borderId="81" xfId="0" applyFont="1" applyFill="1" applyBorder="1" applyAlignment="1">
      <alignment horizontal="center" vertical="center"/>
    </xf>
    <xf numFmtId="0" fontId="108" fillId="0" borderId="3" xfId="0" applyFont="1" applyFill="1" applyBorder="1" applyAlignment="1">
      <alignment horizontal="lef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C2" sqref="C2"/>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4" t="s">
        <v>253</v>
      </c>
      <c r="C1" s="97"/>
    </row>
    <row r="2" spans="1:3" s="191" customFormat="1" ht="15.75">
      <c r="A2" s="247">
        <v>1</v>
      </c>
      <c r="B2" s="192" t="s">
        <v>254</v>
      </c>
      <c r="C2" s="189" t="s">
        <v>612</v>
      </c>
    </row>
    <row r="3" spans="1:3" s="191" customFormat="1" ht="15.75">
      <c r="A3" s="247">
        <v>2</v>
      </c>
      <c r="B3" s="193" t="s">
        <v>255</v>
      </c>
      <c r="C3" s="189" t="s">
        <v>613</v>
      </c>
    </row>
    <row r="4" spans="1:3" s="191" customFormat="1" ht="15.75">
      <c r="A4" s="247">
        <v>3</v>
      </c>
      <c r="B4" s="193" t="s">
        <v>256</v>
      </c>
      <c r="C4" s="189" t="s">
        <v>614</v>
      </c>
    </row>
    <row r="5" spans="1:3" s="191" customFormat="1" ht="15.75">
      <c r="A5" s="248">
        <v>4</v>
      </c>
      <c r="B5" s="196" t="s">
        <v>257</v>
      </c>
      <c r="C5" s="189" t="s">
        <v>615</v>
      </c>
    </row>
    <row r="6" spans="1:3" s="195" customFormat="1" ht="65.25" customHeight="1">
      <c r="A6" s="537" t="s">
        <v>490</v>
      </c>
      <c r="B6" s="538"/>
      <c r="C6" s="538"/>
    </row>
    <row r="7" spans="1:3">
      <c r="A7" s="423" t="s">
        <v>403</v>
      </c>
      <c r="B7" s="424" t="s">
        <v>258</v>
      </c>
    </row>
    <row r="8" spans="1:3">
      <c r="A8" s="425">
        <v>1</v>
      </c>
      <c r="B8" s="421" t="s">
        <v>225</v>
      </c>
    </row>
    <row r="9" spans="1:3">
      <c r="A9" s="425">
        <v>2</v>
      </c>
      <c r="B9" s="421" t="s">
        <v>259</v>
      </c>
    </row>
    <row r="10" spans="1:3">
      <c r="A10" s="425">
        <v>3</v>
      </c>
      <c r="B10" s="421" t="s">
        <v>260</v>
      </c>
    </row>
    <row r="11" spans="1:3">
      <c r="A11" s="425">
        <v>4</v>
      </c>
      <c r="B11" s="421" t="s">
        <v>261</v>
      </c>
      <c r="C11" s="190"/>
    </row>
    <row r="12" spans="1:3">
      <c r="A12" s="425">
        <v>5</v>
      </c>
      <c r="B12" s="421" t="s">
        <v>189</v>
      </c>
    </row>
    <row r="13" spans="1:3">
      <c r="A13" s="425">
        <v>6</v>
      </c>
      <c r="B13" s="426" t="s">
        <v>150</v>
      </c>
    </row>
    <row r="14" spans="1:3">
      <c r="A14" s="425">
        <v>7</v>
      </c>
      <c r="B14" s="421" t="s">
        <v>262</v>
      </c>
    </row>
    <row r="15" spans="1:3">
      <c r="A15" s="425">
        <v>8</v>
      </c>
      <c r="B15" s="421" t="s">
        <v>265</v>
      </c>
    </row>
    <row r="16" spans="1:3">
      <c r="A16" s="425">
        <v>9</v>
      </c>
      <c r="B16" s="421" t="s">
        <v>88</v>
      </c>
    </row>
    <row r="17" spans="1:2">
      <c r="A17" s="427" t="s">
        <v>547</v>
      </c>
      <c r="B17" s="421" t="s">
        <v>527</v>
      </c>
    </row>
    <row r="18" spans="1:2">
      <c r="A18" s="425">
        <v>10</v>
      </c>
      <c r="B18" s="421" t="s">
        <v>268</v>
      </c>
    </row>
    <row r="19" spans="1:2">
      <c r="A19" s="425">
        <v>11</v>
      </c>
      <c r="B19" s="426" t="s">
        <v>249</v>
      </c>
    </row>
    <row r="20" spans="1:2">
      <c r="A20" s="425">
        <v>12</v>
      </c>
      <c r="B20" s="426" t="s">
        <v>246</v>
      </c>
    </row>
    <row r="21" spans="1:2">
      <c r="A21" s="425">
        <v>13</v>
      </c>
      <c r="B21" s="428" t="s">
        <v>461</v>
      </c>
    </row>
    <row r="22" spans="1:2">
      <c r="A22" s="425">
        <v>14</v>
      </c>
      <c r="B22" s="429" t="s">
        <v>520</v>
      </c>
    </row>
    <row r="23" spans="1:2">
      <c r="A23" s="430">
        <v>15</v>
      </c>
      <c r="B23" s="426" t="s">
        <v>77</v>
      </c>
    </row>
    <row r="24" spans="1:2">
      <c r="A24" s="430">
        <v>15.1</v>
      </c>
      <c r="B24" s="421" t="s">
        <v>556</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activeCell="E40" sqref="E40"/>
      <selection pane="topRight" activeCell="E40" sqref="E40"/>
      <selection pane="bottomLeft" activeCell="E40" sqref="E40"/>
      <selection pane="bottomRight" activeCell="C22" sqref="C22"/>
    </sheetView>
  </sheetViews>
  <sheetFormatPr defaultRowHeight="15"/>
  <cols>
    <col min="1" max="1" width="9.5703125" style="5" bestFit="1" customWidth="1"/>
    <col min="2" max="2" width="132.42578125" style="2" customWidth="1"/>
    <col min="3" max="3" width="18.42578125" style="2" customWidth="1"/>
  </cols>
  <sheetData>
    <row r="1" spans="1:6" ht="15.75">
      <c r="A1" s="18" t="s">
        <v>190</v>
      </c>
      <c r="B1" s="17" t="str">
        <f>Info!C2</f>
        <v>სს "ბაზისბანკი"</v>
      </c>
      <c r="D1" s="2"/>
      <c r="E1" s="2"/>
      <c r="F1" s="2"/>
    </row>
    <row r="2" spans="1:6" s="22" customFormat="1" ht="15.75" customHeight="1">
      <c r="A2" s="22" t="s">
        <v>191</v>
      </c>
      <c r="B2" s="470">
        <v>44104</v>
      </c>
    </row>
    <row r="3" spans="1:6" s="22" customFormat="1" ht="15.75" customHeight="1"/>
    <row r="4" spans="1:6" ht="15.75" thickBot="1">
      <c r="A4" s="5" t="s">
        <v>412</v>
      </c>
      <c r="B4" s="65" t="s">
        <v>88</v>
      </c>
    </row>
    <row r="5" spans="1:6">
      <c r="A5" s="141" t="s">
        <v>26</v>
      </c>
      <c r="B5" s="142"/>
      <c r="C5" s="143" t="s">
        <v>27</v>
      </c>
    </row>
    <row r="6" spans="1:6">
      <c r="A6" s="144">
        <v>1</v>
      </c>
      <c r="B6" s="86" t="s">
        <v>28</v>
      </c>
      <c r="C6" s="292">
        <f>SUM(C7:C11)</f>
        <v>239454015.47999999</v>
      </c>
      <c r="F6" s="477"/>
    </row>
    <row r="7" spans="1:6">
      <c r="A7" s="144">
        <v>2</v>
      </c>
      <c r="B7" s="83" t="s">
        <v>29</v>
      </c>
      <c r="C7" s="293">
        <v>16181147</v>
      </c>
      <c r="F7" s="477"/>
    </row>
    <row r="8" spans="1:6">
      <c r="A8" s="144">
        <v>3</v>
      </c>
      <c r="B8" s="77" t="s">
        <v>30</v>
      </c>
      <c r="C8" s="293">
        <v>76412652.799999997</v>
      </c>
      <c r="F8" s="477"/>
    </row>
    <row r="9" spans="1:6">
      <c r="A9" s="144">
        <v>4</v>
      </c>
      <c r="B9" s="77" t="s">
        <v>31</v>
      </c>
      <c r="C9" s="293">
        <v>0</v>
      </c>
      <c r="F9" s="477"/>
    </row>
    <row r="10" spans="1:6">
      <c r="A10" s="144">
        <v>5</v>
      </c>
      <c r="B10" s="77" t="s">
        <v>32</v>
      </c>
      <c r="C10" s="293">
        <v>147972979.21000001</v>
      </c>
      <c r="F10" s="477"/>
    </row>
    <row r="11" spans="1:6">
      <c r="A11" s="144">
        <v>6</v>
      </c>
      <c r="B11" s="84" t="s">
        <v>33</v>
      </c>
      <c r="C11" s="293">
        <v>-1112763.53</v>
      </c>
      <c r="F11" s="477"/>
    </row>
    <row r="12" spans="1:6" s="4" customFormat="1">
      <c r="A12" s="144">
        <v>7</v>
      </c>
      <c r="B12" s="86" t="s">
        <v>34</v>
      </c>
      <c r="C12" s="294">
        <f>SUM(C13:C27)</f>
        <v>14304695.390000001</v>
      </c>
      <c r="F12" s="477"/>
    </row>
    <row r="13" spans="1:6" s="4" customFormat="1">
      <c r="A13" s="144">
        <v>8</v>
      </c>
      <c r="B13" s="85" t="s">
        <v>35</v>
      </c>
      <c r="C13" s="295">
        <v>9513350.1799999997</v>
      </c>
      <c r="F13" s="477"/>
    </row>
    <row r="14" spans="1:6" s="4" customFormat="1" ht="25.5">
      <c r="A14" s="144">
        <v>9</v>
      </c>
      <c r="B14" s="78" t="s">
        <v>36</v>
      </c>
      <c r="C14" s="295">
        <v>0</v>
      </c>
      <c r="F14" s="477"/>
    </row>
    <row r="15" spans="1:6" s="4" customFormat="1">
      <c r="A15" s="144">
        <v>10</v>
      </c>
      <c r="B15" s="79" t="s">
        <v>37</v>
      </c>
      <c r="C15" s="295">
        <v>2946145.21</v>
      </c>
      <c r="F15" s="477"/>
    </row>
    <row r="16" spans="1:6" s="4" customFormat="1">
      <c r="A16" s="144">
        <v>11</v>
      </c>
      <c r="B16" s="80" t="s">
        <v>38</v>
      </c>
      <c r="C16" s="295">
        <v>0</v>
      </c>
      <c r="F16" s="477"/>
    </row>
    <row r="17" spans="1:6" s="4" customFormat="1">
      <c r="A17" s="144">
        <v>12</v>
      </c>
      <c r="B17" s="79" t="s">
        <v>39</v>
      </c>
      <c r="C17" s="295">
        <v>0</v>
      </c>
      <c r="F17" s="477"/>
    </row>
    <row r="18" spans="1:6" s="4" customFormat="1">
      <c r="A18" s="144">
        <v>13</v>
      </c>
      <c r="B18" s="79" t="s">
        <v>40</v>
      </c>
      <c r="C18" s="295">
        <v>0</v>
      </c>
      <c r="F18" s="477"/>
    </row>
    <row r="19" spans="1:6" s="4" customFormat="1">
      <c r="A19" s="144">
        <v>14</v>
      </c>
      <c r="B19" s="79" t="s">
        <v>41</v>
      </c>
      <c r="C19" s="295">
        <v>0</v>
      </c>
      <c r="F19" s="477"/>
    </row>
    <row r="20" spans="1:6" s="4" customFormat="1" ht="25.5">
      <c r="A20" s="144">
        <v>15</v>
      </c>
      <c r="B20" s="79" t="s">
        <v>42</v>
      </c>
      <c r="C20" s="295">
        <v>1845200</v>
      </c>
      <c r="F20" s="477"/>
    </row>
    <row r="21" spans="1:6" s="4" customFormat="1" ht="25.5">
      <c r="A21" s="144">
        <v>16</v>
      </c>
      <c r="B21" s="78" t="s">
        <v>43</v>
      </c>
      <c r="C21" s="295">
        <v>0</v>
      </c>
      <c r="F21" s="477"/>
    </row>
    <row r="22" spans="1:6" s="4" customFormat="1">
      <c r="A22" s="144">
        <v>17</v>
      </c>
      <c r="B22" s="145" t="s">
        <v>44</v>
      </c>
      <c r="C22" s="295">
        <v>0</v>
      </c>
      <c r="F22" s="477"/>
    </row>
    <row r="23" spans="1:6" s="4" customFormat="1" ht="25.5">
      <c r="A23" s="144">
        <v>18</v>
      </c>
      <c r="B23" s="78" t="s">
        <v>45</v>
      </c>
      <c r="C23" s="295">
        <v>0</v>
      </c>
      <c r="F23" s="477"/>
    </row>
    <row r="24" spans="1:6" s="4" customFormat="1" ht="25.5">
      <c r="A24" s="144">
        <v>19</v>
      </c>
      <c r="B24" s="78" t="s">
        <v>46</v>
      </c>
      <c r="C24" s="295">
        <v>0</v>
      </c>
      <c r="F24" s="477"/>
    </row>
    <row r="25" spans="1:6" s="4" customFormat="1" ht="25.5">
      <c r="A25" s="144">
        <v>20</v>
      </c>
      <c r="B25" s="81" t="s">
        <v>47</v>
      </c>
      <c r="C25" s="295">
        <v>0</v>
      </c>
      <c r="F25" s="477"/>
    </row>
    <row r="26" spans="1:6" s="4" customFormat="1">
      <c r="A26" s="144">
        <v>21</v>
      </c>
      <c r="B26" s="81" t="s">
        <v>48</v>
      </c>
      <c r="C26" s="295">
        <v>0</v>
      </c>
      <c r="F26" s="477"/>
    </row>
    <row r="27" spans="1:6" s="4" customFormat="1" ht="25.5">
      <c r="A27" s="144">
        <v>22</v>
      </c>
      <c r="B27" s="81" t="s">
        <v>49</v>
      </c>
      <c r="C27" s="295">
        <v>0</v>
      </c>
      <c r="F27" s="477"/>
    </row>
    <row r="28" spans="1:6" s="4" customFormat="1">
      <c r="A28" s="144">
        <v>23</v>
      </c>
      <c r="B28" s="87" t="s">
        <v>23</v>
      </c>
      <c r="C28" s="294">
        <f>C6-C12</f>
        <v>225149320.08999997</v>
      </c>
      <c r="F28" s="477"/>
    </row>
    <row r="29" spans="1:6" s="4" customFormat="1">
      <c r="A29" s="146"/>
      <c r="B29" s="82"/>
      <c r="C29" s="295"/>
      <c r="F29" s="477"/>
    </row>
    <row r="30" spans="1:6" s="4" customFormat="1">
      <c r="A30" s="146">
        <v>24</v>
      </c>
      <c r="B30" s="87" t="s">
        <v>50</v>
      </c>
      <c r="C30" s="294">
        <f>C31+C34</f>
        <v>0</v>
      </c>
      <c r="F30" s="477"/>
    </row>
    <row r="31" spans="1:6" s="4" customFormat="1">
      <c r="A31" s="146">
        <v>25</v>
      </c>
      <c r="B31" s="77" t="s">
        <v>51</v>
      </c>
      <c r="C31" s="296">
        <f>C32+C33</f>
        <v>0</v>
      </c>
      <c r="F31" s="477"/>
    </row>
    <row r="32" spans="1:6" s="4" customFormat="1">
      <c r="A32" s="146">
        <v>26</v>
      </c>
      <c r="B32" s="187" t="s">
        <v>52</v>
      </c>
      <c r="C32" s="295"/>
      <c r="F32" s="477"/>
    </row>
    <row r="33" spans="1:6" s="4" customFormat="1">
      <c r="A33" s="146">
        <v>27</v>
      </c>
      <c r="B33" s="187" t="s">
        <v>53</v>
      </c>
      <c r="C33" s="295"/>
      <c r="F33" s="477"/>
    </row>
    <row r="34" spans="1:6" s="4" customFormat="1">
      <c r="A34" s="146">
        <v>28</v>
      </c>
      <c r="B34" s="77" t="s">
        <v>54</v>
      </c>
      <c r="C34" s="295"/>
      <c r="F34" s="477"/>
    </row>
    <row r="35" spans="1:6" s="4" customFormat="1">
      <c r="A35" s="146">
        <v>29</v>
      </c>
      <c r="B35" s="87" t="s">
        <v>55</v>
      </c>
      <c r="C35" s="294">
        <f>SUM(C36:C40)</f>
        <v>0</v>
      </c>
      <c r="F35" s="477"/>
    </row>
    <row r="36" spans="1:6" s="4" customFormat="1">
      <c r="A36" s="146">
        <v>30</v>
      </c>
      <c r="B36" s="78" t="s">
        <v>56</v>
      </c>
      <c r="C36" s="295"/>
      <c r="F36" s="477"/>
    </row>
    <row r="37" spans="1:6" s="4" customFormat="1">
      <c r="A37" s="146">
        <v>31</v>
      </c>
      <c r="B37" s="79" t="s">
        <v>57</v>
      </c>
      <c r="C37" s="295"/>
      <c r="F37" s="477"/>
    </row>
    <row r="38" spans="1:6" s="4" customFormat="1" ht="25.5">
      <c r="A38" s="146">
        <v>32</v>
      </c>
      <c r="B38" s="78" t="s">
        <v>58</v>
      </c>
      <c r="C38" s="295"/>
      <c r="F38" s="477"/>
    </row>
    <row r="39" spans="1:6" s="4" customFormat="1" ht="25.5">
      <c r="A39" s="146">
        <v>33</v>
      </c>
      <c r="B39" s="78" t="s">
        <v>46</v>
      </c>
      <c r="C39" s="295"/>
      <c r="F39" s="477"/>
    </row>
    <row r="40" spans="1:6" s="4" customFormat="1" ht="25.5">
      <c r="A40" s="146">
        <v>34</v>
      </c>
      <c r="B40" s="81" t="s">
        <v>59</v>
      </c>
      <c r="C40" s="295"/>
      <c r="F40" s="477"/>
    </row>
    <row r="41" spans="1:6" s="4" customFormat="1">
      <c r="A41" s="146">
        <v>35</v>
      </c>
      <c r="B41" s="87" t="s">
        <v>24</v>
      </c>
      <c r="C41" s="294">
        <f>C30-C35</f>
        <v>0</v>
      </c>
      <c r="F41" s="477"/>
    </row>
    <row r="42" spans="1:6" s="4" customFormat="1">
      <c r="A42" s="146"/>
      <c r="B42" s="82"/>
      <c r="C42" s="295"/>
      <c r="F42" s="477"/>
    </row>
    <row r="43" spans="1:6" s="4" customFormat="1">
      <c r="A43" s="146">
        <v>36</v>
      </c>
      <c r="B43" s="88" t="s">
        <v>60</v>
      </c>
      <c r="C43" s="294">
        <f>SUM(C44:C46)</f>
        <v>33180806.9364971</v>
      </c>
      <c r="F43" s="477"/>
    </row>
    <row r="44" spans="1:6" s="4" customFormat="1">
      <c r="A44" s="146">
        <v>37</v>
      </c>
      <c r="B44" s="77" t="s">
        <v>61</v>
      </c>
      <c r="C44" s="295">
        <v>16110220</v>
      </c>
      <c r="F44" s="477"/>
    </row>
    <row r="45" spans="1:6" s="4" customFormat="1">
      <c r="A45" s="146">
        <v>38</v>
      </c>
      <c r="B45" s="77" t="s">
        <v>62</v>
      </c>
      <c r="C45" s="295">
        <v>0</v>
      </c>
      <c r="F45" s="477"/>
    </row>
    <row r="46" spans="1:6" s="4" customFormat="1">
      <c r="A46" s="146">
        <v>39</v>
      </c>
      <c r="B46" s="77" t="s">
        <v>63</v>
      </c>
      <c r="C46" s="295">
        <v>17070586.9364971</v>
      </c>
      <c r="F46" s="477"/>
    </row>
    <row r="47" spans="1:6" s="4" customFormat="1">
      <c r="A47" s="146">
        <v>40</v>
      </c>
      <c r="B47" s="88" t="s">
        <v>64</v>
      </c>
      <c r="C47" s="294">
        <f>SUM(C48:C51)</f>
        <v>0</v>
      </c>
      <c r="F47" s="477"/>
    </row>
    <row r="48" spans="1:6" s="4" customFormat="1">
      <c r="A48" s="146">
        <v>41</v>
      </c>
      <c r="B48" s="78" t="s">
        <v>65</v>
      </c>
      <c r="C48" s="295"/>
      <c r="F48" s="477"/>
    </row>
    <row r="49" spans="1:6" s="4" customFormat="1">
      <c r="A49" s="146">
        <v>42</v>
      </c>
      <c r="B49" s="79" t="s">
        <v>66</v>
      </c>
      <c r="C49" s="295"/>
      <c r="F49" s="477"/>
    </row>
    <row r="50" spans="1:6" s="4" customFormat="1" ht="25.5">
      <c r="A50" s="146">
        <v>43</v>
      </c>
      <c r="B50" s="78" t="s">
        <v>67</v>
      </c>
      <c r="C50" s="295"/>
      <c r="F50" s="477"/>
    </row>
    <row r="51" spans="1:6" s="4" customFormat="1" ht="25.5">
      <c r="A51" s="146">
        <v>44</v>
      </c>
      <c r="B51" s="78" t="s">
        <v>46</v>
      </c>
      <c r="C51" s="295"/>
      <c r="F51" s="477"/>
    </row>
    <row r="52" spans="1:6" s="4" customFormat="1" ht="15.75" thickBot="1">
      <c r="A52" s="147">
        <v>45</v>
      </c>
      <c r="B52" s="148" t="s">
        <v>25</v>
      </c>
      <c r="C52" s="297">
        <f>C43-C47</f>
        <v>33180806.9364971</v>
      </c>
      <c r="F52" s="477"/>
    </row>
    <row r="55" spans="1:6">
      <c r="B55" s="2" t="s">
        <v>227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23"/>
  <sheetViews>
    <sheetView zoomScale="120" zoomScaleNormal="120" workbookViewId="0">
      <selection activeCell="D28" sqref="D28"/>
    </sheetView>
  </sheetViews>
  <sheetFormatPr defaultColWidth="9.140625" defaultRowHeight="12.75"/>
  <cols>
    <col min="1" max="1" width="10.85546875" style="363" bestFit="1" customWidth="1"/>
    <col min="2" max="2" width="59" style="363" customWidth="1"/>
    <col min="3" max="3" width="16.7109375" style="363" bestFit="1" customWidth="1"/>
    <col min="4" max="4" width="22.140625" style="363" customWidth="1"/>
    <col min="5" max="6" width="9.140625" style="363"/>
    <col min="7" max="7" width="15.140625" style="363" bestFit="1" customWidth="1"/>
    <col min="8" max="16384" width="9.140625" style="363"/>
  </cols>
  <sheetData>
    <row r="1" spans="1:7" ht="15">
      <c r="A1" s="18" t="s">
        <v>190</v>
      </c>
      <c r="B1" s="17" t="str">
        <f>Info!C2</f>
        <v>სს "ბაზისბანკი"</v>
      </c>
    </row>
    <row r="2" spans="1:7" s="22" customFormat="1" ht="15.75" customHeight="1">
      <c r="A2" s="22" t="s">
        <v>191</v>
      </c>
      <c r="B2" s="470">
        <v>44104</v>
      </c>
    </row>
    <row r="3" spans="1:7" s="22" customFormat="1" ht="15.75" customHeight="1"/>
    <row r="4" spans="1:7" ht="13.5" thickBot="1">
      <c r="A4" s="364" t="s">
        <v>526</v>
      </c>
      <c r="B4" s="405" t="s">
        <v>527</v>
      </c>
    </row>
    <row r="5" spans="1:7" s="406" customFormat="1">
      <c r="A5" s="564" t="s">
        <v>528</v>
      </c>
      <c r="B5" s="565"/>
      <c r="C5" s="395" t="s">
        <v>529</v>
      </c>
      <c r="D5" s="396" t="s">
        <v>530</v>
      </c>
    </row>
    <row r="6" spans="1:7" s="407" customFormat="1">
      <c r="A6" s="397">
        <v>1</v>
      </c>
      <c r="B6" s="398" t="s">
        <v>531</v>
      </c>
      <c r="C6" s="398"/>
      <c r="D6" s="399"/>
    </row>
    <row r="7" spans="1:7" s="407" customFormat="1">
      <c r="A7" s="400" t="s">
        <v>532</v>
      </c>
      <c r="B7" s="401" t="s">
        <v>533</v>
      </c>
      <c r="C7" s="459">
        <v>4.4999999999999998E-2</v>
      </c>
      <c r="D7" s="482">
        <f>C7*'5. RWA'!$C$13</f>
        <v>67189386.480545625</v>
      </c>
      <c r="G7" s="488"/>
    </row>
    <row r="8" spans="1:7" s="407" customFormat="1">
      <c r="A8" s="400" t="s">
        <v>534</v>
      </c>
      <c r="B8" s="401" t="s">
        <v>535</v>
      </c>
      <c r="C8" s="460">
        <v>0.06</v>
      </c>
      <c r="D8" s="482">
        <f>C8*'5. RWA'!$C$13</f>
        <v>89585848.640727505</v>
      </c>
      <c r="G8" s="488"/>
    </row>
    <row r="9" spans="1:7" s="407" customFormat="1">
      <c r="A9" s="400" t="s">
        <v>536</v>
      </c>
      <c r="B9" s="401" t="s">
        <v>537</v>
      </c>
      <c r="C9" s="460">
        <v>0.08</v>
      </c>
      <c r="D9" s="482">
        <f>C9*'5. RWA'!$C$13</f>
        <v>119447798.18763669</v>
      </c>
      <c r="G9" s="488"/>
    </row>
    <row r="10" spans="1:7" s="407" customFormat="1">
      <c r="A10" s="397" t="s">
        <v>538</v>
      </c>
      <c r="B10" s="398" t="s">
        <v>539</v>
      </c>
      <c r="C10" s="461"/>
      <c r="D10" s="483"/>
      <c r="G10" s="488"/>
    </row>
    <row r="11" spans="1:7" s="408" customFormat="1">
      <c r="A11" s="402" t="s">
        <v>540</v>
      </c>
      <c r="B11" s="403" t="s">
        <v>602</v>
      </c>
      <c r="C11" s="462">
        <v>0</v>
      </c>
      <c r="D11" s="484">
        <f>C11*'5. RWA'!$C$13</f>
        <v>0</v>
      </c>
      <c r="G11" s="488"/>
    </row>
    <row r="12" spans="1:7" s="408" customFormat="1">
      <c r="A12" s="402" t="s">
        <v>541</v>
      </c>
      <c r="B12" s="403" t="s">
        <v>542</v>
      </c>
      <c r="C12" s="462">
        <v>0</v>
      </c>
      <c r="D12" s="484">
        <f>C12*'5. RWA'!$C$13</f>
        <v>0</v>
      </c>
      <c r="G12" s="488"/>
    </row>
    <row r="13" spans="1:7" s="408" customFormat="1">
      <c r="A13" s="402" t="s">
        <v>543</v>
      </c>
      <c r="B13" s="403" t="s">
        <v>544</v>
      </c>
      <c r="C13" s="462"/>
      <c r="D13" s="484">
        <f>C13*'5. RWA'!$C$13</f>
        <v>0</v>
      </c>
      <c r="G13" s="488"/>
    </row>
    <row r="14" spans="1:7" s="407" customFormat="1">
      <c r="A14" s="397" t="s">
        <v>545</v>
      </c>
      <c r="B14" s="398" t="s">
        <v>600</v>
      </c>
      <c r="C14" s="463"/>
      <c r="D14" s="483"/>
      <c r="G14" s="488"/>
    </row>
    <row r="15" spans="1:7" s="407" customFormat="1">
      <c r="A15" s="422" t="s">
        <v>548</v>
      </c>
      <c r="B15" s="403" t="s">
        <v>601</v>
      </c>
      <c r="C15" s="462">
        <v>9.3373367324748255E-3</v>
      </c>
      <c r="D15" s="484">
        <f>C15*'5. RWA'!$C$13</f>
        <v>13941553.920383248</v>
      </c>
      <c r="G15" s="488"/>
    </row>
    <row r="16" spans="1:7" s="407" customFormat="1">
      <c r="A16" s="422" t="s">
        <v>549</v>
      </c>
      <c r="B16" s="403" t="s">
        <v>551</v>
      </c>
      <c r="C16" s="462">
        <v>1.2473458879324877E-2</v>
      </c>
      <c r="D16" s="484">
        <f>C16*'5. RWA'!$C$13</f>
        <v>18624089.986492284</v>
      </c>
      <c r="G16" s="488"/>
    </row>
    <row r="17" spans="1:7" s="407" customFormat="1">
      <c r="A17" s="422" t="s">
        <v>550</v>
      </c>
      <c r="B17" s="403" t="s">
        <v>598</v>
      </c>
      <c r="C17" s="462">
        <v>4.2834124675910162E-2</v>
      </c>
      <c r="D17" s="484">
        <f>C17*'5. RWA'!$C$13</f>
        <v>63955523.497902319</v>
      </c>
      <c r="G17" s="488"/>
    </row>
    <row r="18" spans="1:7" s="406" customFormat="1">
      <c r="A18" s="566" t="s">
        <v>599</v>
      </c>
      <c r="B18" s="567"/>
      <c r="C18" s="464" t="s">
        <v>529</v>
      </c>
      <c r="D18" s="485" t="s">
        <v>530</v>
      </c>
      <c r="G18" s="488"/>
    </row>
    <row r="19" spans="1:7" s="407" customFormat="1">
      <c r="A19" s="404">
        <v>4</v>
      </c>
      <c r="B19" s="403" t="s">
        <v>23</v>
      </c>
      <c r="C19" s="462">
        <f>C7+C11+C12+C13+C15</f>
        <v>5.4337336732474824E-2</v>
      </c>
      <c r="D19" s="482">
        <f>C19*'5. RWA'!$C$13</f>
        <v>81130940.400928885</v>
      </c>
      <c r="F19" s="487"/>
      <c r="G19" s="488"/>
    </row>
    <row r="20" spans="1:7" s="407" customFormat="1">
      <c r="A20" s="404">
        <v>5</v>
      </c>
      <c r="B20" s="403" t="s">
        <v>89</v>
      </c>
      <c r="C20" s="462">
        <f>C8+C11+C12+C13+C16</f>
        <v>7.2473458879324881E-2</v>
      </c>
      <c r="D20" s="482">
        <f>C20*'5. RWA'!$C$13</f>
        <v>108209938.6272198</v>
      </c>
      <c r="F20" s="487"/>
      <c r="G20" s="488"/>
    </row>
    <row r="21" spans="1:7" s="407" customFormat="1" ht="13.5" thickBot="1">
      <c r="A21" s="409" t="s">
        <v>546</v>
      </c>
      <c r="B21" s="410" t="s">
        <v>88</v>
      </c>
      <c r="C21" s="465">
        <f>C9+C11+C12+C13+C17</f>
        <v>0.12283412467591016</v>
      </c>
      <c r="D21" s="486">
        <f>C21*'5. RWA'!$C$13</f>
        <v>183403321.68553901</v>
      </c>
      <c r="F21" s="487"/>
      <c r="G21" s="488"/>
    </row>
    <row r="22" spans="1:7">
      <c r="F22" s="364"/>
    </row>
    <row r="23" spans="1:7" ht="63.75">
      <c r="B23" s="24" t="s">
        <v>603</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4"/>
  <sheetViews>
    <sheetView zoomScaleNormal="100" workbookViewId="0">
      <pane xSplit="1" ySplit="5" topLeftCell="B27" activePane="bottomRight" state="frozen"/>
      <selection pane="topRight" activeCell="B1" sqref="B1"/>
      <selection pane="bottomLeft" activeCell="A5" sqref="A5"/>
      <selection pane="bottomRight" activeCell="C45" sqref="C45"/>
    </sheetView>
  </sheetViews>
  <sheetFormatPr defaultRowHeight="15.75"/>
  <cols>
    <col min="1" max="1" width="10.7109375" style="73" customWidth="1"/>
    <col min="2" max="2" width="91.85546875" style="73" customWidth="1"/>
    <col min="3" max="3" width="53.140625" style="73" customWidth="1"/>
    <col min="4" max="4" width="32.28515625" style="73" customWidth="1"/>
    <col min="5" max="5" width="17.42578125" customWidth="1"/>
    <col min="6" max="6" width="36.140625" customWidth="1"/>
    <col min="7" max="7" width="15.42578125" style="480" bestFit="1" customWidth="1"/>
  </cols>
  <sheetData>
    <row r="1" spans="1:8">
      <c r="A1" s="18" t="s">
        <v>190</v>
      </c>
      <c r="B1" s="20" t="str">
        <f>Info!C2</f>
        <v>სს "ბაზისბანკი"</v>
      </c>
      <c r="E1" s="2"/>
      <c r="F1" s="2"/>
    </row>
    <row r="2" spans="1:8" s="22" customFormat="1" ht="15.75" customHeight="1">
      <c r="A2" s="22" t="s">
        <v>191</v>
      </c>
      <c r="B2" s="470">
        <v>44104</v>
      </c>
      <c r="G2" s="481"/>
    </row>
    <row r="3" spans="1:8" s="22" customFormat="1" ht="15.75" customHeight="1">
      <c r="A3" s="27"/>
      <c r="G3" s="481"/>
    </row>
    <row r="4" spans="1:8" s="22" customFormat="1" ht="15.75" customHeight="1" thickBot="1">
      <c r="A4" s="22" t="s">
        <v>413</v>
      </c>
      <c r="B4" s="211" t="s">
        <v>268</v>
      </c>
      <c r="D4" s="213" t="s">
        <v>94</v>
      </c>
      <c r="G4" s="481"/>
    </row>
    <row r="5" spans="1:8" ht="38.25">
      <c r="A5" s="160" t="s">
        <v>26</v>
      </c>
      <c r="B5" s="161" t="s">
        <v>233</v>
      </c>
      <c r="C5" s="162" t="s">
        <v>237</v>
      </c>
      <c r="D5" s="212" t="s">
        <v>269</v>
      </c>
    </row>
    <row r="6" spans="1:8">
      <c r="A6" s="149">
        <v>1</v>
      </c>
      <c r="B6" s="89" t="s">
        <v>155</v>
      </c>
      <c r="C6" s="298">
        <v>43975827.321700007</v>
      </c>
      <c r="D6" s="150"/>
      <c r="E6" s="8"/>
      <c r="F6" s="477"/>
      <c r="H6" s="480"/>
    </row>
    <row r="7" spans="1:8">
      <c r="A7" s="149">
        <v>2</v>
      </c>
      <c r="B7" s="90" t="s">
        <v>156</v>
      </c>
      <c r="C7" s="299">
        <v>268735936.33889997</v>
      </c>
      <c r="D7" s="151"/>
      <c r="E7" s="8"/>
      <c r="F7" s="477"/>
      <c r="H7" s="480"/>
    </row>
    <row r="8" spans="1:8">
      <c r="A8" s="149">
        <v>3</v>
      </c>
      <c r="B8" s="90" t="s">
        <v>157</v>
      </c>
      <c r="C8" s="299">
        <v>125419993.4822</v>
      </c>
      <c r="D8" s="151"/>
      <c r="E8" s="8"/>
      <c r="F8" s="477"/>
      <c r="H8" s="480"/>
    </row>
    <row r="9" spans="1:8">
      <c r="A9" s="149">
        <v>4</v>
      </c>
      <c r="B9" s="90" t="s">
        <v>186</v>
      </c>
      <c r="C9" s="299">
        <v>0</v>
      </c>
      <c r="D9" s="151"/>
      <c r="E9" s="8"/>
      <c r="F9" s="477"/>
      <c r="H9" s="480"/>
    </row>
    <row r="10" spans="1:8">
      <c r="A10" s="149">
        <v>5</v>
      </c>
      <c r="B10" s="90" t="s">
        <v>158</v>
      </c>
      <c r="C10" s="299">
        <v>227195614.91</v>
      </c>
      <c r="D10" s="151"/>
      <c r="E10" s="8"/>
      <c r="F10" s="477"/>
      <c r="H10" s="480"/>
    </row>
    <row r="11" spans="1:8">
      <c r="A11" s="149">
        <v>6.1</v>
      </c>
      <c r="B11" s="90" t="s">
        <v>159</v>
      </c>
      <c r="C11" s="300">
        <v>1038758894.7237999</v>
      </c>
      <c r="D11" s="152"/>
      <c r="E11" s="9"/>
      <c r="F11" s="477"/>
      <c r="H11" s="480"/>
    </row>
    <row r="12" spans="1:8">
      <c r="A12" s="149">
        <v>6.2</v>
      </c>
      <c r="B12" s="91" t="s">
        <v>160</v>
      </c>
      <c r="C12" s="300">
        <v>-63927852.005951375</v>
      </c>
      <c r="D12" s="152"/>
      <c r="E12" s="9"/>
      <c r="F12" s="477"/>
      <c r="H12" s="480"/>
    </row>
    <row r="13" spans="1:8">
      <c r="A13" s="149" t="s">
        <v>487</v>
      </c>
      <c r="B13" s="92" t="s">
        <v>488</v>
      </c>
      <c r="C13" s="300">
        <v>16130138.301755875</v>
      </c>
      <c r="D13" s="152" t="s">
        <v>617</v>
      </c>
      <c r="E13" s="9"/>
    </row>
    <row r="14" spans="1:8">
      <c r="A14" s="149" t="s">
        <v>487</v>
      </c>
      <c r="B14" s="92" t="s">
        <v>611</v>
      </c>
      <c r="C14" s="300">
        <v>15986359.7467514</v>
      </c>
      <c r="D14" s="152"/>
      <c r="E14" s="9"/>
    </row>
    <row r="15" spans="1:8">
      <c r="A15" s="149">
        <v>6</v>
      </c>
      <c r="B15" s="90" t="s">
        <v>161</v>
      </c>
      <c r="C15" s="306">
        <v>974831042.71784854</v>
      </c>
      <c r="D15" s="152"/>
      <c r="E15" s="8"/>
      <c r="F15" s="477"/>
      <c r="H15" s="480"/>
    </row>
    <row r="16" spans="1:8">
      <c r="A16" s="149">
        <v>7</v>
      </c>
      <c r="B16" s="90" t="s">
        <v>162</v>
      </c>
      <c r="C16" s="299">
        <v>15093094.607600002</v>
      </c>
      <c r="D16" s="151"/>
      <c r="E16" s="8"/>
      <c r="F16" s="477"/>
      <c r="H16" s="480"/>
    </row>
    <row r="17" spans="1:8">
      <c r="A17" s="149">
        <v>8</v>
      </c>
      <c r="B17" s="90" t="s">
        <v>163</v>
      </c>
      <c r="C17" s="299">
        <v>17386636.486000001</v>
      </c>
      <c r="D17" s="151"/>
      <c r="E17" s="8"/>
      <c r="F17" s="477"/>
      <c r="H17" s="480"/>
    </row>
    <row r="18" spans="1:8">
      <c r="A18" s="149">
        <v>9</v>
      </c>
      <c r="B18" s="90" t="s">
        <v>164</v>
      </c>
      <c r="C18" s="299">
        <v>17062704.219999999</v>
      </c>
      <c r="D18" s="151"/>
      <c r="E18" s="8"/>
      <c r="F18" s="477"/>
      <c r="H18" s="480"/>
    </row>
    <row r="19" spans="1:8">
      <c r="A19" s="149">
        <v>10</v>
      </c>
      <c r="B19" s="90" t="s">
        <v>165</v>
      </c>
      <c r="C19" s="299">
        <v>32960938.57</v>
      </c>
      <c r="D19" s="151"/>
      <c r="E19" s="8"/>
      <c r="F19" s="477"/>
      <c r="H19" s="480"/>
    </row>
    <row r="20" spans="1:8">
      <c r="A20" s="149">
        <v>10.1</v>
      </c>
      <c r="B20" s="92" t="s">
        <v>236</v>
      </c>
      <c r="C20" s="299">
        <v>2946145.21</v>
      </c>
      <c r="D20" s="151" t="s">
        <v>441</v>
      </c>
      <c r="E20" s="8"/>
    </row>
    <row r="21" spans="1:8">
      <c r="A21" s="149">
        <v>11</v>
      </c>
      <c r="B21" s="90" t="s">
        <v>166</v>
      </c>
      <c r="C21" s="299">
        <v>15570414.983000001</v>
      </c>
      <c r="D21" s="151"/>
      <c r="E21" s="8"/>
      <c r="F21" s="477"/>
      <c r="H21" s="480"/>
    </row>
    <row r="22" spans="1:8">
      <c r="A22" s="479">
        <v>11.1</v>
      </c>
      <c r="B22" s="90" t="s">
        <v>624</v>
      </c>
      <c r="C22" s="299">
        <v>1845200</v>
      </c>
      <c r="D22" s="151" t="s">
        <v>625</v>
      </c>
      <c r="E22" s="8"/>
    </row>
    <row r="23" spans="1:8">
      <c r="A23" s="149">
        <v>12</v>
      </c>
      <c r="B23" s="95" t="s">
        <v>167</v>
      </c>
      <c r="C23" s="302">
        <f>SUM(C6:C10,C15:C18,C19,C21)</f>
        <v>1738232203.6372485</v>
      </c>
      <c r="D23" s="154"/>
      <c r="E23" s="7"/>
      <c r="H23" s="480"/>
    </row>
    <row r="24" spans="1:8">
      <c r="A24" s="149">
        <v>13</v>
      </c>
      <c r="B24" s="90" t="s">
        <v>168</v>
      </c>
      <c r="C24" s="303">
        <v>77099144.460000008</v>
      </c>
      <c r="D24" s="155"/>
      <c r="E24" s="8"/>
      <c r="H24" s="480"/>
    </row>
    <row r="25" spans="1:8">
      <c r="A25" s="149">
        <v>14</v>
      </c>
      <c r="B25" s="90" t="s">
        <v>169</v>
      </c>
      <c r="C25" s="299">
        <v>189069137.3628</v>
      </c>
      <c r="D25" s="151"/>
      <c r="E25" s="8"/>
      <c r="H25" s="480"/>
    </row>
    <row r="26" spans="1:8">
      <c r="A26" s="149">
        <v>15</v>
      </c>
      <c r="B26" s="90" t="s">
        <v>170</v>
      </c>
      <c r="C26" s="299">
        <v>202519164.42979997</v>
      </c>
      <c r="D26" s="151"/>
      <c r="E26" s="8"/>
      <c r="F26" s="477"/>
      <c r="H26" s="480"/>
    </row>
    <row r="27" spans="1:8">
      <c r="A27" s="149">
        <v>16</v>
      </c>
      <c r="B27" s="90" t="s">
        <v>171</v>
      </c>
      <c r="C27" s="299">
        <v>379712239.70859998</v>
      </c>
      <c r="D27" s="151"/>
      <c r="E27" s="8"/>
      <c r="F27" s="477"/>
      <c r="H27" s="480"/>
    </row>
    <row r="28" spans="1:8">
      <c r="A28" s="149">
        <v>17</v>
      </c>
      <c r="B28" s="90" t="s">
        <v>172</v>
      </c>
      <c r="C28" s="299">
        <v>0</v>
      </c>
      <c r="D28" s="151"/>
      <c r="E28" s="8"/>
      <c r="F28" s="477"/>
      <c r="H28" s="480"/>
    </row>
    <row r="29" spans="1:8">
      <c r="A29" s="149">
        <v>18</v>
      </c>
      <c r="B29" s="90" t="s">
        <v>173</v>
      </c>
      <c r="C29" s="299">
        <v>602824176.77429998</v>
      </c>
      <c r="D29" s="151"/>
      <c r="E29" s="8"/>
      <c r="F29" s="477"/>
      <c r="H29" s="480"/>
    </row>
    <row r="30" spans="1:8">
      <c r="A30" s="149">
        <v>19</v>
      </c>
      <c r="B30" s="90" t="s">
        <v>174</v>
      </c>
      <c r="C30" s="299">
        <v>11487492.419100001</v>
      </c>
      <c r="D30" s="151"/>
      <c r="E30" s="8"/>
      <c r="F30" s="477"/>
      <c r="H30" s="480"/>
    </row>
    <row r="31" spans="1:8">
      <c r="A31" s="149">
        <v>20</v>
      </c>
      <c r="B31" s="90" t="s">
        <v>96</v>
      </c>
      <c r="C31" s="299">
        <v>19956607.273699999</v>
      </c>
      <c r="D31" s="151"/>
      <c r="E31" s="8"/>
      <c r="F31" s="477"/>
      <c r="H31" s="480"/>
    </row>
    <row r="32" spans="1:8">
      <c r="A32" s="149">
        <v>21</v>
      </c>
      <c r="B32" s="93" t="s">
        <v>175</v>
      </c>
      <c r="C32" s="301">
        <v>16110220</v>
      </c>
      <c r="D32" s="153"/>
      <c r="E32" s="8"/>
      <c r="F32" s="477"/>
      <c r="H32" s="480"/>
    </row>
    <row r="33" spans="1:8">
      <c r="A33" s="149">
        <v>21.1</v>
      </c>
      <c r="B33" s="94" t="s">
        <v>235</v>
      </c>
      <c r="C33" s="304">
        <v>16110220</v>
      </c>
      <c r="D33" s="156" t="s">
        <v>618</v>
      </c>
      <c r="E33" s="7"/>
      <c r="H33" s="480"/>
    </row>
    <row r="34" spans="1:8">
      <c r="A34" s="149">
        <v>22</v>
      </c>
      <c r="B34" s="95" t="s">
        <v>176</v>
      </c>
      <c r="C34" s="302">
        <f>SUM(C24:C32)</f>
        <v>1498778182.4282999</v>
      </c>
      <c r="D34" s="154"/>
      <c r="E34" s="8"/>
      <c r="F34" s="477"/>
      <c r="H34" s="480"/>
    </row>
    <row r="35" spans="1:8">
      <c r="A35" s="149">
        <v>23</v>
      </c>
      <c r="B35" s="93" t="s">
        <v>177</v>
      </c>
      <c r="C35" s="299">
        <v>16181147</v>
      </c>
      <c r="D35" s="151" t="s">
        <v>619</v>
      </c>
      <c r="E35" s="8"/>
      <c r="F35" s="477"/>
      <c r="H35" s="480"/>
    </row>
    <row r="36" spans="1:8">
      <c r="A36" s="149">
        <v>24</v>
      </c>
      <c r="B36" s="93" t="s">
        <v>178</v>
      </c>
      <c r="C36" s="299">
        <v>0</v>
      </c>
      <c r="D36" s="151"/>
      <c r="E36" s="8"/>
      <c r="F36" s="477"/>
      <c r="H36" s="480"/>
    </row>
    <row r="37" spans="1:8">
      <c r="A37" s="149">
        <v>25</v>
      </c>
      <c r="B37" s="93" t="s">
        <v>234</v>
      </c>
      <c r="C37" s="299">
        <v>0</v>
      </c>
      <c r="D37" s="151"/>
      <c r="E37" s="8"/>
      <c r="F37" s="477"/>
      <c r="H37" s="480"/>
    </row>
    <row r="38" spans="1:8">
      <c r="A38" s="149">
        <v>26</v>
      </c>
      <c r="B38" s="93" t="s">
        <v>180</v>
      </c>
      <c r="C38" s="299">
        <v>76412652.799999997</v>
      </c>
      <c r="D38" s="151" t="s">
        <v>620</v>
      </c>
      <c r="E38" s="8"/>
      <c r="F38" s="477"/>
      <c r="H38" s="480"/>
    </row>
    <row r="39" spans="1:8">
      <c r="A39" s="149">
        <v>27</v>
      </c>
      <c r="B39" s="93" t="s">
        <v>181</v>
      </c>
      <c r="C39" s="299">
        <v>138459629.03</v>
      </c>
      <c r="D39" s="151" t="s">
        <v>621</v>
      </c>
      <c r="E39" s="8"/>
      <c r="F39" s="477"/>
      <c r="H39" s="480"/>
    </row>
    <row r="40" spans="1:8">
      <c r="A40" s="149">
        <v>28</v>
      </c>
      <c r="B40" s="93" t="s">
        <v>182</v>
      </c>
      <c r="C40" s="299">
        <v>-1112757.5124999955</v>
      </c>
      <c r="D40" s="151" t="s">
        <v>622</v>
      </c>
      <c r="E40" s="8"/>
      <c r="F40" s="477"/>
      <c r="H40" s="480"/>
    </row>
    <row r="41" spans="1:8">
      <c r="A41" s="149">
        <v>29</v>
      </c>
      <c r="B41" s="93" t="s">
        <v>35</v>
      </c>
      <c r="C41" s="299">
        <v>9513350.1799999997</v>
      </c>
      <c r="D41" s="151" t="s">
        <v>623</v>
      </c>
      <c r="E41" s="7"/>
      <c r="F41" s="477"/>
      <c r="H41" s="480"/>
    </row>
    <row r="42" spans="1:8" ht="16.5" thickBot="1">
      <c r="A42" s="157">
        <v>30</v>
      </c>
      <c r="B42" s="158" t="s">
        <v>183</v>
      </c>
      <c r="C42" s="305">
        <f>SUM(C35:C41)</f>
        <v>239454021.4975</v>
      </c>
      <c r="D42" s="159"/>
      <c r="E42" s="7"/>
      <c r="F42" s="477"/>
      <c r="H42" s="480"/>
    </row>
    <row r="43" spans="1:8">
      <c r="F43" s="477"/>
      <c r="H43" s="480"/>
    </row>
    <row r="44" spans="1:8">
      <c r="C44" s="324"/>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U22"/>
  <sheetViews>
    <sheetView workbookViewId="0">
      <pane xSplit="2" ySplit="7" topLeftCell="L8" activePane="bottomRight" state="frozen"/>
      <selection pane="topRight" activeCell="C1" sqref="C1"/>
      <selection pane="bottomLeft" activeCell="A8" sqref="A8"/>
      <selection pane="bottomRight" activeCell="O37" sqref="O37"/>
    </sheetView>
  </sheetViews>
  <sheetFormatPr defaultColWidth="9.140625" defaultRowHeight="12.75"/>
  <cols>
    <col min="1" max="1" width="10.5703125" style="2" bestFit="1" customWidth="1"/>
    <col min="2" max="2" width="95" style="2" customWidth="1"/>
    <col min="3" max="3" width="14.5703125" style="489" bestFit="1" customWidth="1"/>
    <col min="4" max="4" width="14.28515625" style="489" bestFit="1" customWidth="1"/>
    <col min="5" max="5" width="14.5703125" style="489" bestFit="1" customWidth="1"/>
    <col min="6" max="6" width="14.28515625" style="489" bestFit="1" customWidth="1"/>
    <col min="7" max="7" width="13.5703125" style="489" bestFit="1" customWidth="1"/>
    <col min="8" max="8" width="14.28515625" style="489" bestFit="1" customWidth="1"/>
    <col min="9" max="9" width="12.42578125" style="489" bestFit="1" customWidth="1"/>
    <col min="10" max="10" width="14.28515625" style="489" bestFit="1" customWidth="1"/>
    <col min="11" max="11" width="14.5703125" style="489" bestFit="1" customWidth="1"/>
    <col min="12" max="12" width="14.28515625" style="489" bestFit="1" customWidth="1"/>
    <col min="13" max="13" width="16" style="489" bestFit="1" customWidth="1"/>
    <col min="14" max="14" width="14.28515625" style="489" bestFit="1" customWidth="1"/>
    <col min="15" max="15" width="13.5703125" style="489" bestFit="1" customWidth="1"/>
    <col min="16" max="16" width="14.28515625" style="489" bestFit="1" customWidth="1"/>
    <col min="17" max="17" width="13.5703125" style="489" bestFit="1" customWidth="1"/>
    <col min="18" max="18" width="14.28515625" style="489" bestFit="1" customWidth="1"/>
    <col min="19" max="19" width="33" style="489" bestFit="1" customWidth="1"/>
    <col min="20" max="20" width="12.5703125" style="13" bestFit="1" customWidth="1"/>
    <col min="21" max="16384" width="9.140625" style="13"/>
  </cols>
  <sheetData>
    <row r="1" spans="1:21">
      <c r="A1" s="2" t="s">
        <v>190</v>
      </c>
      <c r="B1" s="363" t="str">
        <f>Info!C2</f>
        <v>სს "ბაზისბანკი"</v>
      </c>
    </row>
    <row r="2" spans="1:21">
      <c r="A2" s="2" t="s">
        <v>191</v>
      </c>
      <c r="B2" s="470">
        <v>44104</v>
      </c>
    </row>
    <row r="4" spans="1:21" ht="26.25" thickBot="1">
      <c r="A4" s="72" t="s">
        <v>414</v>
      </c>
      <c r="B4" s="331" t="s">
        <v>458</v>
      </c>
    </row>
    <row r="5" spans="1:21">
      <c r="A5" s="137"/>
      <c r="B5" s="140"/>
      <c r="C5" s="490" t="s">
        <v>0</v>
      </c>
      <c r="D5" s="490" t="s">
        <v>1</v>
      </c>
      <c r="E5" s="490" t="s">
        <v>2</v>
      </c>
      <c r="F5" s="490" t="s">
        <v>3</v>
      </c>
      <c r="G5" s="490" t="s">
        <v>4</v>
      </c>
      <c r="H5" s="490" t="s">
        <v>5</v>
      </c>
      <c r="I5" s="490" t="s">
        <v>238</v>
      </c>
      <c r="J5" s="490" t="s">
        <v>239</v>
      </c>
      <c r="K5" s="490" t="s">
        <v>240</v>
      </c>
      <c r="L5" s="490" t="s">
        <v>241</v>
      </c>
      <c r="M5" s="490" t="s">
        <v>242</v>
      </c>
      <c r="N5" s="490" t="s">
        <v>243</v>
      </c>
      <c r="O5" s="490" t="s">
        <v>445</v>
      </c>
      <c r="P5" s="490" t="s">
        <v>446</v>
      </c>
      <c r="Q5" s="490" t="s">
        <v>447</v>
      </c>
      <c r="R5" s="491" t="s">
        <v>448</v>
      </c>
      <c r="S5" s="492" t="s">
        <v>449</v>
      </c>
    </row>
    <row r="6" spans="1:21" ht="46.5" customHeight="1">
      <c r="A6" s="164"/>
      <c r="B6" s="572" t="s">
        <v>450</v>
      </c>
      <c r="C6" s="570">
        <v>0</v>
      </c>
      <c r="D6" s="571"/>
      <c r="E6" s="570">
        <v>0.2</v>
      </c>
      <c r="F6" s="571"/>
      <c r="G6" s="570">
        <v>0.35</v>
      </c>
      <c r="H6" s="571"/>
      <c r="I6" s="570">
        <v>0.5</v>
      </c>
      <c r="J6" s="571"/>
      <c r="K6" s="570">
        <v>0.75</v>
      </c>
      <c r="L6" s="571"/>
      <c r="M6" s="570">
        <v>1</v>
      </c>
      <c r="N6" s="571"/>
      <c r="O6" s="570">
        <v>1.5</v>
      </c>
      <c r="P6" s="571"/>
      <c r="Q6" s="570">
        <v>2.5</v>
      </c>
      <c r="R6" s="571"/>
      <c r="S6" s="568" t="s">
        <v>250</v>
      </c>
    </row>
    <row r="7" spans="1:21">
      <c r="A7" s="164"/>
      <c r="B7" s="573"/>
      <c r="C7" s="493" t="s">
        <v>443</v>
      </c>
      <c r="D7" s="493" t="s">
        <v>444</v>
      </c>
      <c r="E7" s="493" t="s">
        <v>443</v>
      </c>
      <c r="F7" s="493" t="s">
        <v>444</v>
      </c>
      <c r="G7" s="493" t="s">
        <v>443</v>
      </c>
      <c r="H7" s="493" t="s">
        <v>444</v>
      </c>
      <c r="I7" s="493" t="s">
        <v>443</v>
      </c>
      <c r="J7" s="493" t="s">
        <v>444</v>
      </c>
      <c r="K7" s="493" t="s">
        <v>443</v>
      </c>
      <c r="L7" s="493" t="s">
        <v>444</v>
      </c>
      <c r="M7" s="493" t="s">
        <v>443</v>
      </c>
      <c r="N7" s="493" t="s">
        <v>444</v>
      </c>
      <c r="O7" s="493" t="s">
        <v>443</v>
      </c>
      <c r="P7" s="493" t="s">
        <v>444</v>
      </c>
      <c r="Q7" s="493" t="s">
        <v>443</v>
      </c>
      <c r="R7" s="493" t="s">
        <v>444</v>
      </c>
      <c r="S7" s="569"/>
    </row>
    <row r="8" spans="1:21" s="168" customFormat="1">
      <c r="A8" s="123">
        <v>1</v>
      </c>
      <c r="B8" s="186" t="s">
        <v>218</v>
      </c>
      <c r="C8" s="514">
        <v>273829917.25999999</v>
      </c>
      <c r="D8" s="514"/>
      <c r="E8" s="514">
        <v>0</v>
      </c>
      <c r="F8" s="515"/>
      <c r="G8" s="514">
        <v>0</v>
      </c>
      <c r="H8" s="514"/>
      <c r="I8" s="514">
        <v>0</v>
      </c>
      <c r="J8" s="514"/>
      <c r="K8" s="514">
        <v>0</v>
      </c>
      <c r="L8" s="514"/>
      <c r="M8" s="514">
        <v>207880060.5923</v>
      </c>
      <c r="N8" s="514"/>
      <c r="O8" s="514">
        <v>0</v>
      </c>
      <c r="P8" s="514"/>
      <c r="Q8" s="514">
        <v>0</v>
      </c>
      <c r="R8" s="515"/>
      <c r="S8" s="516">
        <f>$C$6*SUM(C8:D8)+$E$6*SUM(E8:F8)+$G$6*SUM(G8:H8)+$I$6*SUM(I8:J8)+$K$6*SUM(K8:L8)+$M$6*SUM(M8:N8)+$O$6*SUM(O8:P8)+$Q$6*SUM(Q8:R8)</f>
        <v>207880060.5923</v>
      </c>
      <c r="T8" s="494"/>
      <c r="U8" s="495"/>
    </row>
    <row r="9" spans="1:21" s="168" customFormat="1">
      <c r="A9" s="123">
        <v>2</v>
      </c>
      <c r="B9" s="186" t="s">
        <v>219</v>
      </c>
      <c r="C9" s="514">
        <v>0</v>
      </c>
      <c r="D9" s="514"/>
      <c r="E9" s="514">
        <v>0</v>
      </c>
      <c r="F9" s="514"/>
      <c r="G9" s="514">
        <v>0</v>
      </c>
      <c r="H9" s="514"/>
      <c r="I9" s="514">
        <v>0</v>
      </c>
      <c r="J9" s="514"/>
      <c r="K9" s="514">
        <v>0</v>
      </c>
      <c r="L9" s="514"/>
      <c r="M9" s="514">
        <v>0</v>
      </c>
      <c r="N9" s="514"/>
      <c r="O9" s="514">
        <v>0</v>
      </c>
      <c r="P9" s="514"/>
      <c r="Q9" s="514">
        <v>0</v>
      </c>
      <c r="R9" s="515"/>
      <c r="S9" s="516">
        <f t="shared" ref="S9:S21" si="0">$C$6*SUM(C9:D9)+$E$6*SUM(E9:F9)+$G$6*SUM(G9:H9)+$I$6*SUM(I9:J9)+$K$6*SUM(K9:L9)+$M$6*SUM(M9:N9)+$O$6*SUM(O9:P9)+$Q$6*SUM(Q9:R9)</f>
        <v>0</v>
      </c>
      <c r="T9" s="494"/>
      <c r="U9" s="495"/>
    </row>
    <row r="10" spans="1:21" s="168" customFormat="1">
      <c r="A10" s="123">
        <v>3</v>
      </c>
      <c r="B10" s="186" t="s">
        <v>220</v>
      </c>
      <c r="C10" s="514">
        <v>0</v>
      </c>
      <c r="D10" s="514">
        <v>0</v>
      </c>
      <c r="E10" s="514">
        <v>0</v>
      </c>
      <c r="F10" s="514">
        <v>0</v>
      </c>
      <c r="G10" s="514">
        <v>0</v>
      </c>
      <c r="H10" s="514">
        <v>0</v>
      </c>
      <c r="I10" s="514">
        <v>0</v>
      </c>
      <c r="J10" s="514">
        <v>0</v>
      </c>
      <c r="K10" s="514">
        <v>0</v>
      </c>
      <c r="L10" s="514">
        <v>0</v>
      </c>
      <c r="M10" s="514">
        <v>180.23</v>
      </c>
      <c r="N10" s="514">
        <v>0</v>
      </c>
      <c r="O10" s="514">
        <v>0</v>
      </c>
      <c r="P10" s="514">
        <v>0</v>
      </c>
      <c r="Q10" s="514">
        <v>0</v>
      </c>
      <c r="R10" s="515">
        <v>0</v>
      </c>
      <c r="S10" s="516">
        <f t="shared" si="0"/>
        <v>180.23</v>
      </c>
      <c r="T10" s="494"/>
      <c r="U10" s="495"/>
    </row>
    <row r="11" spans="1:21" s="168" customFormat="1">
      <c r="A11" s="123">
        <v>4</v>
      </c>
      <c r="B11" s="186" t="s">
        <v>221</v>
      </c>
      <c r="C11" s="514">
        <v>0</v>
      </c>
      <c r="D11" s="514"/>
      <c r="E11" s="514">
        <v>0</v>
      </c>
      <c r="F11" s="514"/>
      <c r="G11" s="514">
        <v>0</v>
      </c>
      <c r="H11" s="514"/>
      <c r="I11" s="514">
        <v>0</v>
      </c>
      <c r="J11" s="514"/>
      <c r="K11" s="514">
        <v>0</v>
      </c>
      <c r="L11" s="514"/>
      <c r="M11" s="514">
        <v>0</v>
      </c>
      <c r="N11" s="514"/>
      <c r="O11" s="514">
        <v>0</v>
      </c>
      <c r="P11" s="514"/>
      <c r="Q11" s="514">
        <v>0</v>
      </c>
      <c r="R11" s="515"/>
      <c r="S11" s="516">
        <f t="shared" si="0"/>
        <v>0</v>
      </c>
      <c r="T11" s="494"/>
      <c r="U11" s="495"/>
    </row>
    <row r="12" spans="1:21" s="168" customFormat="1">
      <c r="A12" s="123">
        <v>5</v>
      </c>
      <c r="B12" s="186" t="s">
        <v>222</v>
      </c>
      <c r="C12" s="514">
        <v>0</v>
      </c>
      <c r="D12" s="514"/>
      <c r="E12" s="514">
        <v>0</v>
      </c>
      <c r="F12" s="514"/>
      <c r="G12" s="514">
        <v>0</v>
      </c>
      <c r="H12" s="514"/>
      <c r="I12" s="514">
        <v>0</v>
      </c>
      <c r="J12" s="514"/>
      <c r="K12" s="514">
        <v>0</v>
      </c>
      <c r="L12" s="514"/>
      <c r="M12" s="514">
        <v>0</v>
      </c>
      <c r="N12" s="514"/>
      <c r="O12" s="514">
        <v>0</v>
      </c>
      <c r="P12" s="514"/>
      <c r="Q12" s="514">
        <v>0</v>
      </c>
      <c r="R12" s="515"/>
      <c r="S12" s="516">
        <f t="shared" si="0"/>
        <v>0</v>
      </c>
      <c r="T12" s="494"/>
      <c r="U12" s="495"/>
    </row>
    <row r="13" spans="1:21" s="168" customFormat="1">
      <c r="A13" s="123">
        <v>6</v>
      </c>
      <c r="B13" s="186" t="s">
        <v>223</v>
      </c>
      <c r="C13" s="514">
        <v>0</v>
      </c>
      <c r="D13" s="514"/>
      <c r="E13" s="514">
        <v>105147863.8823</v>
      </c>
      <c r="F13" s="514"/>
      <c r="G13" s="514">
        <v>0</v>
      </c>
      <c r="H13" s="514"/>
      <c r="I13" s="514">
        <v>4703869.9567999998</v>
      </c>
      <c r="J13" s="514"/>
      <c r="K13" s="514">
        <v>0</v>
      </c>
      <c r="L13" s="514"/>
      <c r="M13" s="514">
        <v>15575477.534299999</v>
      </c>
      <c r="N13" s="514"/>
      <c r="O13" s="514">
        <v>0</v>
      </c>
      <c r="P13" s="514"/>
      <c r="Q13" s="514">
        <v>0</v>
      </c>
      <c r="R13" s="515"/>
      <c r="S13" s="516">
        <f t="shared" si="0"/>
        <v>38956985.289159998</v>
      </c>
      <c r="T13" s="494"/>
      <c r="U13" s="495"/>
    </row>
    <row r="14" spans="1:21" s="168" customFormat="1">
      <c r="A14" s="123">
        <v>7</v>
      </c>
      <c r="B14" s="186" t="s">
        <v>73</v>
      </c>
      <c r="C14" s="514">
        <v>0</v>
      </c>
      <c r="D14" s="514">
        <v>0</v>
      </c>
      <c r="E14" s="514">
        <v>0</v>
      </c>
      <c r="F14" s="514">
        <v>0</v>
      </c>
      <c r="G14" s="514">
        <v>0</v>
      </c>
      <c r="H14" s="514">
        <v>0</v>
      </c>
      <c r="I14" s="514">
        <v>0</v>
      </c>
      <c r="J14" s="514">
        <v>0</v>
      </c>
      <c r="K14" s="514">
        <v>0</v>
      </c>
      <c r="L14" s="514">
        <v>605729.93874999997</v>
      </c>
      <c r="M14" s="514">
        <v>669619072.69671905</v>
      </c>
      <c r="N14" s="514">
        <v>70973380.780700102</v>
      </c>
      <c r="O14" s="514">
        <v>0</v>
      </c>
      <c r="P14" s="514">
        <v>0</v>
      </c>
      <c r="Q14" s="514">
        <v>0</v>
      </c>
      <c r="R14" s="515">
        <v>0</v>
      </c>
      <c r="S14" s="516">
        <f t="shared" si="0"/>
        <v>741046750.9314816</v>
      </c>
      <c r="T14" s="494"/>
      <c r="U14" s="495"/>
    </row>
    <row r="15" spans="1:21" s="168" customFormat="1">
      <c r="A15" s="123">
        <v>8</v>
      </c>
      <c r="B15" s="186" t="s">
        <v>74</v>
      </c>
      <c r="C15" s="514">
        <v>0</v>
      </c>
      <c r="D15" s="514">
        <v>0</v>
      </c>
      <c r="E15" s="514">
        <v>0</v>
      </c>
      <c r="F15" s="514">
        <v>0</v>
      </c>
      <c r="G15" s="514">
        <v>0</v>
      </c>
      <c r="H15" s="514">
        <v>25000</v>
      </c>
      <c r="I15" s="514">
        <v>0</v>
      </c>
      <c r="J15" s="514">
        <v>0</v>
      </c>
      <c r="K15" s="514">
        <v>111182554.8058923</v>
      </c>
      <c r="L15" s="514">
        <v>395062.28340000025</v>
      </c>
      <c r="M15" s="514">
        <v>0</v>
      </c>
      <c r="N15" s="514">
        <v>357598.59500000003</v>
      </c>
      <c r="O15" s="514">
        <v>0</v>
      </c>
      <c r="P15" s="514">
        <v>5153.96</v>
      </c>
      <c r="Q15" s="514">
        <v>0</v>
      </c>
      <c r="R15" s="515">
        <v>0</v>
      </c>
      <c r="S15" s="516">
        <f t="shared" si="0"/>
        <v>84057292.351969227</v>
      </c>
      <c r="T15" s="494"/>
      <c r="U15" s="495"/>
    </row>
    <row r="16" spans="1:21" s="168" customFormat="1">
      <c r="A16" s="123">
        <v>9</v>
      </c>
      <c r="B16" s="186" t="s">
        <v>75</v>
      </c>
      <c r="C16" s="514">
        <v>0</v>
      </c>
      <c r="D16" s="514">
        <v>0</v>
      </c>
      <c r="E16" s="514">
        <v>0</v>
      </c>
      <c r="F16" s="514">
        <v>0</v>
      </c>
      <c r="G16" s="514">
        <v>34706941.3850917</v>
      </c>
      <c r="H16" s="514">
        <v>0</v>
      </c>
      <c r="I16" s="514">
        <v>1519288.6997425</v>
      </c>
      <c r="J16" s="514">
        <v>0</v>
      </c>
      <c r="K16" s="514">
        <v>0</v>
      </c>
      <c r="L16" s="514">
        <v>0</v>
      </c>
      <c r="M16" s="514">
        <v>125364.01215520001</v>
      </c>
      <c r="N16" s="514">
        <v>0</v>
      </c>
      <c r="O16" s="514">
        <v>0</v>
      </c>
      <c r="P16" s="514">
        <v>0</v>
      </c>
      <c r="Q16" s="514">
        <v>0</v>
      </c>
      <c r="R16" s="515">
        <v>0</v>
      </c>
      <c r="S16" s="516">
        <f t="shared" si="0"/>
        <v>13032437.846808543</v>
      </c>
      <c r="T16" s="494"/>
      <c r="U16" s="495"/>
    </row>
    <row r="17" spans="1:21" s="168" customFormat="1">
      <c r="A17" s="123">
        <v>10</v>
      </c>
      <c r="B17" s="186" t="s">
        <v>69</v>
      </c>
      <c r="C17" s="514">
        <v>0</v>
      </c>
      <c r="D17" s="514">
        <v>0</v>
      </c>
      <c r="E17" s="514">
        <v>0</v>
      </c>
      <c r="F17" s="514">
        <v>0</v>
      </c>
      <c r="G17" s="514">
        <v>0</v>
      </c>
      <c r="H17" s="514">
        <v>0</v>
      </c>
      <c r="I17" s="514">
        <v>0</v>
      </c>
      <c r="J17" s="514">
        <v>0</v>
      </c>
      <c r="K17" s="514">
        <v>0</v>
      </c>
      <c r="L17" s="514">
        <v>0</v>
      </c>
      <c r="M17" s="514">
        <v>21260077.1065205</v>
      </c>
      <c r="N17" s="514">
        <v>0</v>
      </c>
      <c r="O17" s="514">
        <v>31896068.969456099</v>
      </c>
      <c r="P17" s="514">
        <v>0</v>
      </c>
      <c r="Q17" s="514">
        <v>0</v>
      </c>
      <c r="R17" s="515">
        <v>0</v>
      </c>
      <c r="S17" s="516">
        <f t="shared" si="0"/>
        <v>69104180.560704648</v>
      </c>
      <c r="T17" s="494"/>
      <c r="U17" s="495"/>
    </row>
    <row r="18" spans="1:21" s="168" customFormat="1">
      <c r="A18" s="123">
        <v>11</v>
      </c>
      <c r="B18" s="186" t="s">
        <v>70</v>
      </c>
      <c r="C18" s="514">
        <v>0</v>
      </c>
      <c r="D18" s="514">
        <v>0</v>
      </c>
      <c r="E18" s="514">
        <v>0</v>
      </c>
      <c r="F18" s="514">
        <v>0</v>
      </c>
      <c r="G18" s="514">
        <v>0</v>
      </c>
      <c r="H18" s="514">
        <v>0</v>
      </c>
      <c r="I18" s="514">
        <v>0</v>
      </c>
      <c r="J18" s="514">
        <v>0</v>
      </c>
      <c r="K18" s="514">
        <v>0</v>
      </c>
      <c r="L18" s="514">
        <v>5133.5450000000001</v>
      </c>
      <c r="M18" s="514">
        <v>25116448.877290498</v>
      </c>
      <c r="N18" s="514">
        <v>57612.800000000003</v>
      </c>
      <c r="O18" s="514">
        <v>6582916.0705375001</v>
      </c>
      <c r="P18" s="514">
        <v>258383.02614999993</v>
      </c>
      <c r="Q18" s="514">
        <v>8377971.1500000004</v>
      </c>
      <c r="R18" s="515">
        <v>0</v>
      </c>
      <c r="S18" s="516">
        <f t="shared" si="0"/>
        <v>56384788.356071755</v>
      </c>
      <c r="T18" s="494"/>
      <c r="U18" s="495"/>
    </row>
    <row r="19" spans="1:21" s="168" customFormat="1">
      <c r="A19" s="123">
        <v>12</v>
      </c>
      <c r="B19" s="186" t="s">
        <v>71</v>
      </c>
      <c r="C19" s="514">
        <v>0</v>
      </c>
      <c r="D19" s="514">
        <v>0</v>
      </c>
      <c r="E19" s="514">
        <v>0</v>
      </c>
      <c r="F19" s="514">
        <v>0</v>
      </c>
      <c r="G19" s="514">
        <v>0</v>
      </c>
      <c r="H19" s="514">
        <v>0</v>
      </c>
      <c r="I19" s="514">
        <v>0</v>
      </c>
      <c r="J19" s="514">
        <v>0</v>
      </c>
      <c r="K19" s="514">
        <v>0</v>
      </c>
      <c r="L19" s="514">
        <v>30052.275000000001</v>
      </c>
      <c r="M19" s="514">
        <v>20548268.970900901</v>
      </c>
      <c r="N19" s="514">
        <v>8694562.1693300009</v>
      </c>
      <c r="O19" s="514">
        <v>0</v>
      </c>
      <c r="P19" s="514">
        <v>0</v>
      </c>
      <c r="Q19" s="514">
        <v>0</v>
      </c>
      <c r="R19" s="515">
        <v>0</v>
      </c>
      <c r="S19" s="516">
        <f t="shared" si="0"/>
        <v>29265370.346480902</v>
      </c>
      <c r="T19" s="494"/>
      <c r="U19" s="495"/>
    </row>
    <row r="20" spans="1:21" s="168" customFormat="1">
      <c r="A20" s="123">
        <v>13</v>
      </c>
      <c r="B20" s="186" t="s">
        <v>72</v>
      </c>
      <c r="C20" s="514">
        <v>0</v>
      </c>
      <c r="D20" s="514"/>
      <c r="E20" s="514">
        <v>0</v>
      </c>
      <c r="F20" s="514"/>
      <c r="G20" s="514">
        <v>0</v>
      </c>
      <c r="H20" s="514"/>
      <c r="I20" s="514">
        <v>0</v>
      </c>
      <c r="J20" s="514"/>
      <c r="K20" s="514">
        <v>0</v>
      </c>
      <c r="L20" s="514"/>
      <c r="M20" s="514">
        <v>0</v>
      </c>
      <c r="N20" s="514"/>
      <c r="O20" s="514">
        <v>0</v>
      </c>
      <c r="P20" s="514"/>
      <c r="Q20" s="514">
        <v>0</v>
      </c>
      <c r="R20" s="515"/>
      <c r="S20" s="516">
        <f t="shared" si="0"/>
        <v>0</v>
      </c>
      <c r="T20" s="494"/>
      <c r="U20" s="495"/>
    </row>
    <row r="21" spans="1:21" s="168" customFormat="1">
      <c r="A21" s="123">
        <v>14</v>
      </c>
      <c r="B21" s="186" t="s">
        <v>248</v>
      </c>
      <c r="C21" s="514">
        <v>44274827.321699999</v>
      </c>
      <c r="D21" s="514">
        <v>0</v>
      </c>
      <c r="E21" s="514">
        <v>0</v>
      </c>
      <c r="F21" s="514">
        <v>0</v>
      </c>
      <c r="G21" s="514">
        <v>0</v>
      </c>
      <c r="H21" s="514">
        <v>39409.344899999996</v>
      </c>
      <c r="I21" s="514">
        <v>0</v>
      </c>
      <c r="J21" s="514">
        <v>0</v>
      </c>
      <c r="K21" s="514">
        <v>0</v>
      </c>
      <c r="L21" s="514">
        <v>1002937.885</v>
      </c>
      <c r="M21" s="514">
        <v>157056509.71500999</v>
      </c>
      <c r="N21" s="514">
        <v>3431372.6346499962</v>
      </c>
      <c r="O21" s="514">
        <v>0</v>
      </c>
      <c r="P21" s="514">
        <v>4241.46</v>
      </c>
      <c r="Q21" s="514">
        <v>17000000</v>
      </c>
      <c r="R21" s="515">
        <v>0</v>
      </c>
      <c r="S21" s="516">
        <f t="shared" si="0"/>
        <v>203760241.22412497</v>
      </c>
      <c r="T21" s="494"/>
      <c r="U21" s="495"/>
    </row>
    <row r="22" spans="1:21" ht="13.5" thickBot="1">
      <c r="A22" s="107"/>
      <c r="B22" s="170" t="s">
        <v>68</v>
      </c>
      <c r="C22" s="517">
        <f>SUM(C8:C21)</f>
        <v>318104744.58169997</v>
      </c>
      <c r="D22" s="517">
        <f t="shared" ref="D22:S22" si="1">SUM(D8:D21)</f>
        <v>0</v>
      </c>
      <c r="E22" s="517">
        <f t="shared" si="1"/>
        <v>105147863.8823</v>
      </c>
      <c r="F22" s="517">
        <f t="shared" si="1"/>
        <v>0</v>
      </c>
      <c r="G22" s="517">
        <f t="shared" si="1"/>
        <v>34706941.3850917</v>
      </c>
      <c r="H22" s="517">
        <f t="shared" si="1"/>
        <v>64409.344899999996</v>
      </c>
      <c r="I22" s="517">
        <f t="shared" si="1"/>
        <v>6223158.6565424995</v>
      </c>
      <c r="J22" s="517">
        <f t="shared" si="1"/>
        <v>0</v>
      </c>
      <c r="K22" s="517">
        <f t="shared" si="1"/>
        <v>111182554.8058923</v>
      </c>
      <c r="L22" s="517">
        <f t="shared" si="1"/>
        <v>2038915.9271500004</v>
      </c>
      <c r="M22" s="517">
        <f t="shared" si="1"/>
        <v>1117181459.7351961</v>
      </c>
      <c r="N22" s="517">
        <f t="shared" si="1"/>
        <v>83514526.979680091</v>
      </c>
      <c r="O22" s="517">
        <f t="shared" si="1"/>
        <v>38478985.039993599</v>
      </c>
      <c r="P22" s="517">
        <f t="shared" si="1"/>
        <v>267778.44614999997</v>
      </c>
      <c r="Q22" s="517">
        <f t="shared" si="1"/>
        <v>25377971.149999999</v>
      </c>
      <c r="R22" s="517">
        <f t="shared" si="1"/>
        <v>0</v>
      </c>
      <c r="S22" s="518">
        <f t="shared" si="1"/>
        <v>1443488287.7291014</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Y28"/>
  <sheetViews>
    <sheetView workbookViewId="0">
      <pane xSplit="2" ySplit="6" topLeftCell="O7" activePane="bottomRight" state="frozen"/>
      <selection pane="topRight" activeCell="C1" sqref="C1"/>
      <selection pane="bottomLeft" activeCell="A6" sqref="A6"/>
      <selection pane="bottomRight" activeCell="C7" sqref="C7:V21"/>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5">
      <c r="A1" s="2" t="s">
        <v>190</v>
      </c>
      <c r="B1" s="363" t="str">
        <f>Info!C2</f>
        <v>სს "ბაზისბანკი"</v>
      </c>
    </row>
    <row r="2" spans="1:25">
      <c r="A2" s="2" t="s">
        <v>191</v>
      </c>
      <c r="B2" s="470">
        <v>44104</v>
      </c>
    </row>
    <row r="4" spans="1:25" ht="27.75" thickBot="1">
      <c r="A4" s="2" t="s">
        <v>415</v>
      </c>
      <c r="B4" s="332" t="s">
        <v>459</v>
      </c>
      <c r="V4" s="213" t="s">
        <v>94</v>
      </c>
    </row>
    <row r="5" spans="1:25">
      <c r="A5" s="105"/>
      <c r="B5" s="106"/>
      <c r="C5" s="574" t="s">
        <v>200</v>
      </c>
      <c r="D5" s="575"/>
      <c r="E5" s="575"/>
      <c r="F5" s="575"/>
      <c r="G5" s="575"/>
      <c r="H5" s="575"/>
      <c r="I5" s="575"/>
      <c r="J5" s="575"/>
      <c r="K5" s="575"/>
      <c r="L5" s="576"/>
      <c r="M5" s="574" t="s">
        <v>201</v>
      </c>
      <c r="N5" s="575"/>
      <c r="O5" s="575"/>
      <c r="P5" s="575"/>
      <c r="Q5" s="575"/>
      <c r="R5" s="575"/>
      <c r="S5" s="576"/>
      <c r="T5" s="579" t="s">
        <v>457</v>
      </c>
      <c r="U5" s="579" t="s">
        <v>456</v>
      </c>
      <c r="V5" s="577" t="s">
        <v>202</v>
      </c>
    </row>
    <row r="6" spans="1:25" s="72" customFormat="1" ht="127.5">
      <c r="A6" s="121"/>
      <c r="B6" s="188"/>
      <c r="C6" s="103" t="s">
        <v>203</v>
      </c>
      <c r="D6" s="102" t="s">
        <v>204</v>
      </c>
      <c r="E6" s="99" t="s">
        <v>205</v>
      </c>
      <c r="F6" s="333" t="s">
        <v>451</v>
      </c>
      <c r="G6" s="102" t="s">
        <v>206</v>
      </c>
      <c r="H6" s="102" t="s">
        <v>207</v>
      </c>
      <c r="I6" s="102" t="s">
        <v>208</v>
      </c>
      <c r="J6" s="102" t="s">
        <v>247</v>
      </c>
      <c r="K6" s="102" t="s">
        <v>209</v>
      </c>
      <c r="L6" s="104" t="s">
        <v>210</v>
      </c>
      <c r="M6" s="103" t="s">
        <v>211</v>
      </c>
      <c r="N6" s="102" t="s">
        <v>212</v>
      </c>
      <c r="O6" s="102" t="s">
        <v>213</v>
      </c>
      <c r="P6" s="102" t="s">
        <v>214</v>
      </c>
      <c r="Q6" s="102" t="s">
        <v>215</v>
      </c>
      <c r="R6" s="102" t="s">
        <v>216</v>
      </c>
      <c r="S6" s="104" t="s">
        <v>217</v>
      </c>
      <c r="T6" s="580"/>
      <c r="U6" s="580"/>
      <c r="V6" s="578"/>
    </row>
    <row r="7" spans="1:25" s="168" customFormat="1">
      <c r="A7" s="169">
        <v>1</v>
      </c>
      <c r="B7" s="167" t="s">
        <v>218</v>
      </c>
      <c r="C7" s="309"/>
      <c r="D7" s="307">
        <v>0</v>
      </c>
      <c r="E7" s="307"/>
      <c r="F7" s="307"/>
      <c r="G7" s="307"/>
      <c r="H7" s="307"/>
      <c r="I7" s="307"/>
      <c r="J7" s="307"/>
      <c r="K7" s="307"/>
      <c r="L7" s="310"/>
      <c r="M7" s="309"/>
      <c r="N7" s="307"/>
      <c r="O7" s="307"/>
      <c r="P7" s="307"/>
      <c r="Q7" s="307"/>
      <c r="R7" s="307"/>
      <c r="S7" s="310"/>
      <c r="T7" s="328">
        <v>0</v>
      </c>
      <c r="U7" s="327"/>
      <c r="V7" s="311">
        <f>SUM(C7:S7)</f>
        <v>0</v>
      </c>
      <c r="Y7" s="497"/>
    </row>
    <row r="8" spans="1:25" s="168" customFormat="1">
      <c r="A8" s="169">
        <v>2</v>
      </c>
      <c r="B8" s="167" t="s">
        <v>219</v>
      </c>
      <c r="C8" s="309"/>
      <c r="D8" s="307">
        <v>0</v>
      </c>
      <c r="E8" s="307"/>
      <c r="F8" s="307"/>
      <c r="G8" s="307"/>
      <c r="H8" s="307"/>
      <c r="I8" s="307"/>
      <c r="J8" s="307"/>
      <c r="K8" s="307"/>
      <c r="L8" s="310"/>
      <c r="M8" s="309"/>
      <c r="N8" s="307"/>
      <c r="O8" s="307"/>
      <c r="P8" s="307"/>
      <c r="Q8" s="307"/>
      <c r="R8" s="307"/>
      <c r="S8" s="310"/>
      <c r="T8" s="327">
        <v>0</v>
      </c>
      <c r="U8" s="327"/>
      <c r="V8" s="311">
        <f t="shared" ref="V8:V20" si="0">SUM(C8:S8)</f>
        <v>0</v>
      </c>
      <c r="Y8" s="497"/>
    </row>
    <row r="9" spans="1:25" s="168" customFormat="1">
      <c r="A9" s="169">
        <v>3</v>
      </c>
      <c r="B9" s="167" t="s">
        <v>220</v>
      </c>
      <c r="C9" s="309"/>
      <c r="D9" s="307">
        <v>0</v>
      </c>
      <c r="E9" s="307"/>
      <c r="F9" s="307"/>
      <c r="G9" s="307"/>
      <c r="H9" s="307"/>
      <c r="I9" s="307"/>
      <c r="J9" s="307"/>
      <c r="K9" s="307"/>
      <c r="L9" s="310"/>
      <c r="M9" s="309"/>
      <c r="N9" s="307"/>
      <c r="O9" s="307"/>
      <c r="P9" s="307"/>
      <c r="Q9" s="307"/>
      <c r="R9" s="307"/>
      <c r="S9" s="310"/>
      <c r="T9" s="327">
        <v>0</v>
      </c>
      <c r="U9" s="327"/>
      <c r="V9" s="311">
        <f>SUM(C9:S9)</f>
        <v>0</v>
      </c>
      <c r="Y9" s="497"/>
    </row>
    <row r="10" spans="1:25" s="168" customFormat="1">
      <c r="A10" s="169">
        <v>4</v>
      </c>
      <c r="B10" s="167" t="s">
        <v>221</v>
      </c>
      <c r="C10" s="309"/>
      <c r="D10" s="307">
        <v>0</v>
      </c>
      <c r="E10" s="307"/>
      <c r="F10" s="307"/>
      <c r="G10" s="307"/>
      <c r="H10" s="307"/>
      <c r="I10" s="307"/>
      <c r="J10" s="307"/>
      <c r="K10" s="307"/>
      <c r="L10" s="310"/>
      <c r="M10" s="309"/>
      <c r="N10" s="307"/>
      <c r="O10" s="307"/>
      <c r="P10" s="307"/>
      <c r="Q10" s="307"/>
      <c r="R10" s="307"/>
      <c r="S10" s="310"/>
      <c r="T10" s="327">
        <v>0</v>
      </c>
      <c r="U10" s="327"/>
      <c r="V10" s="311">
        <f t="shared" si="0"/>
        <v>0</v>
      </c>
      <c r="Y10" s="497"/>
    </row>
    <row r="11" spans="1:25" s="168" customFormat="1">
      <c r="A11" s="169">
        <v>5</v>
      </c>
      <c r="B11" s="167" t="s">
        <v>222</v>
      </c>
      <c r="C11" s="309"/>
      <c r="D11" s="307">
        <v>0</v>
      </c>
      <c r="E11" s="307"/>
      <c r="F11" s="307"/>
      <c r="G11" s="307"/>
      <c r="H11" s="307"/>
      <c r="I11" s="307"/>
      <c r="J11" s="307"/>
      <c r="K11" s="307"/>
      <c r="L11" s="310"/>
      <c r="M11" s="309"/>
      <c r="N11" s="307"/>
      <c r="O11" s="307"/>
      <c r="P11" s="307"/>
      <c r="Q11" s="307"/>
      <c r="R11" s="307"/>
      <c r="S11" s="310"/>
      <c r="T11" s="327">
        <v>0</v>
      </c>
      <c r="U11" s="327"/>
      <c r="V11" s="311">
        <f t="shared" si="0"/>
        <v>0</v>
      </c>
      <c r="Y11" s="497"/>
    </row>
    <row r="12" spans="1:25" s="168" customFormat="1">
      <c r="A12" s="169">
        <v>6</v>
      </c>
      <c r="B12" s="167" t="s">
        <v>223</v>
      </c>
      <c r="C12" s="309"/>
      <c r="D12" s="307">
        <v>0</v>
      </c>
      <c r="E12" s="307"/>
      <c r="F12" s="307"/>
      <c r="G12" s="307"/>
      <c r="H12" s="307"/>
      <c r="I12" s="307"/>
      <c r="J12" s="307"/>
      <c r="K12" s="307"/>
      <c r="L12" s="310"/>
      <c r="M12" s="309"/>
      <c r="N12" s="307"/>
      <c r="O12" s="307"/>
      <c r="P12" s="307"/>
      <c r="Q12" s="307"/>
      <c r="R12" s="307"/>
      <c r="S12" s="310"/>
      <c r="T12" s="327">
        <v>0</v>
      </c>
      <c r="U12" s="327"/>
      <c r="V12" s="311">
        <f t="shared" si="0"/>
        <v>0</v>
      </c>
      <c r="Y12" s="497"/>
    </row>
    <row r="13" spans="1:25" s="168" customFormat="1">
      <c r="A13" s="169">
        <v>7</v>
      </c>
      <c r="B13" s="167" t="s">
        <v>73</v>
      </c>
      <c r="C13" s="309"/>
      <c r="D13" s="307">
        <v>54834657.629306495</v>
      </c>
      <c r="E13" s="307"/>
      <c r="F13" s="307"/>
      <c r="G13" s="307"/>
      <c r="H13" s="307"/>
      <c r="I13" s="307"/>
      <c r="J13" s="307"/>
      <c r="K13" s="307"/>
      <c r="L13" s="310"/>
      <c r="M13" s="309"/>
      <c r="N13" s="307"/>
      <c r="O13" s="307"/>
      <c r="P13" s="307"/>
      <c r="Q13" s="307"/>
      <c r="R13" s="307"/>
      <c r="S13" s="310"/>
      <c r="T13" s="327">
        <v>41473923.240635097</v>
      </c>
      <c r="U13" s="327">
        <v>13360734.388671396</v>
      </c>
      <c r="V13" s="311">
        <f t="shared" si="0"/>
        <v>54834657.629306495</v>
      </c>
      <c r="Y13" s="497"/>
    </row>
    <row r="14" spans="1:25" s="168" customFormat="1">
      <c r="A14" s="169">
        <v>8</v>
      </c>
      <c r="B14" s="167" t="s">
        <v>74</v>
      </c>
      <c r="C14" s="309"/>
      <c r="D14" s="307">
        <v>854208.09072850004</v>
      </c>
      <c r="E14" s="307"/>
      <c r="F14" s="307"/>
      <c r="G14" s="307"/>
      <c r="H14" s="307"/>
      <c r="I14" s="307"/>
      <c r="J14" s="307"/>
      <c r="K14" s="307"/>
      <c r="L14" s="310"/>
      <c r="M14" s="309"/>
      <c r="N14" s="307"/>
      <c r="O14" s="307"/>
      <c r="P14" s="307"/>
      <c r="Q14" s="307"/>
      <c r="R14" s="307"/>
      <c r="S14" s="310"/>
      <c r="T14" s="327">
        <v>692680.47276200005</v>
      </c>
      <c r="U14" s="327">
        <v>161527.61796649999</v>
      </c>
      <c r="V14" s="311">
        <f t="shared" si="0"/>
        <v>854208.09072850004</v>
      </c>
      <c r="Y14" s="497"/>
    </row>
    <row r="15" spans="1:25" s="168" customFormat="1">
      <c r="A15" s="169">
        <v>9</v>
      </c>
      <c r="B15" s="167" t="s">
        <v>75</v>
      </c>
      <c r="C15" s="309"/>
      <c r="D15" s="307">
        <v>0</v>
      </c>
      <c r="E15" s="307"/>
      <c r="F15" s="307"/>
      <c r="G15" s="307"/>
      <c r="H15" s="307"/>
      <c r="I15" s="307"/>
      <c r="J15" s="307"/>
      <c r="K15" s="307"/>
      <c r="L15" s="310"/>
      <c r="M15" s="309"/>
      <c r="N15" s="307"/>
      <c r="O15" s="307"/>
      <c r="P15" s="307"/>
      <c r="Q15" s="307"/>
      <c r="R15" s="307"/>
      <c r="S15" s="310"/>
      <c r="T15" s="327">
        <v>0</v>
      </c>
      <c r="U15" s="327">
        <v>0</v>
      </c>
      <c r="V15" s="311">
        <f t="shared" si="0"/>
        <v>0</v>
      </c>
      <c r="Y15" s="497"/>
    </row>
    <row r="16" spans="1:25" s="168" customFormat="1">
      <c r="A16" s="169">
        <v>10</v>
      </c>
      <c r="B16" s="167" t="s">
        <v>69</v>
      </c>
      <c r="C16" s="309"/>
      <c r="D16" s="307">
        <v>0</v>
      </c>
      <c r="E16" s="307"/>
      <c r="F16" s="307"/>
      <c r="G16" s="307"/>
      <c r="H16" s="307"/>
      <c r="I16" s="307"/>
      <c r="J16" s="307"/>
      <c r="K16" s="307"/>
      <c r="L16" s="310"/>
      <c r="M16" s="309"/>
      <c r="N16" s="307"/>
      <c r="O16" s="307"/>
      <c r="P16" s="307"/>
      <c r="Q16" s="307"/>
      <c r="R16" s="307"/>
      <c r="S16" s="310"/>
      <c r="T16" s="327">
        <v>0</v>
      </c>
      <c r="U16" s="327"/>
      <c r="V16" s="311">
        <f t="shared" si="0"/>
        <v>0</v>
      </c>
      <c r="Y16" s="497"/>
    </row>
    <row r="17" spans="1:25" s="168" customFormat="1">
      <c r="A17" s="169">
        <v>11</v>
      </c>
      <c r="B17" s="167" t="s">
        <v>70</v>
      </c>
      <c r="C17" s="309"/>
      <c r="D17" s="307">
        <v>2084932.2048166001</v>
      </c>
      <c r="E17" s="307"/>
      <c r="F17" s="307"/>
      <c r="G17" s="307"/>
      <c r="H17" s="307"/>
      <c r="I17" s="307"/>
      <c r="J17" s="307"/>
      <c r="K17" s="307"/>
      <c r="L17" s="310"/>
      <c r="M17" s="309"/>
      <c r="N17" s="307"/>
      <c r="O17" s="307"/>
      <c r="P17" s="307"/>
      <c r="Q17" s="307"/>
      <c r="R17" s="307"/>
      <c r="S17" s="310"/>
      <c r="T17" s="327">
        <v>2084932.2048166001</v>
      </c>
      <c r="U17" s="327">
        <v>0</v>
      </c>
      <c r="V17" s="311">
        <f t="shared" si="0"/>
        <v>2084932.2048166001</v>
      </c>
      <c r="Y17" s="497"/>
    </row>
    <row r="18" spans="1:25" s="168" customFormat="1">
      <c r="A18" s="169">
        <v>12</v>
      </c>
      <c r="B18" s="167" t="s">
        <v>71</v>
      </c>
      <c r="C18" s="309"/>
      <c r="D18" s="307">
        <v>2338428.5108997002</v>
      </c>
      <c r="E18" s="307"/>
      <c r="F18" s="307"/>
      <c r="G18" s="307"/>
      <c r="H18" s="307"/>
      <c r="I18" s="307"/>
      <c r="J18" s="307"/>
      <c r="K18" s="307"/>
      <c r="L18" s="310"/>
      <c r="M18" s="309"/>
      <c r="N18" s="307"/>
      <c r="O18" s="307"/>
      <c r="P18" s="307"/>
      <c r="Q18" s="307"/>
      <c r="R18" s="307"/>
      <c r="S18" s="310"/>
      <c r="T18" s="327">
        <v>11.0561773</v>
      </c>
      <c r="U18" s="327">
        <v>2338417.4547224003</v>
      </c>
      <c r="V18" s="311">
        <f t="shared" si="0"/>
        <v>2338428.5108997002</v>
      </c>
      <c r="Y18" s="497"/>
    </row>
    <row r="19" spans="1:25" s="168" customFormat="1">
      <c r="A19" s="169">
        <v>13</v>
      </c>
      <c r="B19" s="167" t="s">
        <v>72</v>
      </c>
      <c r="C19" s="309"/>
      <c r="D19" s="307">
        <v>0</v>
      </c>
      <c r="E19" s="307"/>
      <c r="F19" s="307"/>
      <c r="G19" s="307"/>
      <c r="H19" s="307"/>
      <c r="I19" s="307"/>
      <c r="J19" s="307"/>
      <c r="K19" s="307"/>
      <c r="L19" s="310"/>
      <c r="M19" s="309"/>
      <c r="N19" s="307"/>
      <c r="O19" s="307"/>
      <c r="P19" s="307"/>
      <c r="Q19" s="307"/>
      <c r="R19" s="307"/>
      <c r="S19" s="310"/>
      <c r="T19" s="327">
        <v>0</v>
      </c>
      <c r="U19" s="327"/>
      <c r="V19" s="311">
        <f t="shared" si="0"/>
        <v>0</v>
      </c>
      <c r="Y19" s="497"/>
    </row>
    <row r="20" spans="1:25" s="168" customFormat="1">
      <c r="A20" s="169">
        <v>14</v>
      </c>
      <c r="B20" s="167" t="s">
        <v>248</v>
      </c>
      <c r="C20" s="309"/>
      <c r="D20" s="307">
        <v>2256506.6268281001</v>
      </c>
      <c r="E20" s="307"/>
      <c r="F20" s="307"/>
      <c r="G20" s="307"/>
      <c r="H20" s="307"/>
      <c r="I20" s="307"/>
      <c r="J20" s="307"/>
      <c r="K20" s="307"/>
      <c r="L20" s="310"/>
      <c r="M20" s="309"/>
      <c r="N20" s="307"/>
      <c r="O20" s="307"/>
      <c r="P20" s="307"/>
      <c r="Q20" s="307"/>
      <c r="R20" s="307"/>
      <c r="S20" s="310"/>
      <c r="T20" s="327">
        <v>1930853.9917262001</v>
      </c>
      <c r="U20" s="327">
        <v>325652.63510189997</v>
      </c>
      <c r="V20" s="311">
        <f t="shared" si="0"/>
        <v>2256506.6268281001</v>
      </c>
      <c r="Y20" s="497"/>
    </row>
    <row r="21" spans="1:25" ht="13.5" thickBot="1">
      <c r="A21" s="107"/>
      <c r="B21" s="108" t="s">
        <v>68</v>
      </c>
      <c r="C21" s="312">
        <f>SUM(C7:C20)</f>
        <v>0</v>
      </c>
      <c r="D21" s="308">
        <f t="shared" ref="D21:V21" si="1">SUM(D7:D20)</f>
        <v>62368733.062579393</v>
      </c>
      <c r="E21" s="308">
        <f t="shared" si="1"/>
        <v>0</v>
      </c>
      <c r="F21" s="308">
        <f t="shared" si="1"/>
        <v>0</v>
      </c>
      <c r="G21" s="308">
        <f t="shared" si="1"/>
        <v>0</v>
      </c>
      <c r="H21" s="308">
        <f t="shared" si="1"/>
        <v>0</v>
      </c>
      <c r="I21" s="308">
        <f t="shared" si="1"/>
        <v>0</v>
      </c>
      <c r="J21" s="308">
        <f t="shared" si="1"/>
        <v>0</v>
      </c>
      <c r="K21" s="308">
        <f t="shared" si="1"/>
        <v>0</v>
      </c>
      <c r="L21" s="313">
        <f t="shared" si="1"/>
        <v>0</v>
      </c>
      <c r="M21" s="312">
        <f t="shared" si="1"/>
        <v>0</v>
      </c>
      <c r="N21" s="308">
        <f t="shared" si="1"/>
        <v>0</v>
      </c>
      <c r="O21" s="308">
        <f t="shared" si="1"/>
        <v>0</v>
      </c>
      <c r="P21" s="308">
        <f t="shared" si="1"/>
        <v>0</v>
      </c>
      <c r="Q21" s="308">
        <f t="shared" si="1"/>
        <v>0</v>
      </c>
      <c r="R21" s="308">
        <f t="shared" si="1"/>
        <v>0</v>
      </c>
      <c r="S21" s="313">
        <f t="shared" si="1"/>
        <v>0</v>
      </c>
      <c r="T21" s="313">
        <f>SUM(T7:T20)</f>
        <v>46182400.966117203</v>
      </c>
      <c r="U21" s="313">
        <f t="shared" si="1"/>
        <v>16186332.096462196</v>
      </c>
      <c r="V21" s="314">
        <f t="shared" si="1"/>
        <v>62368733.062579393</v>
      </c>
      <c r="Y21" s="497"/>
    </row>
    <row r="23" spans="1:25">
      <c r="C23" s="2">
        <v>0</v>
      </c>
    </row>
    <row r="24" spans="1:25">
      <c r="A24" s="19"/>
      <c r="B24" s="19"/>
      <c r="C24" s="76"/>
      <c r="D24" s="76"/>
      <c r="E24" s="76"/>
    </row>
    <row r="25" spans="1:25">
      <c r="A25" s="100"/>
      <c r="B25" s="100"/>
      <c r="C25" s="19"/>
      <c r="D25" s="496"/>
      <c r="E25" s="496"/>
      <c r="F25" s="496"/>
      <c r="G25" s="496"/>
      <c r="H25" s="496"/>
      <c r="I25" s="496"/>
      <c r="J25" s="496"/>
      <c r="K25" s="496"/>
      <c r="L25" s="496"/>
      <c r="M25" s="496"/>
      <c r="N25" s="496"/>
      <c r="O25" s="496"/>
      <c r="P25" s="496"/>
      <c r="Q25" s="496"/>
      <c r="R25" s="496"/>
      <c r="S25" s="496"/>
      <c r="T25" s="496"/>
      <c r="U25" s="496"/>
      <c r="V25" s="496"/>
    </row>
    <row r="26" spans="1:25">
      <c r="A26" s="100"/>
      <c r="B26" s="101"/>
      <c r="C26" s="19"/>
      <c r="D26" s="76"/>
      <c r="E26" s="76"/>
    </row>
    <row r="27" spans="1:25">
      <c r="A27" s="100"/>
      <c r="B27" s="100"/>
      <c r="C27" s="19"/>
      <c r="D27" s="76"/>
      <c r="E27" s="76"/>
    </row>
    <row r="28" spans="1:25">
      <c r="A28" s="100"/>
      <c r="B28" s="101"/>
      <c r="C28" s="19"/>
      <c r="D28" s="76"/>
      <c r="E28" s="76"/>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H34" sqref="H34"/>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190</v>
      </c>
      <c r="B1" s="363" t="str">
        <f>Info!C2</f>
        <v>სს "ბაზისბანკი"</v>
      </c>
    </row>
    <row r="2" spans="1:9">
      <c r="A2" s="2" t="s">
        <v>191</v>
      </c>
      <c r="B2" s="470">
        <v>44104</v>
      </c>
    </row>
    <row r="4" spans="1:9" ht="13.5" thickBot="1">
      <c r="A4" s="2" t="s">
        <v>416</v>
      </c>
      <c r="B4" s="330" t="s">
        <v>460</v>
      </c>
    </row>
    <row r="5" spans="1:9">
      <c r="A5" s="105"/>
      <c r="B5" s="165"/>
      <c r="C5" s="171" t="s">
        <v>0</v>
      </c>
      <c r="D5" s="171" t="s">
        <v>1</v>
      </c>
      <c r="E5" s="171" t="s">
        <v>2</v>
      </c>
      <c r="F5" s="171" t="s">
        <v>3</v>
      </c>
      <c r="G5" s="325" t="s">
        <v>4</v>
      </c>
      <c r="H5" s="172" t="s">
        <v>5</v>
      </c>
      <c r="I5" s="25"/>
    </row>
    <row r="6" spans="1:9" ht="15" customHeight="1">
      <c r="A6" s="164"/>
      <c r="B6" s="23"/>
      <c r="C6" s="581" t="s">
        <v>452</v>
      </c>
      <c r="D6" s="585" t="s">
        <v>473</v>
      </c>
      <c r="E6" s="586"/>
      <c r="F6" s="581" t="s">
        <v>479</v>
      </c>
      <c r="G6" s="581" t="s">
        <v>480</v>
      </c>
      <c r="H6" s="583" t="s">
        <v>454</v>
      </c>
      <c r="I6" s="25"/>
    </row>
    <row r="7" spans="1:9" ht="63.75">
      <c r="A7" s="164"/>
      <c r="B7" s="23"/>
      <c r="C7" s="582"/>
      <c r="D7" s="329" t="s">
        <v>455</v>
      </c>
      <c r="E7" s="329" t="s">
        <v>453</v>
      </c>
      <c r="F7" s="582"/>
      <c r="G7" s="582"/>
      <c r="H7" s="584"/>
      <c r="I7" s="25"/>
    </row>
    <row r="8" spans="1:9">
      <c r="A8" s="96">
        <v>1</v>
      </c>
      <c r="B8" s="78" t="s">
        <v>218</v>
      </c>
      <c r="C8" s="315">
        <v>481709977.85229999</v>
      </c>
      <c r="D8" s="316"/>
      <c r="E8" s="315"/>
      <c r="F8" s="315">
        <v>207880060.5923</v>
      </c>
      <c r="G8" s="326">
        <v>207880060.5923</v>
      </c>
      <c r="H8" s="334">
        <f>G8/(C8+E8)</f>
        <v>0.43154609651045955</v>
      </c>
    </row>
    <row r="9" spans="1:9" ht="15" customHeight="1">
      <c r="A9" s="96">
        <v>2</v>
      </c>
      <c r="B9" s="78" t="s">
        <v>219</v>
      </c>
      <c r="C9" s="315">
        <v>0</v>
      </c>
      <c r="D9" s="316"/>
      <c r="E9" s="315"/>
      <c r="F9" s="315">
        <v>0</v>
      </c>
      <c r="G9" s="326">
        <v>0</v>
      </c>
      <c r="H9" s="334" t="e">
        <f t="shared" ref="H9:H21" si="0">G9/(C9+E9)</f>
        <v>#DIV/0!</v>
      </c>
    </row>
    <row r="10" spans="1:9">
      <c r="A10" s="96">
        <v>3</v>
      </c>
      <c r="B10" s="78" t="s">
        <v>220</v>
      </c>
      <c r="C10" s="315">
        <v>180.23</v>
      </c>
      <c r="D10" s="316">
        <v>0</v>
      </c>
      <c r="E10" s="315">
        <v>0</v>
      </c>
      <c r="F10" s="315">
        <v>180.23</v>
      </c>
      <c r="G10" s="326">
        <v>180.23</v>
      </c>
      <c r="H10" s="334">
        <f t="shared" si="0"/>
        <v>1</v>
      </c>
    </row>
    <row r="11" spans="1:9">
      <c r="A11" s="96">
        <v>4</v>
      </c>
      <c r="B11" s="78" t="s">
        <v>221</v>
      </c>
      <c r="C11" s="315">
        <v>0</v>
      </c>
      <c r="D11" s="316"/>
      <c r="E11" s="315"/>
      <c r="F11" s="315">
        <v>0</v>
      </c>
      <c r="G11" s="326">
        <v>0</v>
      </c>
      <c r="H11" s="334" t="e">
        <f t="shared" si="0"/>
        <v>#DIV/0!</v>
      </c>
    </row>
    <row r="12" spans="1:9">
      <c r="A12" s="96">
        <v>5</v>
      </c>
      <c r="B12" s="78" t="s">
        <v>222</v>
      </c>
      <c r="C12" s="315">
        <v>0</v>
      </c>
      <c r="D12" s="316"/>
      <c r="E12" s="315"/>
      <c r="F12" s="315">
        <v>0</v>
      </c>
      <c r="G12" s="326">
        <v>0</v>
      </c>
      <c r="H12" s="334" t="e">
        <f t="shared" si="0"/>
        <v>#DIV/0!</v>
      </c>
    </row>
    <row r="13" spans="1:9">
      <c r="A13" s="96">
        <v>6</v>
      </c>
      <c r="B13" s="78" t="s">
        <v>223</v>
      </c>
      <c r="C13" s="315">
        <v>125427211.3734</v>
      </c>
      <c r="D13" s="316"/>
      <c r="E13" s="315"/>
      <c r="F13" s="315">
        <v>38956985.289159998</v>
      </c>
      <c r="G13" s="326">
        <v>38956985.289159998</v>
      </c>
      <c r="H13" s="334">
        <f t="shared" si="0"/>
        <v>0.31059436674537921</v>
      </c>
    </row>
    <row r="14" spans="1:9">
      <c r="A14" s="96">
        <v>7</v>
      </c>
      <c r="B14" s="78" t="s">
        <v>73</v>
      </c>
      <c r="C14" s="315">
        <v>669619072.69671905</v>
      </c>
      <c r="D14" s="316">
        <v>114244887.05150028</v>
      </c>
      <c r="E14" s="315">
        <v>71579110.719450116</v>
      </c>
      <c r="F14" s="316">
        <v>741046750.93148172</v>
      </c>
      <c r="G14" s="379">
        <v>686212093.30217528</v>
      </c>
      <c r="H14" s="334">
        <f>G14/(C14+E14)</f>
        <v>0.92581459136804145</v>
      </c>
    </row>
    <row r="15" spans="1:9">
      <c r="A15" s="96">
        <v>8</v>
      </c>
      <c r="B15" s="78" t="s">
        <v>74</v>
      </c>
      <c r="C15" s="315">
        <v>111182554.8058923</v>
      </c>
      <c r="D15" s="316">
        <v>1432522.2767999978</v>
      </c>
      <c r="E15" s="315">
        <v>782814.83839999896</v>
      </c>
      <c r="F15" s="316">
        <v>84057292.351969227</v>
      </c>
      <c r="G15" s="379">
        <v>83203084.261240721</v>
      </c>
      <c r="H15" s="334">
        <f t="shared" si="0"/>
        <v>0.74311445159849199</v>
      </c>
    </row>
    <row r="16" spans="1:9">
      <c r="A16" s="96">
        <v>9</v>
      </c>
      <c r="B16" s="78" t="s">
        <v>75</v>
      </c>
      <c r="C16" s="315">
        <v>36351594.096989401</v>
      </c>
      <c r="D16" s="316">
        <v>0</v>
      </c>
      <c r="E16" s="315">
        <v>0</v>
      </c>
      <c r="F16" s="316">
        <v>13032437.846808543</v>
      </c>
      <c r="G16" s="379">
        <v>13032437.846808543</v>
      </c>
      <c r="H16" s="334">
        <f t="shared" si="0"/>
        <v>0.35851076604885052</v>
      </c>
    </row>
    <row r="17" spans="1:9">
      <c r="A17" s="96">
        <v>10</v>
      </c>
      <c r="B17" s="78" t="s">
        <v>69</v>
      </c>
      <c r="C17" s="315">
        <v>53156146.075976595</v>
      </c>
      <c r="D17" s="316">
        <v>0</v>
      </c>
      <c r="E17" s="315">
        <v>0</v>
      </c>
      <c r="F17" s="316">
        <v>69104180.560704648</v>
      </c>
      <c r="G17" s="379">
        <v>69104180.560704648</v>
      </c>
      <c r="H17" s="334">
        <f t="shared" si="0"/>
        <v>1.3000223993276971</v>
      </c>
    </row>
    <row r="18" spans="1:9">
      <c r="A18" s="96">
        <v>11</v>
      </c>
      <c r="B18" s="78" t="s">
        <v>70</v>
      </c>
      <c r="C18" s="315">
        <v>40077336.097828001</v>
      </c>
      <c r="D18" s="316">
        <v>642258.74229999958</v>
      </c>
      <c r="E18" s="315">
        <v>321129.37114999979</v>
      </c>
      <c r="F18" s="316">
        <v>56384788.356071748</v>
      </c>
      <c r="G18" s="379">
        <v>54299856.151255146</v>
      </c>
      <c r="H18" s="334">
        <f t="shared" si="0"/>
        <v>1.3441068991333849</v>
      </c>
    </row>
    <row r="19" spans="1:9">
      <c r="A19" s="96">
        <v>12</v>
      </c>
      <c r="B19" s="78" t="s">
        <v>71</v>
      </c>
      <c r="C19" s="315">
        <v>20548268.970900901</v>
      </c>
      <c r="D19" s="316">
        <v>17447225.473699998</v>
      </c>
      <c r="E19" s="315">
        <v>8724614.4443299994</v>
      </c>
      <c r="F19" s="316">
        <v>29265370.346480899</v>
      </c>
      <c r="G19" s="379">
        <v>26926941.835581198</v>
      </c>
      <c r="H19" s="334">
        <f t="shared" si="0"/>
        <v>0.9198595660573331</v>
      </c>
    </row>
    <row r="20" spans="1:9">
      <c r="A20" s="96">
        <v>13</v>
      </c>
      <c r="B20" s="78" t="s">
        <v>72</v>
      </c>
      <c r="C20" s="315">
        <v>0</v>
      </c>
      <c r="D20" s="316"/>
      <c r="E20" s="315"/>
      <c r="F20" s="316">
        <v>0</v>
      </c>
      <c r="G20" s="379">
        <v>0</v>
      </c>
      <c r="H20" s="334" t="e">
        <f t="shared" si="0"/>
        <v>#DIV/0!</v>
      </c>
    </row>
    <row r="21" spans="1:9">
      <c r="A21" s="96">
        <v>14</v>
      </c>
      <c r="B21" s="78" t="s">
        <v>248</v>
      </c>
      <c r="C21" s="315">
        <v>218331337.03670999</v>
      </c>
      <c r="D21" s="316">
        <v>8458922.6490999945</v>
      </c>
      <c r="E21" s="315">
        <v>4477961.3245499972</v>
      </c>
      <c r="F21" s="316">
        <v>203760241.224125</v>
      </c>
      <c r="G21" s="379">
        <v>201503734.59729689</v>
      </c>
      <c r="H21" s="334">
        <f t="shared" si="0"/>
        <v>0.90437758244084343</v>
      </c>
    </row>
    <row r="22" spans="1:9" ht="13.5" thickBot="1">
      <c r="A22" s="166"/>
      <c r="B22" s="173" t="s">
        <v>68</v>
      </c>
      <c r="C22" s="308">
        <f>SUM(C8:C21)</f>
        <v>1756403679.2367163</v>
      </c>
      <c r="D22" s="308">
        <f>SUM(D8:D21)</f>
        <v>142225816.19340026</v>
      </c>
      <c r="E22" s="308">
        <f>SUM(E8:E21)</f>
        <v>85885630.697880119</v>
      </c>
      <c r="F22" s="308">
        <f>SUM(F8:F21)</f>
        <v>1443488287.7291017</v>
      </c>
      <c r="G22" s="308">
        <f>SUM(G8:G21)</f>
        <v>1381119554.6665225</v>
      </c>
      <c r="H22" s="335">
        <f>G22/(C22+E22)</f>
        <v>0.74967571445961112</v>
      </c>
    </row>
    <row r="27" spans="1:9">
      <c r="C27" s="476"/>
      <c r="D27" s="476"/>
      <c r="E27" s="476"/>
      <c r="F27" s="476"/>
      <c r="G27" s="476"/>
      <c r="H27" s="476"/>
      <c r="I27" s="476"/>
    </row>
    <row r="28" spans="1:9"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I40" sqref="I40"/>
    </sheetView>
  </sheetViews>
  <sheetFormatPr defaultColWidth="9.140625" defaultRowHeight="12.75"/>
  <cols>
    <col min="1" max="1" width="10.5703125" style="363" bestFit="1" customWidth="1"/>
    <col min="2" max="2" width="104.140625" style="363" customWidth="1"/>
    <col min="3" max="4" width="12.7109375" style="363" customWidth="1"/>
    <col min="5" max="5" width="16.5703125" style="363" customWidth="1"/>
    <col min="6" max="11" width="12.7109375" style="363" customWidth="1"/>
    <col min="12" max="16384" width="9.140625" style="363"/>
  </cols>
  <sheetData>
    <row r="1" spans="1:11">
      <c r="A1" s="363" t="s">
        <v>190</v>
      </c>
      <c r="B1" s="363" t="str">
        <f>Info!C2</f>
        <v>სს "ბაზისბანკი"</v>
      </c>
    </row>
    <row r="2" spans="1:11">
      <c r="A2" s="363" t="s">
        <v>191</v>
      </c>
      <c r="B2" s="470">
        <v>44104</v>
      </c>
      <c r="C2" s="364"/>
      <c r="D2" s="364"/>
    </row>
    <row r="3" spans="1:11">
      <c r="B3" s="364"/>
      <c r="C3" s="364"/>
      <c r="D3" s="364"/>
    </row>
    <row r="4" spans="1:11" ht="13.5" thickBot="1">
      <c r="A4" s="363" t="s">
        <v>521</v>
      </c>
      <c r="B4" s="330" t="s">
        <v>520</v>
      </c>
      <c r="C4" s="364"/>
      <c r="D4" s="364"/>
    </row>
    <row r="5" spans="1:11" ht="30" customHeight="1">
      <c r="A5" s="590"/>
      <c r="B5" s="591"/>
      <c r="C5" s="588" t="s">
        <v>553</v>
      </c>
      <c r="D5" s="588"/>
      <c r="E5" s="588"/>
      <c r="F5" s="588" t="s">
        <v>554</v>
      </c>
      <c r="G5" s="588"/>
      <c r="H5" s="588"/>
      <c r="I5" s="588" t="s">
        <v>555</v>
      </c>
      <c r="J5" s="588"/>
      <c r="K5" s="589"/>
    </row>
    <row r="6" spans="1:11">
      <c r="A6" s="361"/>
      <c r="B6" s="362"/>
      <c r="C6" s="365" t="s">
        <v>27</v>
      </c>
      <c r="D6" s="365" t="s">
        <v>97</v>
      </c>
      <c r="E6" s="365" t="s">
        <v>68</v>
      </c>
      <c r="F6" s="365" t="s">
        <v>27</v>
      </c>
      <c r="G6" s="365" t="s">
        <v>97</v>
      </c>
      <c r="H6" s="365" t="s">
        <v>68</v>
      </c>
      <c r="I6" s="365" t="s">
        <v>27</v>
      </c>
      <c r="J6" s="365" t="s">
        <v>97</v>
      </c>
      <c r="K6" s="370" t="s">
        <v>68</v>
      </c>
    </row>
    <row r="7" spans="1:11">
      <c r="A7" s="371" t="s">
        <v>491</v>
      </c>
      <c r="B7" s="360"/>
      <c r="C7" s="360"/>
      <c r="D7" s="360"/>
      <c r="E7" s="360"/>
      <c r="F7" s="360"/>
      <c r="G7" s="360"/>
      <c r="H7" s="360"/>
      <c r="I7" s="360"/>
      <c r="J7" s="360"/>
      <c r="K7" s="372"/>
    </row>
    <row r="8" spans="1:11">
      <c r="A8" s="359">
        <v>1</v>
      </c>
      <c r="B8" s="344" t="s">
        <v>491</v>
      </c>
      <c r="C8" s="340"/>
      <c r="D8" s="340"/>
      <c r="E8" s="340"/>
      <c r="F8" s="519">
        <v>183186517.2247825</v>
      </c>
      <c r="G8" s="519">
        <v>317286765.29382807</v>
      </c>
      <c r="H8" s="519">
        <v>500473282.5186106</v>
      </c>
      <c r="I8" s="519">
        <v>177403889.42554361</v>
      </c>
      <c r="J8" s="519">
        <v>217902778.42096087</v>
      </c>
      <c r="K8" s="520">
        <v>395306667.84650445</v>
      </c>
    </row>
    <row r="9" spans="1:11">
      <c r="A9" s="371" t="s">
        <v>492</v>
      </c>
      <c r="B9" s="360"/>
      <c r="C9" s="360"/>
      <c r="D9" s="360"/>
      <c r="E9" s="360"/>
      <c r="F9" s="360"/>
      <c r="G9" s="360"/>
      <c r="H9" s="360"/>
      <c r="I9" s="360"/>
      <c r="J9" s="360"/>
      <c r="K9" s="372"/>
    </row>
    <row r="10" spans="1:11">
      <c r="A10" s="373">
        <v>2</v>
      </c>
      <c r="B10" s="345" t="s">
        <v>493</v>
      </c>
      <c r="C10" s="521">
        <v>63880882.053691208</v>
      </c>
      <c r="D10" s="522">
        <v>273714089.32431442</v>
      </c>
      <c r="E10" s="522">
        <v>337594971.37800562</v>
      </c>
      <c r="F10" s="522">
        <v>11110138.710387785</v>
      </c>
      <c r="G10" s="522">
        <v>42432927.954632096</v>
      </c>
      <c r="H10" s="522">
        <v>53543066.665019885</v>
      </c>
      <c r="I10" s="522">
        <v>2060860.1266067401</v>
      </c>
      <c r="J10" s="522">
        <v>6294216.9859279152</v>
      </c>
      <c r="K10" s="523">
        <v>8355077.1125346553</v>
      </c>
    </row>
    <row r="11" spans="1:11">
      <c r="A11" s="373">
        <v>3</v>
      </c>
      <c r="B11" s="345" t="s">
        <v>494</v>
      </c>
      <c r="C11" s="521">
        <v>275450113.43632007</v>
      </c>
      <c r="D11" s="522">
        <v>633443729.2398138</v>
      </c>
      <c r="E11" s="522">
        <v>908893842.67613387</v>
      </c>
      <c r="F11" s="522">
        <v>69925982.575147286</v>
      </c>
      <c r="G11" s="522">
        <v>127589790.35358222</v>
      </c>
      <c r="H11" s="522">
        <v>197515772.9287295</v>
      </c>
      <c r="I11" s="522">
        <v>54828688.912346266</v>
      </c>
      <c r="J11" s="522">
        <v>112254694.51277667</v>
      </c>
      <c r="K11" s="523">
        <v>167083383.42512295</v>
      </c>
    </row>
    <row r="12" spans="1:11">
      <c r="A12" s="373">
        <v>4</v>
      </c>
      <c r="B12" s="345" t="s">
        <v>495</v>
      </c>
      <c r="C12" s="521">
        <v>123481521.73913041</v>
      </c>
      <c r="D12" s="522">
        <v>0</v>
      </c>
      <c r="E12" s="522">
        <v>123481521.73913041</v>
      </c>
      <c r="F12" s="522">
        <v>0</v>
      </c>
      <c r="G12" s="522">
        <v>0</v>
      </c>
      <c r="H12" s="522">
        <v>0</v>
      </c>
      <c r="I12" s="522">
        <v>0</v>
      </c>
      <c r="J12" s="522">
        <v>0</v>
      </c>
      <c r="K12" s="523">
        <v>0</v>
      </c>
    </row>
    <row r="13" spans="1:11">
      <c r="A13" s="373">
        <v>5</v>
      </c>
      <c r="B13" s="345" t="s">
        <v>496</v>
      </c>
      <c r="C13" s="521">
        <v>60939557.326532111</v>
      </c>
      <c r="D13" s="522">
        <v>60958493.105201706</v>
      </c>
      <c r="E13" s="522">
        <v>121898050.43173382</v>
      </c>
      <c r="F13" s="522">
        <v>12208001.37514241</v>
      </c>
      <c r="G13" s="522">
        <v>13289778.493463153</v>
      </c>
      <c r="H13" s="522">
        <v>25497779.868605562</v>
      </c>
      <c r="I13" s="522">
        <v>5025717.7422937406</v>
      </c>
      <c r="J13" s="522">
        <v>4942489.9023885308</v>
      </c>
      <c r="K13" s="523">
        <v>9968207.6446822714</v>
      </c>
    </row>
    <row r="14" spans="1:11">
      <c r="A14" s="373">
        <v>6</v>
      </c>
      <c r="B14" s="345" t="s">
        <v>511</v>
      </c>
      <c r="C14" s="521"/>
      <c r="D14" s="522"/>
      <c r="E14" s="522"/>
      <c r="F14" s="522"/>
      <c r="G14" s="522"/>
      <c r="H14" s="522"/>
      <c r="I14" s="522"/>
      <c r="J14" s="522"/>
      <c r="K14" s="523"/>
    </row>
    <row r="15" spans="1:11">
      <c r="A15" s="373">
        <v>7</v>
      </c>
      <c r="B15" s="345" t="s">
        <v>498</v>
      </c>
      <c r="C15" s="521">
        <v>9816355.621520998</v>
      </c>
      <c r="D15" s="522">
        <v>12557147.2191863</v>
      </c>
      <c r="E15" s="522">
        <v>22373502.840707298</v>
      </c>
      <c r="F15" s="522">
        <v>2923423.6204347</v>
      </c>
      <c r="G15" s="522">
        <v>0</v>
      </c>
      <c r="H15" s="522">
        <v>2923423.6204347</v>
      </c>
      <c r="I15" s="522">
        <v>2923423.6204347</v>
      </c>
      <c r="J15" s="522">
        <v>0</v>
      </c>
      <c r="K15" s="523">
        <v>2923423.6204347</v>
      </c>
    </row>
    <row r="16" spans="1:11">
      <c r="A16" s="373">
        <v>8</v>
      </c>
      <c r="B16" s="346" t="s">
        <v>499</v>
      </c>
      <c r="C16" s="521">
        <v>533568430.17719483</v>
      </c>
      <c r="D16" s="522">
        <v>980673458.88851619</v>
      </c>
      <c r="E16" s="522">
        <v>1514241889.0657113</v>
      </c>
      <c r="F16" s="522">
        <v>96167546.281112179</v>
      </c>
      <c r="G16" s="522">
        <v>183312496.80167747</v>
      </c>
      <c r="H16" s="522">
        <v>279480043.08278966</v>
      </c>
      <c r="I16" s="522">
        <v>64838690.401681446</v>
      </c>
      <c r="J16" s="522">
        <v>123491401.40109311</v>
      </c>
      <c r="K16" s="523">
        <v>188330091.80277455</v>
      </c>
    </row>
    <row r="17" spans="1:11">
      <c r="A17" s="371" t="s">
        <v>500</v>
      </c>
      <c r="B17" s="360"/>
      <c r="C17" s="524"/>
      <c r="D17" s="524"/>
      <c r="E17" s="524"/>
      <c r="F17" s="524"/>
      <c r="G17" s="524"/>
      <c r="H17" s="524"/>
      <c r="I17" s="524"/>
      <c r="J17" s="524"/>
      <c r="K17" s="525"/>
    </row>
    <row r="18" spans="1:11">
      <c r="A18" s="373">
        <v>9</v>
      </c>
      <c r="B18" s="345" t="s">
        <v>501</v>
      </c>
      <c r="C18" s="521">
        <v>7533001.9239126984</v>
      </c>
      <c r="D18" s="522">
        <v>0</v>
      </c>
      <c r="E18" s="522">
        <v>7533001.9239126984</v>
      </c>
      <c r="F18" s="522"/>
      <c r="G18" s="522"/>
      <c r="H18" s="522"/>
      <c r="I18" s="522">
        <v>7533001.9239126984</v>
      </c>
      <c r="J18" s="522">
        <v>0</v>
      </c>
      <c r="K18" s="523">
        <v>7533001.9239126984</v>
      </c>
    </row>
    <row r="19" spans="1:11">
      <c r="A19" s="373">
        <v>10</v>
      </c>
      <c r="B19" s="345" t="s">
        <v>502</v>
      </c>
      <c r="C19" s="521">
        <v>416288595.42242527</v>
      </c>
      <c r="D19" s="522">
        <v>647822852.46161151</v>
      </c>
      <c r="E19" s="522">
        <v>1064111447.8840368</v>
      </c>
      <c r="F19" s="522">
        <v>25133856.909988999</v>
      </c>
      <c r="G19" s="522">
        <v>5093644.2599881003</v>
      </c>
      <c r="H19" s="522">
        <v>30227501.169977099</v>
      </c>
      <c r="I19" s="522">
        <v>30916484.709227905</v>
      </c>
      <c r="J19" s="522">
        <v>105549321.67511609</v>
      </c>
      <c r="K19" s="523">
        <v>136465806.38434398</v>
      </c>
    </row>
    <row r="20" spans="1:11">
      <c r="A20" s="373">
        <v>11</v>
      </c>
      <c r="B20" s="345" t="s">
        <v>503</v>
      </c>
      <c r="C20" s="521">
        <v>9885223.5944458004</v>
      </c>
      <c r="D20" s="522">
        <v>14496555.661122501</v>
      </c>
      <c r="E20" s="522">
        <v>24381779.255568303</v>
      </c>
      <c r="F20" s="522">
        <v>876436.58183189994</v>
      </c>
      <c r="G20" s="522">
        <v>4193406.2883764999</v>
      </c>
      <c r="H20" s="522">
        <v>5069842.8702083994</v>
      </c>
      <c r="I20" s="522">
        <v>876436.58183189994</v>
      </c>
      <c r="J20" s="522">
        <v>4193406.2883764999</v>
      </c>
      <c r="K20" s="523">
        <v>5069842.8702083994</v>
      </c>
    </row>
    <row r="21" spans="1:11" ht="13.5" thickBot="1">
      <c r="A21" s="231">
        <v>12</v>
      </c>
      <c r="B21" s="374" t="s">
        <v>504</v>
      </c>
      <c r="C21" s="526">
        <v>433706820.9407838</v>
      </c>
      <c r="D21" s="527">
        <v>662319408.12273407</v>
      </c>
      <c r="E21" s="526">
        <v>1096026229.0635178</v>
      </c>
      <c r="F21" s="527">
        <v>26010293.491820898</v>
      </c>
      <c r="G21" s="527">
        <v>9287050.5483646002</v>
      </c>
      <c r="H21" s="527">
        <v>35297344.040185496</v>
      </c>
      <c r="I21" s="527">
        <v>31792921.291059803</v>
      </c>
      <c r="J21" s="527">
        <v>109742727.96349259</v>
      </c>
      <c r="K21" s="528">
        <v>141535649.25455239</v>
      </c>
    </row>
    <row r="22" spans="1:11" ht="38.25" customHeight="1" thickBot="1">
      <c r="A22" s="357"/>
      <c r="B22" s="358"/>
      <c r="C22" s="358"/>
      <c r="D22" s="358"/>
      <c r="E22" s="358"/>
      <c r="F22" s="587" t="s">
        <v>505</v>
      </c>
      <c r="G22" s="588"/>
      <c r="H22" s="588"/>
      <c r="I22" s="587" t="s">
        <v>506</v>
      </c>
      <c r="J22" s="588"/>
      <c r="K22" s="589"/>
    </row>
    <row r="23" spans="1:11">
      <c r="A23" s="350">
        <v>13</v>
      </c>
      <c r="B23" s="347" t="s">
        <v>491</v>
      </c>
      <c r="C23" s="356"/>
      <c r="D23" s="356"/>
      <c r="E23" s="356"/>
      <c r="F23" s="531">
        <v>183186517.2247825</v>
      </c>
      <c r="G23" s="531">
        <v>317286765.29382807</v>
      </c>
      <c r="H23" s="531">
        <v>500473282.5186106</v>
      </c>
      <c r="I23" s="531">
        <v>177403889.42554361</v>
      </c>
      <c r="J23" s="531">
        <v>217902778.42096087</v>
      </c>
      <c r="K23" s="532">
        <v>395306667.84650445</v>
      </c>
    </row>
    <row r="24" spans="1:11" ht="13.5" thickBot="1">
      <c r="A24" s="351">
        <v>14</v>
      </c>
      <c r="B24" s="348" t="s">
        <v>507</v>
      </c>
      <c r="C24" s="375"/>
      <c r="D24" s="354"/>
      <c r="E24" s="355"/>
      <c r="F24" s="533">
        <v>70157252.789291278</v>
      </c>
      <c r="G24" s="533">
        <v>174025446.25331286</v>
      </c>
      <c r="H24" s="533">
        <v>244182699.04260415</v>
      </c>
      <c r="I24" s="533">
        <v>33045769.110621635</v>
      </c>
      <c r="J24" s="533">
        <v>30872850.350273274</v>
      </c>
      <c r="K24" s="534">
        <v>47082522.950693637</v>
      </c>
    </row>
    <row r="25" spans="1:11" ht="13.5" thickBot="1">
      <c r="A25" s="352">
        <v>15</v>
      </c>
      <c r="B25" s="349" t="s">
        <v>508</v>
      </c>
      <c r="C25" s="353"/>
      <c r="D25" s="353"/>
      <c r="E25" s="353"/>
      <c r="F25" s="529">
        <v>2.6110845271402057</v>
      </c>
      <c r="G25" s="529">
        <v>1.8232205239225927</v>
      </c>
      <c r="H25" s="529">
        <v>2.0495853493342286</v>
      </c>
      <c r="I25" s="529">
        <v>5.3684297324622445</v>
      </c>
      <c r="J25" s="529">
        <v>7.0580712810351862</v>
      </c>
      <c r="K25" s="530">
        <v>8.3960383401816117</v>
      </c>
    </row>
    <row r="28" spans="1:11" ht="38.25">
      <c r="B28" s="24" t="s">
        <v>552</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K33" sqref="K33"/>
    </sheetView>
  </sheetViews>
  <sheetFormatPr defaultColWidth="9.140625" defaultRowHeight="15"/>
  <cols>
    <col min="1" max="1" width="10.5703125" style="73" bestFit="1" customWidth="1"/>
    <col min="2" max="2" width="95" style="73" customWidth="1"/>
    <col min="3" max="3" width="12.5703125" style="73" bestFit="1" customWidth="1"/>
    <col min="4" max="4" width="10" style="73" bestFit="1" customWidth="1"/>
    <col min="5" max="5" width="18.28515625" style="73" bestFit="1" customWidth="1"/>
    <col min="6" max="13" width="10.7109375" style="73" customWidth="1"/>
    <col min="14" max="14" width="31" style="73" bestFit="1" customWidth="1"/>
    <col min="15" max="16384" width="9.140625" style="13"/>
  </cols>
  <sheetData>
    <row r="1" spans="1:14">
      <c r="A1" s="5" t="s">
        <v>190</v>
      </c>
      <c r="B1" s="73" t="str">
        <f>Info!C2</f>
        <v>სს "ბაზისბანკი"</v>
      </c>
    </row>
    <row r="2" spans="1:14" ht="14.25" customHeight="1">
      <c r="A2" s="73" t="s">
        <v>191</v>
      </c>
      <c r="B2" s="470">
        <v>44104</v>
      </c>
    </row>
    <row r="3" spans="1:14" ht="14.25" customHeight="1"/>
    <row r="4" spans="1:14" ht="15.75" thickBot="1">
      <c r="A4" s="2" t="s">
        <v>417</v>
      </c>
      <c r="B4" s="98" t="s">
        <v>77</v>
      </c>
    </row>
    <row r="5" spans="1:14" s="26" customFormat="1" ht="12.75">
      <c r="A5" s="182"/>
      <c r="B5" s="183"/>
      <c r="C5" s="184" t="s">
        <v>0</v>
      </c>
      <c r="D5" s="184" t="s">
        <v>1</v>
      </c>
      <c r="E5" s="184" t="s">
        <v>2</v>
      </c>
      <c r="F5" s="184" t="s">
        <v>3</v>
      </c>
      <c r="G5" s="184" t="s">
        <v>4</v>
      </c>
      <c r="H5" s="184" t="s">
        <v>5</v>
      </c>
      <c r="I5" s="184" t="s">
        <v>238</v>
      </c>
      <c r="J5" s="184" t="s">
        <v>239</v>
      </c>
      <c r="K5" s="184" t="s">
        <v>240</v>
      </c>
      <c r="L5" s="184" t="s">
        <v>241</v>
      </c>
      <c r="M5" s="184" t="s">
        <v>242</v>
      </c>
      <c r="N5" s="185" t="s">
        <v>243</v>
      </c>
    </row>
    <row r="6" spans="1:14" ht="45">
      <c r="A6" s="174"/>
      <c r="B6" s="110"/>
      <c r="C6" s="111" t="s">
        <v>87</v>
      </c>
      <c r="D6" s="112" t="s">
        <v>76</v>
      </c>
      <c r="E6" s="113" t="s">
        <v>86</v>
      </c>
      <c r="F6" s="114">
        <v>0</v>
      </c>
      <c r="G6" s="114">
        <v>0.2</v>
      </c>
      <c r="H6" s="114">
        <v>0.35</v>
      </c>
      <c r="I6" s="114">
        <v>0.5</v>
      </c>
      <c r="J6" s="114">
        <v>0.75</v>
      </c>
      <c r="K6" s="114">
        <v>1</v>
      </c>
      <c r="L6" s="114">
        <v>1.5</v>
      </c>
      <c r="M6" s="114">
        <v>2.5</v>
      </c>
      <c r="N6" s="175" t="s">
        <v>77</v>
      </c>
    </row>
    <row r="7" spans="1:14">
      <c r="A7" s="176">
        <v>1</v>
      </c>
      <c r="B7" s="115" t="s">
        <v>78</v>
      </c>
      <c r="C7" s="317">
        <f>SUM(C8:C13)</f>
        <v>25688000</v>
      </c>
      <c r="D7" s="110"/>
      <c r="E7" s="320">
        <f t="shared" ref="E7:M7" si="0">SUM(E8:E13)</f>
        <v>513760</v>
      </c>
      <c r="F7" s="317">
        <f>SUM(F8:F13)</f>
        <v>0</v>
      </c>
      <c r="G7" s="317">
        <f t="shared" si="0"/>
        <v>0</v>
      </c>
      <c r="H7" s="317">
        <f t="shared" si="0"/>
        <v>0</v>
      </c>
      <c r="I7" s="317">
        <f t="shared" si="0"/>
        <v>0</v>
      </c>
      <c r="J7" s="317">
        <f t="shared" si="0"/>
        <v>0</v>
      </c>
      <c r="K7" s="317">
        <f t="shared" si="0"/>
        <v>513760</v>
      </c>
      <c r="L7" s="317">
        <f t="shared" si="0"/>
        <v>0</v>
      </c>
      <c r="M7" s="317">
        <f t="shared" si="0"/>
        <v>0</v>
      </c>
      <c r="N7" s="177">
        <f>SUM(N8:N13)</f>
        <v>513760</v>
      </c>
    </row>
    <row r="8" spans="1:14">
      <c r="A8" s="176">
        <v>1.1000000000000001</v>
      </c>
      <c r="B8" s="116" t="s">
        <v>79</v>
      </c>
      <c r="C8" s="318">
        <v>25688000</v>
      </c>
      <c r="D8" s="117">
        <v>0.02</v>
      </c>
      <c r="E8" s="320">
        <f>C8*D8</f>
        <v>513760</v>
      </c>
      <c r="F8" s="318"/>
      <c r="G8" s="318"/>
      <c r="H8" s="318"/>
      <c r="I8" s="318"/>
      <c r="J8" s="318"/>
      <c r="K8" s="318">
        <v>513760</v>
      </c>
      <c r="L8" s="318"/>
      <c r="M8" s="318"/>
      <c r="N8" s="177">
        <f>SUMPRODUCT($F$6:$M$6,F8:M8)</f>
        <v>513760</v>
      </c>
    </row>
    <row r="9" spans="1:14">
      <c r="A9" s="176">
        <v>1.2</v>
      </c>
      <c r="B9" s="116" t="s">
        <v>80</v>
      </c>
      <c r="C9" s="318"/>
      <c r="D9" s="117">
        <v>0.05</v>
      </c>
      <c r="E9" s="320">
        <f>C9*D9</f>
        <v>0</v>
      </c>
      <c r="F9" s="318"/>
      <c r="G9" s="318"/>
      <c r="H9" s="318"/>
      <c r="I9" s="318"/>
      <c r="J9" s="318"/>
      <c r="K9" s="318"/>
      <c r="L9" s="318"/>
      <c r="M9" s="318"/>
      <c r="N9" s="177">
        <f t="shared" ref="N9:N12" si="1">SUMPRODUCT($F$6:$M$6,F9:M9)</f>
        <v>0</v>
      </c>
    </row>
    <row r="10" spans="1:14">
      <c r="A10" s="176">
        <v>1.3</v>
      </c>
      <c r="B10" s="116" t="s">
        <v>81</v>
      </c>
      <c r="C10" s="318"/>
      <c r="D10" s="117">
        <v>0.08</v>
      </c>
      <c r="E10" s="320">
        <f>C10*D10</f>
        <v>0</v>
      </c>
      <c r="F10" s="318"/>
      <c r="G10" s="318"/>
      <c r="H10" s="318"/>
      <c r="I10" s="318"/>
      <c r="J10" s="318"/>
      <c r="K10" s="318"/>
      <c r="L10" s="318"/>
      <c r="M10" s="318"/>
      <c r="N10" s="177">
        <f>SUMPRODUCT($F$6:$M$6,F10:M10)</f>
        <v>0</v>
      </c>
    </row>
    <row r="11" spans="1:14">
      <c r="A11" s="176">
        <v>1.4</v>
      </c>
      <c r="B11" s="116" t="s">
        <v>82</v>
      </c>
      <c r="C11" s="318"/>
      <c r="D11" s="117">
        <v>0.11</v>
      </c>
      <c r="E11" s="320">
        <f>C11*D11</f>
        <v>0</v>
      </c>
      <c r="F11" s="318"/>
      <c r="G11" s="318"/>
      <c r="H11" s="318"/>
      <c r="I11" s="318"/>
      <c r="J11" s="318"/>
      <c r="K11" s="318"/>
      <c r="L11" s="318"/>
      <c r="M11" s="318"/>
      <c r="N11" s="177">
        <f t="shared" si="1"/>
        <v>0</v>
      </c>
    </row>
    <row r="12" spans="1:14">
      <c r="A12" s="176">
        <v>1.5</v>
      </c>
      <c r="B12" s="116" t="s">
        <v>83</v>
      </c>
      <c r="C12" s="318"/>
      <c r="D12" s="117">
        <v>0.14000000000000001</v>
      </c>
      <c r="E12" s="320">
        <f>C12*D12</f>
        <v>0</v>
      </c>
      <c r="F12" s="318"/>
      <c r="G12" s="318"/>
      <c r="H12" s="318"/>
      <c r="I12" s="318"/>
      <c r="J12" s="318"/>
      <c r="K12" s="318"/>
      <c r="L12" s="318"/>
      <c r="M12" s="318"/>
      <c r="N12" s="177">
        <f t="shared" si="1"/>
        <v>0</v>
      </c>
    </row>
    <row r="13" spans="1:14">
      <c r="A13" s="176">
        <v>1.6</v>
      </c>
      <c r="B13" s="118" t="s">
        <v>84</v>
      </c>
      <c r="C13" s="318"/>
      <c r="D13" s="119"/>
      <c r="E13" s="318"/>
      <c r="F13" s="318"/>
      <c r="G13" s="318"/>
      <c r="H13" s="318"/>
      <c r="I13" s="318"/>
      <c r="J13" s="318"/>
      <c r="K13" s="318"/>
      <c r="L13" s="318"/>
      <c r="M13" s="318"/>
      <c r="N13" s="177">
        <f>SUMPRODUCT($F$6:$M$6,F13:M13)</f>
        <v>0</v>
      </c>
    </row>
    <row r="14" spans="1:14">
      <c r="A14" s="176">
        <v>2</v>
      </c>
      <c r="B14" s="120" t="s">
        <v>85</v>
      </c>
      <c r="C14" s="317">
        <f>SUM(C15:C20)</f>
        <v>0</v>
      </c>
      <c r="D14" s="110"/>
      <c r="E14" s="320">
        <f t="shared" ref="E14:M14" si="2">SUM(E15:E20)</f>
        <v>0</v>
      </c>
      <c r="F14" s="318">
        <f t="shared" si="2"/>
        <v>0</v>
      </c>
      <c r="G14" s="318">
        <f t="shared" si="2"/>
        <v>0</v>
      </c>
      <c r="H14" s="318">
        <f t="shared" si="2"/>
        <v>0</v>
      </c>
      <c r="I14" s="318">
        <f t="shared" si="2"/>
        <v>0</v>
      </c>
      <c r="J14" s="318">
        <f t="shared" si="2"/>
        <v>0</v>
      </c>
      <c r="K14" s="318">
        <f t="shared" si="2"/>
        <v>0</v>
      </c>
      <c r="L14" s="318">
        <f t="shared" si="2"/>
        <v>0</v>
      </c>
      <c r="M14" s="318">
        <f t="shared" si="2"/>
        <v>0</v>
      </c>
      <c r="N14" s="177">
        <f>SUM(N15:N20)</f>
        <v>0</v>
      </c>
    </row>
    <row r="15" spans="1:14">
      <c r="A15" s="176">
        <v>2.1</v>
      </c>
      <c r="B15" s="118" t="s">
        <v>79</v>
      </c>
      <c r="C15" s="318"/>
      <c r="D15" s="117">
        <v>5.0000000000000001E-3</v>
      </c>
      <c r="E15" s="320">
        <f>C15*D15</f>
        <v>0</v>
      </c>
      <c r="F15" s="318"/>
      <c r="G15" s="318"/>
      <c r="H15" s="318"/>
      <c r="I15" s="318"/>
      <c r="J15" s="318"/>
      <c r="K15" s="318"/>
      <c r="L15" s="318"/>
      <c r="M15" s="318"/>
      <c r="N15" s="177">
        <f>SUMPRODUCT($F$6:$M$6,F15:M15)</f>
        <v>0</v>
      </c>
    </row>
    <row r="16" spans="1:14">
      <c r="A16" s="176">
        <v>2.2000000000000002</v>
      </c>
      <c r="B16" s="118" t="s">
        <v>80</v>
      </c>
      <c r="C16" s="318"/>
      <c r="D16" s="117">
        <v>0.01</v>
      </c>
      <c r="E16" s="320">
        <f>C16*D16</f>
        <v>0</v>
      </c>
      <c r="F16" s="318"/>
      <c r="G16" s="318"/>
      <c r="H16" s="318"/>
      <c r="I16" s="318"/>
      <c r="J16" s="318"/>
      <c r="K16" s="318"/>
      <c r="L16" s="318"/>
      <c r="M16" s="318"/>
      <c r="N16" s="177">
        <f t="shared" ref="N16:N20" si="3">SUMPRODUCT($F$6:$M$6,F16:M16)</f>
        <v>0</v>
      </c>
    </row>
    <row r="17" spans="1:14">
      <c r="A17" s="176">
        <v>2.2999999999999998</v>
      </c>
      <c r="B17" s="118" t="s">
        <v>81</v>
      </c>
      <c r="C17" s="318"/>
      <c r="D17" s="117">
        <v>0.02</v>
      </c>
      <c r="E17" s="320">
        <f>C17*D17</f>
        <v>0</v>
      </c>
      <c r="F17" s="318"/>
      <c r="G17" s="318"/>
      <c r="H17" s="318"/>
      <c r="I17" s="318"/>
      <c r="J17" s="318"/>
      <c r="K17" s="318"/>
      <c r="L17" s="318"/>
      <c r="M17" s="318"/>
      <c r="N17" s="177">
        <f t="shared" si="3"/>
        <v>0</v>
      </c>
    </row>
    <row r="18" spans="1:14">
      <c r="A18" s="176">
        <v>2.4</v>
      </c>
      <c r="B18" s="118" t="s">
        <v>82</v>
      </c>
      <c r="C18" s="318"/>
      <c r="D18" s="117">
        <v>0.03</v>
      </c>
      <c r="E18" s="320">
        <f>C18*D18</f>
        <v>0</v>
      </c>
      <c r="F18" s="318"/>
      <c r="G18" s="318"/>
      <c r="H18" s="318"/>
      <c r="I18" s="318"/>
      <c r="J18" s="318"/>
      <c r="K18" s="318"/>
      <c r="L18" s="318"/>
      <c r="M18" s="318"/>
      <c r="N18" s="177">
        <f t="shared" si="3"/>
        <v>0</v>
      </c>
    </row>
    <row r="19" spans="1:14">
      <c r="A19" s="176">
        <v>2.5</v>
      </c>
      <c r="B19" s="118" t="s">
        <v>83</v>
      </c>
      <c r="C19" s="318"/>
      <c r="D19" s="117">
        <v>0.04</v>
      </c>
      <c r="E19" s="320">
        <f>C19*D19</f>
        <v>0</v>
      </c>
      <c r="F19" s="318"/>
      <c r="G19" s="318"/>
      <c r="H19" s="318"/>
      <c r="I19" s="318"/>
      <c r="J19" s="318"/>
      <c r="K19" s="318"/>
      <c r="L19" s="318"/>
      <c r="M19" s="318"/>
      <c r="N19" s="177">
        <f t="shared" si="3"/>
        <v>0</v>
      </c>
    </row>
    <row r="20" spans="1:14">
      <c r="A20" s="176">
        <v>2.6</v>
      </c>
      <c r="B20" s="118" t="s">
        <v>84</v>
      </c>
      <c r="C20" s="318"/>
      <c r="D20" s="119"/>
      <c r="E20" s="321"/>
      <c r="F20" s="318"/>
      <c r="G20" s="318"/>
      <c r="H20" s="318"/>
      <c r="I20" s="318"/>
      <c r="J20" s="318"/>
      <c r="K20" s="318"/>
      <c r="L20" s="318"/>
      <c r="M20" s="318"/>
      <c r="N20" s="177">
        <f t="shared" si="3"/>
        <v>0</v>
      </c>
    </row>
    <row r="21" spans="1:14" ht="15.75" thickBot="1">
      <c r="A21" s="178">
        <v>3</v>
      </c>
      <c r="B21" s="179" t="s">
        <v>68</v>
      </c>
      <c r="C21" s="319">
        <f>C14+C7</f>
        <v>25688000</v>
      </c>
      <c r="D21" s="180"/>
      <c r="E21" s="322">
        <f>E14+E7</f>
        <v>513760</v>
      </c>
      <c r="F21" s="323">
        <f>F7+F14</f>
        <v>0</v>
      </c>
      <c r="G21" s="323">
        <f t="shared" ref="G21:L21" si="4">G7+G14</f>
        <v>0</v>
      </c>
      <c r="H21" s="323">
        <f t="shared" si="4"/>
        <v>0</v>
      </c>
      <c r="I21" s="323">
        <f t="shared" si="4"/>
        <v>0</v>
      </c>
      <c r="J21" s="323">
        <f t="shared" si="4"/>
        <v>0</v>
      </c>
      <c r="K21" s="323">
        <f t="shared" si="4"/>
        <v>513760</v>
      </c>
      <c r="L21" s="323">
        <f t="shared" si="4"/>
        <v>0</v>
      </c>
      <c r="M21" s="323">
        <f>M7+M14</f>
        <v>0</v>
      </c>
      <c r="N21" s="181">
        <f>N14+N7</f>
        <v>513760</v>
      </c>
    </row>
    <row r="22" spans="1:14">
      <c r="E22" s="324"/>
      <c r="F22" s="324"/>
      <c r="G22" s="324"/>
      <c r="H22" s="324"/>
      <c r="I22" s="324"/>
      <c r="J22" s="324"/>
      <c r="K22" s="324"/>
      <c r="L22" s="324"/>
      <c r="M22" s="324"/>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3"/>
  <sheetViews>
    <sheetView tabSelected="1" workbookViewId="0">
      <selection activeCell="G18" sqref="G17:G18"/>
    </sheetView>
  </sheetViews>
  <sheetFormatPr defaultRowHeight="15"/>
  <cols>
    <col min="1" max="1" width="11.42578125" customWidth="1"/>
    <col min="2" max="2" width="76.85546875" style="4" customWidth="1"/>
    <col min="3" max="3" width="22.85546875" customWidth="1"/>
  </cols>
  <sheetData>
    <row r="1" spans="1:6">
      <c r="A1" s="363" t="s">
        <v>190</v>
      </c>
      <c r="B1" t="str">
        <f>Info!C2</f>
        <v>სს "ბაზისბანკი"</v>
      </c>
    </row>
    <row r="2" spans="1:6">
      <c r="A2" s="363" t="s">
        <v>191</v>
      </c>
      <c r="B2" s="470">
        <v>44104</v>
      </c>
    </row>
    <row r="3" spans="1:6">
      <c r="A3" s="363"/>
      <c r="B3"/>
    </row>
    <row r="4" spans="1:6">
      <c r="A4" s="363" t="s">
        <v>597</v>
      </c>
      <c r="B4" t="s">
        <v>556</v>
      </c>
    </row>
    <row r="5" spans="1:6">
      <c r="A5" s="434"/>
      <c r="B5" s="434" t="s">
        <v>557</v>
      </c>
      <c r="C5" s="446"/>
    </row>
    <row r="6" spans="1:6">
      <c r="A6" s="435">
        <v>1</v>
      </c>
      <c r="B6" s="447" t="s">
        <v>609</v>
      </c>
      <c r="C6" s="448">
        <v>1754722014.8799651</v>
      </c>
      <c r="F6" s="498"/>
    </row>
    <row r="7" spans="1:6">
      <c r="A7" s="435">
        <v>2</v>
      </c>
      <c r="B7" s="447" t="s">
        <v>558</v>
      </c>
      <c r="C7" s="448">
        <v>-14304695.390000001</v>
      </c>
      <c r="F7" s="498"/>
    </row>
    <row r="8" spans="1:6">
      <c r="A8" s="436">
        <v>3</v>
      </c>
      <c r="B8" s="449" t="s">
        <v>559</v>
      </c>
      <c r="C8" s="450">
        <f>C6+C7</f>
        <v>1740417319.489965</v>
      </c>
      <c r="F8" s="498"/>
    </row>
    <row r="9" spans="1:6">
      <c r="A9" s="437"/>
      <c r="B9" s="437" t="s">
        <v>560</v>
      </c>
      <c r="C9" s="451"/>
      <c r="F9" s="498"/>
    </row>
    <row r="10" spans="1:6">
      <c r="A10" s="438">
        <v>4</v>
      </c>
      <c r="B10" s="452" t="s">
        <v>561</v>
      </c>
      <c r="C10" s="448"/>
      <c r="F10" s="498"/>
    </row>
    <row r="11" spans="1:6">
      <c r="A11" s="438">
        <v>5</v>
      </c>
      <c r="B11" s="453" t="s">
        <v>562</v>
      </c>
      <c r="C11" s="448"/>
      <c r="F11" s="498"/>
    </row>
    <row r="12" spans="1:6">
      <c r="A12" s="438" t="s">
        <v>563</v>
      </c>
      <c r="B12" s="447" t="s">
        <v>564</v>
      </c>
      <c r="C12" s="450">
        <f>'15. CCR'!E21</f>
        <v>513760</v>
      </c>
      <c r="F12" s="498"/>
    </row>
    <row r="13" spans="1:6">
      <c r="A13" s="439">
        <v>6</v>
      </c>
      <c r="B13" s="454" t="s">
        <v>565</v>
      </c>
      <c r="C13" s="448"/>
      <c r="F13" s="498"/>
    </row>
    <row r="14" spans="1:6">
      <c r="A14" s="439">
        <v>7</v>
      </c>
      <c r="B14" s="455" t="s">
        <v>566</v>
      </c>
      <c r="C14" s="448"/>
      <c r="F14" s="498"/>
    </row>
    <row r="15" spans="1:6">
      <c r="A15" s="440">
        <v>8</v>
      </c>
      <c r="B15" s="447" t="s">
        <v>567</v>
      </c>
      <c r="C15" s="448"/>
      <c r="F15" s="498"/>
    </row>
    <row r="16" spans="1:6" ht="24">
      <c r="A16" s="439">
        <v>9</v>
      </c>
      <c r="B16" s="455" t="s">
        <v>568</v>
      </c>
      <c r="C16" s="448"/>
      <c r="F16" s="498"/>
    </row>
    <row r="17" spans="1:6">
      <c r="A17" s="439">
        <v>10</v>
      </c>
      <c r="B17" s="455" t="s">
        <v>569</v>
      </c>
      <c r="C17" s="448"/>
      <c r="F17" s="498"/>
    </row>
    <row r="18" spans="1:6">
      <c r="A18" s="441">
        <v>11</v>
      </c>
      <c r="B18" s="456" t="s">
        <v>570</v>
      </c>
      <c r="C18" s="450">
        <f>SUM(C10:C17)</f>
        <v>513760</v>
      </c>
      <c r="F18" s="498"/>
    </row>
    <row r="19" spans="1:6">
      <c r="A19" s="437"/>
      <c r="B19" s="437" t="s">
        <v>571</v>
      </c>
      <c r="C19" s="457"/>
      <c r="F19" s="498"/>
    </row>
    <row r="20" spans="1:6">
      <c r="A20" s="439">
        <v>12</v>
      </c>
      <c r="B20" s="452" t="s">
        <v>572</v>
      </c>
      <c r="C20" s="448"/>
      <c r="F20" s="498"/>
    </row>
    <row r="21" spans="1:6">
      <c r="A21" s="439">
        <v>13</v>
      </c>
      <c r="B21" s="452" t="s">
        <v>573</v>
      </c>
      <c r="C21" s="448"/>
      <c r="F21" s="498"/>
    </row>
    <row r="22" spans="1:6">
      <c r="A22" s="439">
        <v>14</v>
      </c>
      <c r="B22" s="452" t="s">
        <v>574</v>
      </c>
      <c r="C22" s="448"/>
      <c r="F22" s="498"/>
    </row>
    <row r="23" spans="1:6" ht="24">
      <c r="A23" s="439" t="s">
        <v>575</v>
      </c>
      <c r="B23" s="452" t="s">
        <v>576</v>
      </c>
      <c r="C23" s="448"/>
      <c r="F23" s="498"/>
    </row>
    <row r="24" spans="1:6">
      <c r="A24" s="439">
        <v>15</v>
      </c>
      <c r="B24" s="452" t="s">
        <v>577</v>
      </c>
      <c r="C24" s="448"/>
      <c r="F24" s="498"/>
    </row>
    <row r="25" spans="1:6">
      <c r="A25" s="439" t="s">
        <v>578</v>
      </c>
      <c r="B25" s="447" t="s">
        <v>579</v>
      </c>
      <c r="C25" s="448"/>
      <c r="F25" s="498"/>
    </row>
    <row r="26" spans="1:6">
      <c r="A26" s="441">
        <v>16</v>
      </c>
      <c r="B26" s="456" t="s">
        <v>580</v>
      </c>
      <c r="C26" s="450">
        <f>SUM(C20:C25)</f>
        <v>0</v>
      </c>
      <c r="F26" s="498"/>
    </row>
    <row r="27" spans="1:6">
      <c r="A27" s="437"/>
      <c r="B27" s="437" t="s">
        <v>581</v>
      </c>
      <c r="C27" s="451"/>
      <c r="F27" s="498"/>
    </row>
    <row r="28" spans="1:6">
      <c r="A28" s="438">
        <v>17</v>
      </c>
      <c r="B28" s="447" t="s">
        <v>582</v>
      </c>
      <c r="C28" s="448"/>
      <c r="F28" s="498"/>
    </row>
    <row r="29" spans="1:6">
      <c r="A29" s="438">
        <v>18</v>
      </c>
      <c r="B29" s="447" t="s">
        <v>583</v>
      </c>
      <c r="C29" s="448"/>
      <c r="F29" s="498"/>
    </row>
    <row r="30" spans="1:6">
      <c r="A30" s="441">
        <v>19</v>
      </c>
      <c r="B30" s="456" t="s">
        <v>584</v>
      </c>
      <c r="C30" s="450">
        <f>C28+C29</f>
        <v>0</v>
      </c>
      <c r="F30" s="498"/>
    </row>
    <row r="31" spans="1:6">
      <c r="A31" s="442"/>
      <c r="B31" s="437" t="s">
        <v>585</v>
      </c>
      <c r="C31" s="451"/>
      <c r="F31" s="498"/>
    </row>
    <row r="32" spans="1:6">
      <c r="A32" s="438" t="s">
        <v>586</v>
      </c>
      <c r="B32" s="452" t="s">
        <v>587</v>
      </c>
      <c r="C32" s="458"/>
      <c r="F32" s="498"/>
    </row>
    <row r="33" spans="1:6">
      <c r="A33" s="438" t="s">
        <v>588</v>
      </c>
      <c r="B33" s="453" t="s">
        <v>589</v>
      </c>
      <c r="C33" s="458"/>
      <c r="F33" s="498"/>
    </row>
    <row r="34" spans="1:6">
      <c r="A34" s="437"/>
      <c r="B34" s="437" t="s">
        <v>590</v>
      </c>
      <c r="C34" s="451"/>
      <c r="F34" s="498"/>
    </row>
    <row r="35" spans="1:6">
      <c r="A35" s="441">
        <v>20</v>
      </c>
      <c r="B35" s="456" t="s">
        <v>89</v>
      </c>
      <c r="C35" s="450">
        <f>'1. key ratios'!C9</f>
        <v>225149320.08999997</v>
      </c>
      <c r="F35" s="498"/>
    </row>
    <row r="36" spans="1:6">
      <c r="A36" s="441">
        <v>21</v>
      </c>
      <c r="B36" s="456" t="s">
        <v>591</v>
      </c>
      <c r="C36" s="450">
        <f>C8+C18+C26+C30</f>
        <v>1740931079.489965</v>
      </c>
      <c r="F36" s="498"/>
    </row>
    <row r="37" spans="1:6">
      <c r="A37" s="443"/>
      <c r="B37" s="443" t="s">
        <v>556</v>
      </c>
      <c r="C37" s="451"/>
      <c r="F37" s="498"/>
    </row>
    <row r="38" spans="1:6">
      <c r="A38" s="441">
        <v>22</v>
      </c>
      <c r="B38" s="456" t="s">
        <v>556</v>
      </c>
      <c r="C38" s="513">
        <f>IFERROR(C35/C36,0)</f>
        <v>0.12932695770814848</v>
      </c>
      <c r="F38" s="498"/>
    </row>
    <row r="39" spans="1:6">
      <c r="A39" s="443"/>
      <c r="B39" s="443" t="s">
        <v>592</v>
      </c>
      <c r="C39" s="451"/>
      <c r="F39" s="498"/>
    </row>
    <row r="40" spans="1:6">
      <c r="A40" s="444" t="s">
        <v>593</v>
      </c>
      <c r="B40" s="452" t="s">
        <v>594</v>
      </c>
      <c r="C40" s="458"/>
      <c r="F40" s="498"/>
    </row>
    <row r="41" spans="1:6">
      <c r="A41" s="445" t="s">
        <v>595</v>
      </c>
      <c r="B41" s="453" t="s">
        <v>596</v>
      </c>
      <c r="C41" s="458"/>
      <c r="F41" s="498"/>
    </row>
    <row r="42" spans="1:6">
      <c r="F42" s="498"/>
    </row>
    <row r="43" spans="1:6">
      <c r="B43" s="467" t="s">
        <v>610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11"/>
  <sheetViews>
    <sheetView zoomScale="85" zoomScaleNormal="85" workbookViewId="0">
      <selection activeCell="B112" sqref="B112"/>
    </sheetView>
  </sheetViews>
  <sheetFormatPr defaultColWidth="43.5703125" defaultRowHeight="11.25"/>
  <cols>
    <col min="1" max="1" width="5.28515625" style="241" customWidth="1"/>
    <col min="2" max="2" width="66.140625" style="242" customWidth="1"/>
    <col min="3" max="3" width="131.42578125" style="243" customWidth="1"/>
    <col min="4" max="5" width="10.28515625" style="233" customWidth="1"/>
    <col min="6" max="16384" width="43.5703125" style="233"/>
  </cols>
  <sheetData>
    <row r="1" spans="1:3" ht="12.75" thickTop="1" thickBot="1">
      <c r="A1" s="626" t="s">
        <v>325</v>
      </c>
      <c r="B1" s="627"/>
      <c r="C1" s="628"/>
    </row>
    <row r="2" spans="1:3" ht="26.25" customHeight="1">
      <c r="A2" s="234"/>
      <c r="B2" s="629" t="s">
        <v>326</v>
      </c>
      <c r="C2" s="629"/>
    </row>
    <row r="3" spans="1:3" s="239" customFormat="1" ht="11.25" customHeight="1">
      <c r="A3" s="238"/>
      <c r="B3" s="629" t="s">
        <v>419</v>
      </c>
      <c r="C3" s="629"/>
    </row>
    <row r="4" spans="1:3" ht="12" customHeight="1" thickBot="1">
      <c r="A4" s="603" t="s">
        <v>423</v>
      </c>
      <c r="B4" s="604"/>
      <c r="C4" s="605"/>
    </row>
    <row r="5" spans="1:3" ht="12" thickTop="1">
      <c r="A5" s="235"/>
      <c r="B5" s="606" t="s">
        <v>327</v>
      </c>
      <c r="C5" s="607"/>
    </row>
    <row r="6" spans="1:3">
      <c r="A6" s="234"/>
      <c r="B6" s="592" t="s">
        <v>420</v>
      </c>
      <c r="C6" s="593"/>
    </row>
    <row r="7" spans="1:3">
      <c r="A7" s="234"/>
      <c r="B7" s="592" t="s">
        <v>328</v>
      </c>
      <c r="C7" s="593"/>
    </row>
    <row r="8" spans="1:3">
      <c r="A8" s="234"/>
      <c r="B8" s="592" t="s">
        <v>421</v>
      </c>
      <c r="C8" s="593"/>
    </row>
    <row r="9" spans="1:3">
      <c r="A9" s="234"/>
      <c r="B9" s="630" t="s">
        <v>422</v>
      </c>
      <c r="C9" s="631"/>
    </row>
    <row r="10" spans="1:3">
      <c r="A10" s="234"/>
      <c r="B10" s="616" t="s">
        <v>329</v>
      </c>
      <c r="C10" s="617" t="s">
        <v>329</v>
      </c>
    </row>
    <row r="11" spans="1:3">
      <c r="A11" s="234"/>
      <c r="B11" s="616" t="s">
        <v>330</v>
      </c>
      <c r="C11" s="617" t="s">
        <v>330</v>
      </c>
    </row>
    <row r="12" spans="1:3">
      <c r="A12" s="234"/>
      <c r="B12" s="616" t="s">
        <v>331</v>
      </c>
      <c r="C12" s="617" t="s">
        <v>331</v>
      </c>
    </row>
    <row r="13" spans="1:3">
      <c r="A13" s="234"/>
      <c r="B13" s="616" t="s">
        <v>332</v>
      </c>
      <c r="C13" s="617" t="s">
        <v>332</v>
      </c>
    </row>
    <row r="14" spans="1:3">
      <c r="A14" s="234"/>
      <c r="B14" s="616" t="s">
        <v>333</v>
      </c>
      <c r="C14" s="617" t="s">
        <v>333</v>
      </c>
    </row>
    <row r="15" spans="1:3" ht="21.75" customHeight="1">
      <c r="A15" s="234"/>
      <c r="B15" s="616" t="s">
        <v>334</v>
      </c>
      <c r="C15" s="617" t="s">
        <v>334</v>
      </c>
    </row>
    <row r="16" spans="1:3">
      <c r="A16" s="234"/>
      <c r="B16" s="616" t="s">
        <v>335</v>
      </c>
      <c r="C16" s="617" t="s">
        <v>336</v>
      </c>
    </row>
    <row r="17" spans="1:3">
      <c r="A17" s="234"/>
      <c r="B17" s="616" t="s">
        <v>337</v>
      </c>
      <c r="C17" s="617" t="s">
        <v>338</v>
      </c>
    </row>
    <row r="18" spans="1:3">
      <c r="A18" s="234"/>
      <c r="B18" s="616" t="s">
        <v>339</v>
      </c>
      <c r="C18" s="617" t="s">
        <v>340</v>
      </c>
    </row>
    <row r="19" spans="1:3">
      <c r="A19" s="234"/>
      <c r="B19" s="616" t="s">
        <v>341</v>
      </c>
      <c r="C19" s="617" t="s">
        <v>341</v>
      </c>
    </row>
    <row r="20" spans="1:3">
      <c r="A20" s="234"/>
      <c r="B20" s="616" t="s">
        <v>342</v>
      </c>
      <c r="C20" s="617" t="s">
        <v>342</v>
      </c>
    </row>
    <row r="21" spans="1:3">
      <c r="A21" s="234"/>
      <c r="B21" s="616" t="s">
        <v>343</v>
      </c>
      <c r="C21" s="617" t="s">
        <v>343</v>
      </c>
    </row>
    <row r="22" spans="1:3" ht="23.25" customHeight="1">
      <c r="A22" s="234"/>
      <c r="B22" s="616" t="s">
        <v>344</v>
      </c>
      <c r="C22" s="617" t="s">
        <v>345</v>
      </c>
    </row>
    <row r="23" spans="1:3">
      <c r="A23" s="234"/>
      <c r="B23" s="616" t="s">
        <v>346</v>
      </c>
      <c r="C23" s="617" t="s">
        <v>346</v>
      </c>
    </row>
    <row r="24" spans="1:3">
      <c r="A24" s="234"/>
      <c r="B24" s="616" t="s">
        <v>347</v>
      </c>
      <c r="C24" s="617" t="s">
        <v>348</v>
      </c>
    </row>
    <row r="25" spans="1:3" ht="12" thickBot="1">
      <c r="A25" s="236"/>
      <c r="B25" s="622" t="s">
        <v>349</v>
      </c>
      <c r="C25" s="623"/>
    </row>
    <row r="26" spans="1:3" ht="12.75" thickTop="1" thickBot="1">
      <c r="A26" s="603" t="s">
        <v>433</v>
      </c>
      <c r="B26" s="604"/>
      <c r="C26" s="605"/>
    </row>
    <row r="27" spans="1:3" ht="12.75" thickTop="1" thickBot="1">
      <c r="A27" s="237"/>
      <c r="B27" s="624" t="s">
        <v>350</v>
      </c>
      <c r="C27" s="625"/>
    </row>
    <row r="28" spans="1:3" ht="12.75" thickTop="1" thickBot="1">
      <c r="A28" s="603" t="s">
        <v>424</v>
      </c>
      <c r="B28" s="604"/>
      <c r="C28" s="605"/>
    </row>
    <row r="29" spans="1:3" ht="12" thickTop="1">
      <c r="A29" s="235"/>
      <c r="B29" s="620" t="s">
        <v>351</v>
      </c>
      <c r="C29" s="621" t="s">
        <v>352</v>
      </c>
    </row>
    <row r="30" spans="1:3">
      <c r="A30" s="234"/>
      <c r="B30" s="614" t="s">
        <v>353</v>
      </c>
      <c r="C30" s="615" t="s">
        <v>354</v>
      </c>
    </row>
    <row r="31" spans="1:3">
      <c r="A31" s="234"/>
      <c r="B31" s="614" t="s">
        <v>355</v>
      </c>
      <c r="C31" s="615" t="s">
        <v>356</v>
      </c>
    </row>
    <row r="32" spans="1:3">
      <c r="A32" s="234"/>
      <c r="B32" s="614" t="s">
        <v>357</v>
      </c>
      <c r="C32" s="615" t="s">
        <v>358</v>
      </c>
    </row>
    <row r="33" spans="1:3">
      <c r="A33" s="234"/>
      <c r="B33" s="614" t="s">
        <v>359</v>
      </c>
      <c r="C33" s="615" t="s">
        <v>360</v>
      </c>
    </row>
    <row r="34" spans="1:3">
      <c r="A34" s="234"/>
      <c r="B34" s="614" t="s">
        <v>361</v>
      </c>
      <c r="C34" s="615" t="s">
        <v>362</v>
      </c>
    </row>
    <row r="35" spans="1:3" ht="23.25" customHeight="1">
      <c r="A35" s="234"/>
      <c r="B35" s="614" t="s">
        <v>363</v>
      </c>
      <c r="C35" s="615" t="s">
        <v>364</v>
      </c>
    </row>
    <row r="36" spans="1:3" ht="24" customHeight="1">
      <c r="A36" s="234"/>
      <c r="B36" s="614" t="s">
        <v>365</v>
      </c>
      <c r="C36" s="615" t="s">
        <v>366</v>
      </c>
    </row>
    <row r="37" spans="1:3" ht="24.75" customHeight="1">
      <c r="A37" s="234"/>
      <c r="B37" s="614" t="s">
        <v>367</v>
      </c>
      <c r="C37" s="615" t="s">
        <v>368</v>
      </c>
    </row>
    <row r="38" spans="1:3" ht="23.25" customHeight="1">
      <c r="A38" s="234"/>
      <c r="B38" s="614" t="s">
        <v>425</v>
      </c>
      <c r="C38" s="615" t="s">
        <v>369</v>
      </c>
    </row>
    <row r="39" spans="1:3" ht="39.75" customHeight="1">
      <c r="A39" s="234"/>
      <c r="B39" s="616" t="s">
        <v>440</v>
      </c>
      <c r="C39" s="617" t="s">
        <v>370</v>
      </c>
    </row>
    <row r="40" spans="1:3" ht="12" customHeight="1">
      <c r="A40" s="234"/>
      <c r="B40" s="614" t="s">
        <v>371</v>
      </c>
      <c r="C40" s="615" t="s">
        <v>372</v>
      </c>
    </row>
    <row r="41" spans="1:3" ht="27" customHeight="1" thickBot="1">
      <c r="A41" s="236"/>
      <c r="B41" s="618" t="s">
        <v>373</v>
      </c>
      <c r="C41" s="619" t="s">
        <v>374</v>
      </c>
    </row>
    <row r="42" spans="1:3" ht="12.75" thickTop="1" thickBot="1">
      <c r="A42" s="603" t="s">
        <v>426</v>
      </c>
      <c r="B42" s="604"/>
      <c r="C42" s="605"/>
    </row>
    <row r="43" spans="1:3" ht="12" thickTop="1">
      <c r="A43" s="235"/>
      <c r="B43" s="606" t="s">
        <v>463</v>
      </c>
      <c r="C43" s="607" t="s">
        <v>375</v>
      </c>
    </row>
    <row r="44" spans="1:3">
      <c r="A44" s="234"/>
      <c r="B44" s="592" t="s">
        <v>462</v>
      </c>
      <c r="C44" s="593"/>
    </row>
    <row r="45" spans="1:3" ht="23.25" customHeight="1" thickBot="1">
      <c r="A45" s="236"/>
      <c r="B45" s="601" t="s">
        <v>376</v>
      </c>
      <c r="C45" s="602" t="s">
        <v>377</v>
      </c>
    </row>
    <row r="46" spans="1:3" ht="11.25" customHeight="1" thickTop="1" thickBot="1">
      <c r="A46" s="603" t="s">
        <v>427</v>
      </c>
      <c r="B46" s="604"/>
      <c r="C46" s="605"/>
    </row>
    <row r="47" spans="1:3" ht="26.25" customHeight="1" thickTop="1">
      <c r="A47" s="234"/>
      <c r="B47" s="592" t="s">
        <v>428</v>
      </c>
      <c r="C47" s="593"/>
    </row>
    <row r="48" spans="1:3" ht="12" thickBot="1">
      <c r="A48" s="603" t="s">
        <v>429</v>
      </c>
      <c r="B48" s="604"/>
      <c r="C48" s="605"/>
    </row>
    <row r="49" spans="1:3" ht="12" thickTop="1">
      <c r="A49" s="235"/>
      <c r="B49" s="606" t="s">
        <v>378</v>
      </c>
      <c r="C49" s="607" t="s">
        <v>378</v>
      </c>
    </row>
    <row r="50" spans="1:3" ht="11.25" customHeight="1">
      <c r="A50" s="234"/>
      <c r="B50" s="592" t="s">
        <v>379</v>
      </c>
      <c r="C50" s="593" t="s">
        <v>379</v>
      </c>
    </row>
    <row r="51" spans="1:3">
      <c r="A51" s="234"/>
      <c r="B51" s="592" t="s">
        <v>380</v>
      </c>
      <c r="C51" s="593" t="s">
        <v>380</v>
      </c>
    </row>
    <row r="52" spans="1:3" ht="11.25" customHeight="1">
      <c r="A52" s="234"/>
      <c r="B52" s="592" t="s">
        <v>489</v>
      </c>
      <c r="C52" s="593" t="s">
        <v>381</v>
      </c>
    </row>
    <row r="53" spans="1:3" ht="33.6" customHeight="1">
      <c r="A53" s="234"/>
      <c r="B53" s="592" t="s">
        <v>382</v>
      </c>
      <c r="C53" s="593" t="s">
        <v>382</v>
      </c>
    </row>
    <row r="54" spans="1:3" ht="11.25" customHeight="1">
      <c r="A54" s="234"/>
      <c r="B54" s="592" t="s">
        <v>483</v>
      </c>
      <c r="C54" s="593" t="s">
        <v>383</v>
      </c>
    </row>
    <row r="55" spans="1:3" ht="11.25" customHeight="1" thickBot="1">
      <c r="A55" s="603" t="s">
        <v>430</v>
      </c>
      <c r="B55" s="604"/>
      <c r="C55" s="605"/>
    </row>
    <row r="56" spans="1:3" ht="12" thickTop="1">
      <c r="A56" s="235"/>
      <c r="B56" s="606" t="s">
        <v>378</v>
      </c>
      <c r="C56" s="607" t="s">
        <v>378</v>
      </c>
    </row>
    <row r="57" spans="1:3">
      <c r="A57" s="234"/>
      <c r="B57" s="592" t="s">
        <v>384</v>
      </c>
      <c r="C57" s="593" t="s">
        <v>384</v>
      </c>
    </row>
    <row r="58" spans="1:3">
      <c r="A58" s="234"/>
      <c r="B58" s="592" t="s">
        <v>436</v>
      </c>
      <c r="C58" s="593" t="s">
        <v>385</v>
      </c>
    </row>
    <row r="59" spans="1:3">
      <c r="A59" s="234"/>
      <c r="B59" s="592" t="s">
        <v>386</v>
      </c>
      <c r="C59" s="593" t="s">
        <v>386</v>
      </c>
    </row>
    <row r="60" spans="1:3">
      <c r="A60" s="234"/>
      <c r="B60" s="592" t="s">
        <v>387</v>
      </c>
      <c r="C60" s="593" t="s">
        <v>387</v>
      </c>
    </row>
    <row r="61" spans="1:3">
      <c r="A61" s="234"/>
      <c r="B61" s="592" t="s">
        <v>388</v>
      </c>
      <c r="C61" s="593" t="s">
        <v>388</v>
      </c>
    </row>
    <row r="62" spans="1:3">
      <c r="A62" s="234"/>
      <c r="B62" s="592" t="s">
        <v>437</v>
      </c>
      <c r="C62" s="593" t="s">
        <v>389</v>
      </c>
    </row>
    <row r="63" spans="1:3">
      <c r="A63" s="234"/>
      <c r="B63" s="592" t="s">
        <v>390</v>
      </c>
      <c r="C63" s="593" t="s">
        <v>390</v>
      </c>
    </row>
    <row r="64" spans="1:3" ht="12" thickBot="1">
      <c r="A64" s="236"/>
      <c r="B64" s="601" t="s">
        <v>391</v>
      </c>
      <c r="C64" s="602" t="s">
        <v>391</v>
      </c>
    </row>
    <row r="65" spans="1:3" ht="11.25" customHeight="1" thickTop="1">
      <c r="A65" s="594" t="s">
        <v>431</v>
      </c>
      <c r="B65" s="595"/>
      <c r="C65" s="596"/>
    </row>
    <row r="66" spans="1:3" ht="12" thickBot="1">
      <c r="A66" s="236"/>
      <c r="B66" s="601" t="s">
        <v>392</v>
      </c>
      <c r="C66" s="602" t="s">
        <v>392</v>
      </c>
    </row>
    <row r="67" spans="1:3" ht="11.25" customHeight="1" thickTop="1" thickBot="1">
      <c r="A67" s="603" t="s">
        <v>432</v>
      </c>
      <c r="B67" s="604"/>
      <c r="C67" s="605"/>
    </row>
    <row r="68" spans="1:3" ht="12" thickTop="1">
      <c r="A68" s="235"/>
      <c r="B68" s="606" t="s">
        <v>393</v>
      </c>
      <c r="C68" s="607" t="s">
        <v>393</v>
      </c>
    </row>
    <row r="69" spans="1:3">
      <c r="A69" s="234"/>
      <c r="B69" s="592" t="s">
        <v>394</v>
      </c>
      <c r="C69" s="593" t="s">
        <v>394</v>
      </c>
    </row>
    <row r="70" spans="1:3">
      <c r="A70" s="234"/>
      <c r="B70" s="592" t="s">
        <v>395</v>
      </c>
      <c r="C70" s="593" t="s">
        <v>395</v>
      </c>
    </row>
    <row r="71" spans="1:3" ht="38.25" customHeight="1">
      <c r="A71" s="234"/>
      <c r="B71" s="599" t="s">
        <v>439</v>
      </c>
      <c r="C71" s="600" t="s">
        <v>396</v>
      </c>
    </row>
    <row r="72" spans="1:3" ht="33.75" customHeight="1">
      <c r="A72" s="234"/>
      <c r="B72" s="599" t="s">
        <v>442</v>
      </c>
      <c r="C72" s="600" t="s">
        <v>397</v>
      </c>
    </row>
    <row r="73" spans="1:3" ht="15.75" customHeight="1">
      <c r="A73" s="234"/>
      <c r="B73" s="599" t="s">
        <v>438</v>
      </c>
      <c r="C73" s="600" t="s">
        <v>398</v>
      </c>
    </row>
    <row r="74" spans="1:3">
      <c r="A74" s="234"/>
      <c r="B74" s="592" t="s">
        <v>399</v>
      </c>
      <c r="C74" s="593" t="s">
        <v>399</v>
      </c>
    </row>
    <row r="75" spans="1:3" ht="12" thickBot="1">
      <c r="A75" s="236"/>
      <c r="B75" s="601" t="s">
        <v>400</v>
      </c>
      <c r="C75" s="602" t="s">
        <v>400</v>
      </c>
    </row>
    <row r="76" spans="1:3" ht="12" thickTop="1">
      <c r="A76" s="594" t="s">
        <v>466</v>
      </c>
      <c r="B76" s="595"/>
      <c r="C76" s="596"/>
    </row>
    <row r="77" spans="1:3">
      <c r="A77" s="234"/>
      <c r="B77" s="592" t="s">
        <v>392</v>
      </c>
      <c r="C77" s="593"/>
    </row>
    <row r="78" spans="1:3">
      <c r="A78" s="234"/>
      <c r="B78" s="592" t="s">
        <v>464</v>
      </c>
      <c r="C78" s="593"/>
    </row>
    <row r="79" spans="1:3">
      <c r="A79" s="234"/>
      <c r="B79" s="592" t="s">
        <v>465</v>
      </c>
      <c r="C79" s="593"/>
    </row>
    <row r="80" spans="1:3">
      <c r="A80" s="594" t="s">
        <v>467</v>
      </c>
      <c r="B80" s="595"/>
      <c r="C80" s="596"/>
    </row>
    <row r="81" spans="1:3">
      <c r="A81" s="234"/>
      <c r="B81" s="592" t="s">
        <v>392</v>
      </c>
      <c r="C81" s="593"/>
    </row>
    <row r="82" spans="1:3">
      <c r="A82" s="234"/>
      <c r="B82" s="592" t="s">
        <v>468</v>
      </c>
      <c r="C82" s="593"/>
    </row>
    <row r="83" spans="1:3" ht="76.5" customHeight="1">
      <c r="A83" s="234"/>
      <c r="B83" s="592" t="s">
        <v>482</v>
      </c>
      <c r="C83" s="593"/>
    </row>
    <row r="84" spans="1:3" ht="53.25" customHeight="1">
      <c r="A84" s="234"/>
      <c r="B84" s="592" t="s">
        <v>481</v>
      </c>
      <c r="C84" s="593"/>
    </row>
    <row r="85" spans="1:3">
      <c r="A85" s="234"/>
      <c r="B85" s="592" t="s">
        <v>469</v>
      </c>
      <c r="C85" s="593"/>
    </row>
    <row r="86" spans="1:3">
      <c r="A86" s="234"/>
      <c r="B86" s="592" t="s">
        <v>470</v>
      </c>
      <c r="C86" s="593"/>
    </row>
    <row r="87" spans="1:3">
      <c r="A87" s="234"/>
      <c r="B87" s="592" t="s">
        <v>471</v>
      </c>
      <c r="C87" s="593"/>
    </row>
    <row r="88" spans="1:3">
      <c r="A88" s="594" t="s">
        <v>472</v>
      </c>
      <c r="B88" s="595"/>
      <c r="C88" s="596"/>
    </row>
    <row r="89" spans="1:3">
      <c r="A89" s="234"/>
      <c r="B89" s="592" t="s">
        <v>392</v>
      </c>
      <c r="C89" s="593"/>
    </row>
    <row r="90" spans="1:3">
      <c r="A90" s="234"/>
      <c r="B90" s="592" t="s">
        <v>474</v>
      </c>
      <c r="C90" s="593"/>
    </row>
    <row r="91" spans="1:3" ht="12" customHeight="1">
      <c r="A91" s="234"/>
      <c r="B91" s="592" t="s">
        <v>475</v>
      </c>
      <c r="C91" s="593"/>
    </row>
    <row r="92" spans="1:3">
      <c r="A92" s="234"/>
      <c r="B92" s="592" t="s">
        <v>476</v>
      </c>
      <c r="C92" s="593"/>
    </row>
    <row r="93" spans="1:3" ht="24.75" customHeight="1">
      <c r="A93" s="234"/>
      <c r="B93" s="597" t="s">
        <v>517</v>
      </c>
      <c r="C93" s="598"/>
    </row>
    <row r="94" spans="1:3" ht="24" customHeight="1">
      <c r="A94" s="234"/>
      <c r="B94" s="597" t="s">
        <v>518</v>
      </c>
      <c r="C94" s="598"/>
    </row>
    <row r="95" spans="1:3" ht="13.5" customHeight="1">
      <c r="A95" s="234"/>
      <c r="B95" s="614" t="s">
        <v>477</v>
      </c>
      <c r="C95" s="615"/>
    </row>
    <row r="96" spans="1:3" ht="11.25" customHeight="1" thickBot="1">
      <c r="A96" s="608" t="s">
        <v>513</v>
      </c>
      <c r="B96" s="609"/>
      <c r="C96" s="610"/>
    </row>
    <row r="97" spans="1:3" ht="12.75" thickTop="1" thickBot="1">
      <c r="A97" s="613" t="s">
        <v>401</v>
      </c>
      <c r="B97" s="613"/>
      <c r="C97" s="613"/>
    </row>
    <row r="98" spans="1:3">
      <c r="A98" s="369">
        <v>2</v>
      </c>
      <c r="B98" s="366" t="s">
        <v>493</v>
      </c>
      <c r="C98" s="366" t="s">
        <v>514</v>
      </c>
    </row>
    <row r="99" spans="1:3">
      <c r="A99" s="240">
        <v>3</v>
      </c>
      <c r="B99" s="367" t="s">
        <v>494</v>
      </c>
      <c r="C99" s="368" t="s">
        <v>515</v>
      </c>
    </row>
    <row r="100" spans="1:3">
      <c r="A100" s="240">
        <v>4</v>
      </c>
      <c r="B100" s="367" t="s">
        <v>495</v>
      </c>
      <c r="C100" s="368" t="s">
        <v>519</v>
      </c>
    </row>
    <row r="101" spans="1:3" ht="11.25" customHeight="1">
      <c r="A101" s="240">
        <v>5</v>
      </c>
      <c r="B101" s="367" t="s">
        <v>496</v>
      </c>
      <c r="C101" s="368" t="s">
        <v>516</v>
      </c>
    </row>
    <row r="102" spans="1:3" ht="12" customHeight="1">
      <c r="A102" s="240">
        <v>6</v>
      </c>
      <c r="B102" s="367" t="s">
        <v>511</v>
      </c>
      <c r="C102" s="368" t="s">
        <v>497</v>
      </c>
    </row>
    <row r="103" spans="1:3" ht="12" customHeight="1">
      <c r="A103" s="240">
        <v>7</v>
      </c>
      <c r="B103" s="367" t="s">
        <v>498</v>
      </c>
      <c r="C103" s="368" t="s">
        <v>512</v>
      </c>
    </row>
    <row r="104" spans="1:3">
      <c r="A104" s="240">
        <v>8</v>
      </c>
      <c r="B104" s="367" t="s">
        <v>503</v>
      </c>
      <c r="C104" s="368" t="s">
        <v>523</v>
      </c>
    </row>
    <row r="105" spans="1:3" ht="11.25" customHeight="1">
      <c r="A105" s="594" t="s">
        <v>478</v>
      </c>
      <c r="B105" s="595"/>
      <c r="C105" s="596"/>
    </row>
    <row r="106" spans="1:3" ht="27.6" customHeight="1">
      <c r="A106" s="234"/>
      <c r="B106" s="611" t="s">
        <v>392</v>
      </c>
      <c r="C106" s="612"/>
    </row>
    <row r="107" spans="1:3">
      <c r="A107" s="233"/>
      <c r="B107" s="233"/>
      <c r="C107" s="233"/>
    </row>
    <row r="108" spans="1:3">
      <c r="A108" s="233"/>
      <c r="B108" s="233"/>
      <c r="C108" s="233"/>
    </row>
    <row r="109" spans="1:3">
      <c r="A109" s="233"/>
      <c r="B109" s="233"/>
      <c r="C109" s="233"/>
    </row>
    <row r="110" spans="1:3">
      <c r="A110" s="233"/>
      <c r="B110" s="233"/>
      <c r="C110" s="233"/>
    </row>
    <row r="111" spans="1:3">
      <c r="A111" s="233"/>
      <c r="B111" s="233"/>
      <c r="C111" s="233"/>
    </row>
  </sheetData>
  <mergeCells count="99">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1:C1"/>
    <mergeCell ref="B2:C2"/>
    <mergeCell ref="A4:C4"/>
    <mergeCell ref="B5:C5"/>
    <mergeCell ref="B6:C6"/>
    <mergeCell ref="A28:C28"/>
    <mergeCell ref="B29:C29"/>
    <mergeCell ref="B30:C30"/>
    <mergeCell ref="B31:C31"/>
    <mergeCell ref="B20:C20"/>
    <mergeCell ref="B21:C21"/>
    <mergeCell ref="B22:C22"/>
    <mergeCell ref="B23:C23"/>
    <mergeCell ref="B24:C24"/>
    <mergeCell ref="B25:C25"/>
    <mergeCell ref="A26:C26"/>
    <mergeCell ref="B27:C27"/>
    <mergeCell ref="B43:C43"/>
    <mergeCell ref="B32:C32"/>
    <mergeCell ref="B33:C33"/>
    <mergeCell ref="B34:C34"/>
    <mergeCell ref="B35:C35"/>
    <mergeCell ref="B36:C36"/>
    <mergeCell ref="B37:C37"/>
    <mergeCell ref="B38:C38"/>
    <mergeCell ref="B39:C39"/>
    <mergeCell ref="B40:C40"/>
    <mergeCell ref="B41:C41"/>
    <mergeCell ref="A42:C42"/>
    <mergeCell ref="B52:C52"/>
    <mergeCell ref="B53:C53"/>
    <mergeCell ref="B54:C54"/>
    <mergeCell ref="B44:C44"/>
    <mergeCell ref="B45:C45"/>
    <mergeCell ref="A48:C48"/>
    <mergeCell ref="B49:C49"/>
    <mergeCell ref="B50:C50"/>
    <mergeCell ref="B51:C51"/>
    <mergeCell ref="B66:C66"/>
    <mergeCell ref="A55:C55"/>
    <mergeCell ref="B56:C56"/>
    <mergeCell ref="B57:C57"/>
    <mergeCell ref="B58:C58"/>
    <mergeCell ref="B59:C59"/>
    <mergeCell ref="B60:C60"/>
    <mergeCell ref="B61:C61"/>
    <mergeCell ref="B62:C62"/>
    <mergeCell ref="B63:C63"/>
    <mergeCell ref="B64:C64"/>
    <mergeCell ref="A65:C65"/>
    <mergeCell ref="A76:C76"/>
    <mergeCell ref="B77:C77"/>
    <mergeCell ref="A96:C96"/>
    <mergeCell ref="B106:C106"/>
    <mergeCell ref="B78:C78"/>
    <mergeCell ref="B79:C79"/>
    <mergeCell ref="A80:C80"/>
    <mergeCell ref="B81:C81"/>
    <mergeCell ref="B82:C82"/>
    <mergeCell ref="B85:C85"/>
    <mergeCell ref="B86:C86"/>
    <mergeCell ref="A105:C105"/>
    <mergeCell ref="A97:C97"/>
    <mergeCell ref="B94:C94"/>
    <mergeCell ref="B95:C95"/>
    <mergeCell ref="B83:C83"/>
    <mergeCell ref="B73:C73"/>
    <mergeCell ref="B74:C74"/>
    <mergeCell ref="B75:C75"/>
    <mergeCell ref="A67:C67"/>
    <mergeCell ref="B68:C68"/>
    <mergeCell ref="B69:C69"/>
    <mergeCell ref="B70:C70"/>
    <mergeCell ref="B71:C71"/>
    <mergeCell ref="B72:C72"/>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9" activePane="bottomRight" state="frozen"/>
      <selection pane="topRight" activeCell="B1" sqref="B1"/>
      <selection pane="bottomLeft" activeCell="A6" sqref="A6"/>
      <selection pane="bottomRight" activeCell="C37" sqref="C37"/>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18" t="s">
        <v>190</v>
      </c>
      <c r="B1" s="466" t="str">
        <f>Info!C2</f>
        <v>სს "ბაზისბანკი"</v>
      </c>
    </row>
    <row r="2" spans="1:8">
      <c r="A2" s="18" t="s">
        <v>191</v>
      </c>
      <c r="B2" s="470">
        <v>44104</v>
      </c>
      <c r="C2" s="30"/>
      <c r="D2" s="19"/>
      <c r="E2" s="19"/>
      <c r="F2" s="19"/>
      <c r="G2" s="19"/>
      <c r="H2" s="1"/>
    </row>
    <row r="3" spans="1:8">
      <c r="A3" s="18"/>
      <c r="C3" s="30"/>
      <c r="D3" s="19"/>
      <c r="E3" s="19"/>
      <c r="F3" s="19"/>
      <c r="G3" s="19"/>
      <c r="H3" s="1"/>
    </row>
    <row r="4" spans="1:8" ht="16.5" thickBot="1">
      <c r="A4" s="74" t="s">
        <v>404</v>
      </c>
      <c r="B4" s="215" t="s">
        <v>225</v>
      </c>
      <c r="C4" s="216"/>
      <c r="D4" s="217"/>
      <c r="E4" s="217"/>
      <c r="F4" s="217"/>
      <c r="G4" s="217"/>
      <c r="H4" s="1"/>
    </row>
    <row r="5" spans="1:8" ht="15">
      <c r="A5" s="338" t="s">
        <v>26</v>
      </c>
      <c r="B5" s="339"/>
      <c r="C5" s="468">
        <v>44104</v>
      </c>
      <c r="D5" s="468">
        <v>44012</v>
      </c>
      <c r="E5" s="468">
        <v>43921</v>
      </c>
      <c r="F5" s="468">
        <v>43830</v>
      </c>
      <c r="G5" s="469">
        <v>43738</v>
      </c>
    </row>
    <row r="6" spans="1:8" ht="15">
      <c r="A6" s="125"/>
      <c r="B6" s="33" t="s">
        <v>187</v>
      </c>
      <c r="C6" s="340"/>
      <c r="D6" s="340"/>
      <c r="E6" s="340"/>
      <c r="F6" s="340"/>
      <c r="G6" s="341"/>
    </row>
    <row r="7" spans="1:8" ht="15">
      <c r="A7" s="125"/>
      <c r="B7" s="34" t="s">
        <v>192</v>
      </c>
      <c r="C7" s="340"/>
      <c r="D7" s="340"/>
      <c r="E7" s="340"/>
      <c r="F7" s="340"/>
      <c r="G7" s="341"/>
    </row>
    <row r="8" spans="1:8" ht="15">
      <c r="A8" s="126">
        <v>1</v>
      </c>
      <c r="B8" s="249" t="s">
        <v>23</v>
      </c>
      <c r="C8" s="250">
        <v>225149320.08999997</v>
      </c>
      <c r="D8" s="251">
        <v>215968401.19</v>
      </c>
      <c r="E8" s="251">
        <v>206517106.97999999</v>
      </c>
      <c r="F8" s="251">
        <v>229020832.70999998</v>
      </c>
      <c r="G8" s="252">
        <v>218750973.47</v>
      </c>
    </row>
    <row r="9" spans="1:8" ht="15">
      <c r="A9" s="126">
        <v>2</v>
      </c>
      <c r="B9" s="249" t="s">
        <v>89</v>
      </c>
      <c r="C9" s="250">
        <v>225149320.08999997</v>
      </c>
      <c r="D9" s="251">
        <v>215968401.19</v>
      </c>
      <c r="E9" s="251">
        <v>206517106.97999999</v>
      </c>
      <c r="F9" s="251">
        <v>229020832.70999998</v>
      </c>
      <c r="G9" s="252">
        <v>218750973.47</v>
      </c>
    </row>
    <row r="10" spans="1:8" ht="15">
      <c r="A10" s="126">
        <v>3</v>
      </c>
      <c r="B10" s="249" t="s">
        <v>88</v>
      </c>
      <c r="C10" s="250">
        <v>258330127.02649707</v>
      </c>
      <c r="D10" s="251">
        <v>247142333.48140001</v>
      </c>
      <c r="E10" s="251">
        <v>240031437.33189449</v>
      </c>
      <c r="F10" s="251">
        <v>258633011.39696059</v>
      </c>
      <c r="G10" s="252">
        <v>248732469.75277609</v>
      </c>
    </row>
    <row r="11" spans="1:8" ht="15">
      <c r="A11" s="125"/>
      <c r="B11" s="33" t="s">
        <v>188</v>
      </c>
      <c r="C11" s="340"/>
      <c r="D11" s="340"/>
      <c r="E11" s="340"/>
      <c r="F11" s="340"/>
      <c r="G11" s="341"/>
    </row>
    <row r="12" spans="1:8" ht="15" customHeight="1">
      <c r="A12" s="126">
        <v>4</v>
      </c>
      <c r="B12" s="249" t="s">
        <v>418</v>
      </c>
      <c r="C12" s="378">
        <v>1493097477.3454585</v>
      </c>
      <c r="D12" s="251">
        <v>1430337458.6237881</v>
      </c>
      <c r="E12" s="251">
        <v>1513604140.1932437</v>
      </c>
      <c r="F12" s="251">
        <v>1359785587.2047498</v>
      </c>
      <c r="G12" s="252">
        <v>1344638132.5189607</v>
      </c>
    </row>
    <row r="13" spans="1:8" ht="15">
      <c r="A13" s="125"/>
      <c r="B13" s="33" t="s">
        <v>90</v>
      </c>
      <c r="C13" s="340"/>
      <c r="D13" s="340"/>
      <c r="E13" s="340"/>
      <c r="F13" s="340"/>
      <c r="G13" s="341"/>
    </row>
    <row r="14" spans="1:8" s="3" customFormat="1" ht="15">
      <c r="A14" s="126"/>
      <c r="B14" s="34" t="s">
        <v>604</v>
      </c>
      <c r="C14" s="340"/>
      <c r="D14" s="340"/>
      <c r="E14" s="340"/>
      <c r="F14" s="340"/>
      <c r="G14" s="341"/>
    </row>
    <row r="15" spans="1:8" ht="15">
      <c r="A15" s="124">
        <v>5</v>
      </c>
      <c r="B15" s="32" t="str">
        <f>"ძირითადი პირველადი კაპიტალის კოეფიციენტი &gt;="&amp;ROUND('9.1. Capital Requirements'!$C$19*100, 2)&amp;"%"</f>
        <v>ძირითადი პირველადი კაპიტალის კოეფიციენტი &gt;=5.43%</v>
      </c>
      <c r="C15" s="499">
        <v>0.15079345019742946</v>
      </c>
      <c r="D15" s="471">
        <v>0.15099122230763354</v>
      </c>
      <c r="E15" s="471">
        <v>0.13644063298719156</v>
      </c>
      <c r="F15" s="471">
        <v>0.16842422427846718</v>
      </c>
      <c r="G15" s="472">
        <v>0.16268389850004153</v>
      </c>
    </row>
    <row r="16" spans="1:8" ht="15" customHeight="1">
      <c r="A16" s="124">
        <v>6</v>
      </c>
      <c r="B16" s="32" t="str">
        <f>"პირველადი კაპიტალის კოეფიციენტი &gt;="&amp;ROUND('9.1. Capital Requirements'!$C$20*100, 2 )&amp;"%"</f>
        <v>პირველადი კაპიტალის კოეფიციენტი &gt;=7.25%</v>
      </c>
      <c r="C16" s="499">
        <v>0.15079345019742946</v>
      </c>
      <c r="D16" s="471">
        <v>0.15099122230763354</v>
      </c>
      <c r="E16" s="471">
        <v>0.13644063298719156</v>
      </c>
      <c r="F16" s="471">
        <v>0.16842422427846718</v>
      </c>
      <c r="G16" s="472">
        <v>0.16268389850004153</v>
      </c>
    </row>
    <row r="17" spans="1:7" ht="15">
      <c r="A17" s="124">
        <v>7</v>
      </c>
      <c r="B17" s="32" t="str">
        <f>"საზედამხედველო კაპიტალის კოეფიციენტი &gt;="&amp;ROUND('9.1. Capital Requirements'!$C$21*100,2)&amp;"%"</f>
        <v>საზედამხედველო კაპიტალის კოეფიციენტი &gt;=12.28%</v>
      </c>
      <c r="C17" s="499">
        <v>0.17301625040970259</v>
      </c>
      <c r="D17" s="471">
        <v>0.17278603170974086</v>
      </c>
      <c r="E17" s="471">
        <v>0.15858270399633642</v>
      </c>
      <c r="F17" s="471">
        <v>0.19020131837742218</v>
      </c>
      <c r="G17" s="472">
        <v>0.18498097275198963</v>
      </c>
    </row>
    <row r="18" spans="1:7" ht="15">
      <c r="A18" s="125"/>
      <c r="B18" s="33" t="s">
        <v>6</v>
      </c>
      <c r="C18" s="500"/>
      <c r="D18" s="340"/>
      <c r="E18" s="340"/>
      <c r="F18" s="340"/>
      <c r="G18" s="341"/>
    </row>
    <row r="19" spans="1:7" ht="15" customHeight="1">
      <c r="A19" s="127">
        <v>8</v>
      </c>
      <c r="B19" s="35" t="s">
        <v>7</v>
      </c>
      <c r="C19" s="501">
        <v>7.0839950279849975E-2</v>
      </c>
      <c r="D19" s="502">
        <v>7.0148278795202051E-2</v>
      </c>
      <c r="E19" s="502">
        <v>7.0799938834958109E-2</v>
      </c>
      <c r="F19" s="502">
        <v>7.4598491471317488E-2</v>
      </c>
      <c r="G19" s="503">
        <v>7.547097025976339E-2</v>
      </c>
    </row>
    <row r="20" spans="1:7" ht="15">
      <c r="A20" s="127">
        <v>9</v>
      </c>
      <c r="B20" s="35" t="s">
        <v>8</v>
      </c>
      <c r="C20" s="501">
        <v>4.0347292186893008E-2</v>
      </c>
      <c r="D20" s="502">
        <v>4.1344712489973061E-2</v>
      </c>
      <c r="E20" s="502">
        <v>4.0223945394480869E-2</v>
      </c>
      <c r="F20" s="502">
        <v>3.7182167425987976E-2</v>
      </c>
      <c r="G20" s="503">
        <v>3.6969661371401834E-2</v>
      </c>
    </row>
    <row r="21" spans="1:7" ht="15">
      <c r="A21" s="127">
        <v>10</v>
      </c>
      <c r="B21" s="35" t="s">
        <v>9</v>
      </c>
      <c r="C21" s="501">
        <v>2.0405175263203994E-2</v>
      </c>
      <c r="D21" s="502">
        <v>1.7814133146248173E-2</v>
      </c>
      <c r="E21" s="502">
        <v>1.7400885598260491E-2</v>
      </c>
      <c r="F21" s="502">
        <v>2.3781958508763735E-2</v>
      </c>
      <c r="G21" s="503">
        <v>2.3868923491411873E-2</v>
      </c>
    </row>
    <row r="22" spans="1:7" ht="15">
      <c r="A22" s="127">
        <v>11</v>
      </c>
      <c r="B22" s="35" t="s">
        <v>226</v>
      </c>
      <c r="C22" s="501">
        <v>3.0492658092956964E-2</v>
      </c>
      <c r="D22" s="502">
        <v>2.8803566305228994E-2</v>
      </c>
      <c r="E22" s="502">
        <v>3.0575993440477244E-2</v>
      </c>
      <c r="F22" s="502">
        <v>3.7416324045329519E-2</v>
      </c>
      <c r="G22" s="503">
        <v>3.8501308888361549E-2</v>
      </c>
    </row>
    <row r="23" spans="1:7" ht="15">
      <c r="A23" s="127">
        <v>12</v>
      </c>
      <c r="B23" s="35" t="s">
        <v>10</v>
      </c>
      <c r="C23" s="501">
        <v>-8.8184580812811556E-4</v>
      </c>
      <c r="D23" s="502">
        <v>-1.535893525127619E-2</v>
      </c>
      <c r="E23" s="502">
        <v>-5.3841947238291776E-2</v>
      </c>
      <c r="F23" s="502">
        <v>1.6603306420514993E-2</v>
      </c>
      <c r="G23" s="503">
        <v>1.3115457441101678E-2</v>
      </c>
    </row>
    <row r="24" spans="1:7" ht="15">
      <c r="A24" s="127">
        <v>13</v>
      </c>
      <c r="B24" s="35" t="s">
        <v>11</v>
      </c>
      <c r="C24" s="501">
        <v>-6.3873704896180552E-3</v>
      </c>
      <c r="D24" s="502">
        <v>-0.11145483140039698</v>
      </c>
      <c r="E24" s="502">
        <v>-0.37960631663543476</v>
      </c>
      <c r="F24" s="502">
        <v>0.10984023371340056</v>
      </c>
      <c r="G24" s="503">
        <v>8.5606706722938825E-2</v>
      </c>
    </row>
    <row r="25" spans="1:7" ht="15">
      <c r="A25" s="125"/>
      <c r="B25" s="33" t="s">
        <v>12</v>
      </c>
      <c r="C25" s="500"/>
      <c r="D25" s="504"/>
      <c r="E25" s="504"/>
      <c r="F25" s="504"/>
      <c r="G25" s="505"/>
    </row>
    <row r="26" spans="1:7" ht="15">
      <c r="A26" s="127">
        <v>14</v>
      </c>
      <c r="B26" s="35" t="s">
        <v>13</v>
      </c>
      <c r="C26" s="501">
        <v>6.1674933283950004E-2</v>
      </c>
      <c r="D26" s="502">
        <v>6.5558648322932345E-2</v>
      </c>
      <c r="E26" s="502">
        <v>5.303639470575567E-2</v>
      </c>
      <c r="F26" s="502">
        <v>3.8814743834182715E-2</v>
      </c>
      <c r="G26" s="503">
        <v>5.5721109754603086E-2</v>
      </c>
    </row>
    <row r="27" spans="1:7" ht="15" customHeight="1">
      <c r="A27" s="127">
        <v>15</v>
      </c>
      <c r="B27" s="35" t="s">
        <v>14</v>
      </c>
      <c r="C27" s="501">
        <v>6.1542531506263952E-2</v>
      </c>
      <c r="D27" s="502">
        <v>6.2280671276398046E-2</v>
      </c>
      <c r="E27" s="502">
        <v>6.1956797060720319E-2</v>
      </c>
      <c r="F27" s="502">
        <v>3.8608235866513921E-2</v>
      </c>
      <c r="G27" s="503">
        <v>4.3655364173270726E-2</v>
      </c>
    </row>
    <row r="28" spans="1:7" ht="15">
      <c r="A28" s="127">
        <v>16</v>
      </c>
      <c r="B28" s="35" t="s">
        <v>15</v>
      </c>
      <c r="C28" s="501">
        <v>0.58474716330136189</v>
      </c>
      <c r="D28" s="502">
        <v>0.58581702432703942</v>
      </c>
      <c r="E28" s="502">
        <v>0.59136987562684029</v>
      </c>
      <c r="F28" s="502">
        <v>0.55866720046453433</v>
      </c>
      <c r="G28" s="503">
        <v>0.57216847691981376</v>
      </c>
    </row>
    <row r="29" spans="1:7" ht="15" customHeight="1">
      <c r="A29" s="127">
        <v>17</v>
      </c>
      <c r="B29" s="35" t="s">
        <v>16</v>
      </c>
      <c r="C29" s="501">
        <v>0.54156204060985791</v>
      </c>
      <c r="D29" s="502">
        <v>0.52999861011906069</v>
      </c>
      <c r="E29" s="502">
        <v>0.57251364771530533</v>
      </c>
      <c r="F29" s="502">
        <v>0.54521103035847407</v>
      </c>
      <c r="G29" s="503">
        <v>0.56591274924137691</v>
      </c>
    </row>
    <row r="30" spans="1:7" ht="15">
      <c r="A30" s="127">
        <v>18</v>
      </c>
      <c r="B30" s="35" t="s">
        <v>17</v>
      </c>
      <c r="C30" s="501">
        <v>4.2007147546551528E-2</v>
      </c>
      <c r="D30" s="502">
        <v>4.0616524880453989E-2</v>
      </c>
      <c r="E30" s="502">
        <v>0.11012236161272641</v>
      </c>
      <c r="F30" s="502">
        <v>9.0015197420837273E-2</v>
      </c>
      <c r="G30" s="503">
        <v>3.1148089287758179E-2</v>
      </c>
    </row>
    <row r="31" spans="1:7" ht="15" customHeight="1">
      <c r="A31" s="125"/>
      <c r="B31" s="33" t="s">
        <v>18</v>
      </c>
      <c r="C31" s="500"/>
      <c r="D31" s="504"/>
      <c r="E31" s="504"/>
      <c r="F31" s="504"/>
      <c r="G31" s="505"/>
    </row>
    <row r="32" spans="1:7" ht="15" customHeight="1">
      <c r="A32" s="127">
        <v>19</v>
      </c>
      <c r="B32" s="35" t="s">
        <v>19</v>
      </c>
      <c r="C32" s="501">
        <v>0.2714951603677026</v>
      </c>
      <c r="D32" s="501">
        <v>0.29938818872778328</v>
      </c>
      <c r="E32" s="501">
        <v>0.28384706777695884</v>
      </c>
      <c r="F32" s="501">
        <v>0.28866582898190268</v>
      </c>
      <c r="G32" s="506">
        <v>0.32566285220930696</v>
      </c>
    </row>
    <row r="33" spans="1:7" ht="15" customHeight="1">
      <c r="A33" s="127">
        <v>20</v>
      </c>
      <c r="B33" s="35" t="s">
        <v>20</v>
      </c>
      <c r="C33" s="501">
        <v>0.64311254702589138</v>
      </c>
      <c r="D33" s="501">
        <v>0.65440337420677563</v>
      </c>
      <c r="E33" s="501">
        <v>0.67564734044270991</v>
      </c>
      <c r="F33" s="501">
        <v>0.65081832892319491</v>
      </c>
      <c r="G33" s="506">
        <v>0.68484755651922413</v>
      </c>
    </row>
    <row r="34" spans="1:7" ht="15" customHeight="1">
      <c r="A34" s="127">
        <v>21</v>
      </c>
      <c r="B34" s="253" t="s">
        <v>21</v>
      </c>
      <c r="C34" s="501">
        <v>0.22527962660753947</v>
      </c>
      <c r="D34" s="501">
        <v>0.22100725552248712</v>
      </c>
      <c r="E34" s="501">
        <v>0.22087661990105109</v>
      </c>
      <c r="F34" s="501">
        <v>0.2203742753075271</v>
      </c>
      <c r="G34" s="506">
        <v>0.22502680483253343</v>
      </c>
    </row>
    <row r="35" spans="1:7" ht="15" customHeight="1">
      <c r="A35" s="343"/>
      <c r="B35" s="33" t="s">
        <v>525</v>
      </c>
      <c r="C35" s="340"/>
      <c r="D35" s="340"/>
      <c r="E35" s="340"/>
      <c r="F35" s="340"/>
      <c r="G35" s="341"/>
    </row>
    <row r="36" spans="1:7" ht="15" customHeight="1">
      <c r="A36" s="127">
        <v>22</v>
      </c>
      <c r="B36" s="337" t="s">
        <v>509</v>
      </c>
      <c r="C36" s="535">
        <v>500473282.5186106</v>
      </c>
      <c r="D36" s="253">
        <v>482228601.83367562</v>
      </c>
      <c r="E36" s="253">
        <v>510708194.84914559</v>
      </c>
      <c r="F36" s="253">
        <v>465115398.83957189</v>
      </c>
      <c r="G36" s="342">
        <v>461494515.50930411</v>
      </c>
    </row>
    <row r="37" spans="1:7" ht="15">
      <c r="A37" s="127">
        <v>23</v>
      </c>
      <c r="B37" s="35" t="s">
        <v>510</v>
      </c>
      <c r="C37" s="535">
        <v>244182699.04260415</v>
      </c>
      <c r="D37" s="254">
        <v>216193761.30444035</v>
      </c>
      <c r="E37" s="254">
        <v>232304827.58562928</v>
      </c>
      <c r="F37" s="254">
        <v>212250100.1957415</v>
      </c>
      <c r="G37" s="255">
        <v>232894584.11591014</v>
      </c>
    </row>
    <row r="38" spans="1:7" thickBot="1">
      <c r="A38" s="128">
        <v>24</v>
      </c>
      <c r="B38" s="256" t="s">
        <v>508</v>
      </c>
      <c r="C38" s="536">
        <v>2.0495853493342286</v>
      </c>
      <c r="D38" s="473">
        <v>2.230538933797491</v>
      </c>
      <c r="E38" s="473">
        <v>2.1984398695326068</v>
      </c>
      <c r="F38" s="473">
        <v>2.1913553793879612</v>
      </c>
      <c r="G38" s="474">
        <v>1.9815596711326753</v>
      </c>
    </row>
    <row r="39" spans="1:7">
      <c r="A39" s="21"/>
    </row>
    <row r="40" spans="1:7" ht="39.75">
      <c r="B40" s="24" t="s">
        <v>603</v>
      </c>
    </row>
    <row r="41" spans="1:7" ht="65.25">
      <c r="B41" s="394" t="s">
        <v>524</v>
      </c>
      <c r="D41" s="363"/>
      <c r="E41" s="363"/>
      <c r="F41" s="363"/>
      <c r="G41" s="36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43"/>
  <sheetViews>
    <sheetView workbookViewId="0">
      <pane xSplit="1" ySplit="5" topLeftCell="B6" activePane="bottomRight" state="frozen"/>
      <selection pane="topRight" activeCell="B1" sqref="B1"/>
      <selection pane="bottomLeft" activeCell="A5" sqref="A5"/>
      <selection pane="bottomRight" activeCell="L32" sqref="L32"/>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11" ht="15.75">
      <c r="A1" s="18" t="s">
        <v>190</v>
      </c>
      <c r="B1" s="363" t="str">
        <f>Info!C2</f>
        <v>სს "ბაზისბანკი"</v>
      </c>
    </row>
    <row r="2" spans="1:11" ht="15.75">
      <c r="A2" s="18" t="s">
        <v>191</v>
      </c>
      <c r="B2" s="475">
        <f>'1. key ratios'!B2</f>
        <v>44104</v>
      </c>
    </row>
    <row r="3" spans="1:11" ht="15.75">
      <c r="A3" s="18"/>
    </row>
    <row r="4" spans="1:11" ht="16.5" thickBot="1">
      <c r="A4" s="36" t="s">
        <v>405</v>
      </c>
      <c r="B4" s="75" t="s">
        <v>244</v>
      </c>
      <c r="C4" s="36"/>
      <c r="D4" s="37"/>
      <c r="E4" s="37"/>
      <c r="F4" s="38"/>
      <c r="G4" s="38"/>
      <c r="H4" s="39" t="s">
        <v>94</v>
      </c>
    </row>
    <row r="5" spans="1:11" ht="15.75">
      <c r="A5" s="40"/>
      <c r="B5" s="41"/>
      <c r="C5" s="539" t="s">
        <v>196</v>
      </c>
      <c r="D5" s="540"/>
      <c r="E5" s="541"/>
      <c r="F5" s="539" t="s">
        <v>197</v>
      </c>
      <c r="G5" s="540"/>
      <c r="H5" s="542"/>
    </row>
    <row r="6" spans="1:11" ht="15.75">
      <c r="A6" s="42" t="s">
        <v>26</v>
      </c>
      <c r="B6" s="43" t="s">
        <v>154</v>
      </c>
      <c r="C6" s="44" t="s">
        <v>27</v>
      </c>
      <c r="D6" s="44" t="s">
        <v>95</v>
      </c>
      <c r="E6" s="44" t="s">
        <v>68</v>
      </c>
      <c r="F6" s="44" t="s">
        <v>27</v>
      </c>
      <c r="G6" s="44" t="s">
        <v>95</v>
      </c>
      <c r="H6" s="45" t="s">
        <v>68</v>
      </c>
    </row>
    <row r="7" spans="1:11" ht="15.75">
      <c r="A7" s="42">
        <v>1</v>
      </c>
      <c r="B7" s="46" t="s">
        <v>155</v>
      </c>
      <c r="C7" s="257">
        <v>17080904.780000001</v>
      </c>
      <c r="D7" s="257">
        <v>26894922.541700002</v>
      </c>
      <c r="E7" s="258">
        <f>C7+D7</f>
        <v>43975827.321700007</v>
      </c>
      <c r="F7" s="259">
        <v>18374645.059999999</v>
      </c>
      <c r="G7" s="260">
        <v>23669290.482700001</v>
      </c>
      <c r="H7" s="261">
        <v>42043935.5427</v>
      </c>
      <c r="I7" s="477"/>
      <c r="J7" s="477"/>
      <c r="K7" s="477"/>
    </row>
    <row r="8" spans="1:11" ht="15.75">
      <c r="A8" s="42">
        <v>2</v>
      </c>
      <c r="B8" s="46" t="s">
        <v>156</v>
      </c>
      <c r="C8" s="257">
        <v>60829331.520000003</v>
      </c>
      <c r="D8" s="257">
        <v>207906604.81889999</v>
      </c>
      <c r="E8" s="258">
        <f t="shared" ref="E8:E20" si="0">C8+D8</f>
        <v>268735936.33889997</v>
      </c>
      <c r="F8" s="259">
        <v>19993790.899999999</v>
      </c>
      <c r="G8" s="260">
        <v>240538362.648</v>
      </c>
      <c r="H8" s="261">
        <v>260532153.54800001</v>
      </c>
      <c r="I8" s="477"/>
      <c r="J8" s="477"/>
      <c r="K8" s="477"/>
    </row>
    <row r="9" spans="1:11" ht="15.75">
      <c r="A9" s="42">
        <v>3</v>
      </c>
      <c r="B9" s="46" t="s">
        <v>157</v>
      </c>
      <c r="C9" s="257">
        <v>600485.03</v>
      </c>
      <c r="D9" s="257">
        <v>124819508.4522</v>
      </c>
      <c r="E9" s="258">
        <f t="shared" si="0"/>
        <v>125419993.4822</v>
      </c>
      <c r="F9" s="259">
        <v>321592.64</v>
      </c>
      <c r="G9" s="260">
        <v>95374567.025899991</v>
      </c>
      <c r="H9" s="261">
        <v>95696159.665899992</v>
      </c>
      <c r="I9" s="477"/>
      <c r="J9" s="477"/>
      <c r="K9" s="477"/>
    </row>
    <row r="10" spans="1:11" ht="15.75">
      <c r="A10" s="42">
        <v>4</v>
      </c>
      <c r="B10" s="46" t="s">
        <v>186</v>
      </c>
      <c r="C10" s="257">
        <v>0</v>
      </c>
      <c r="D10" s="257">
        <v>0</v>
      </c>
      <c r="E10" s="258">
        <f t="shared" si="0"/>
        <v>0</v>
      </c>
      <c r="F10" s="259">
        <v>0</v>
      </c>
      <c r="G10" s="260">
        <v>0</v>
      </c>
      <c r="H10" s="261">
        <v>0</v>
      </c>
      <c r="I10" s="477"/>
      <c r="J10" s="477"/>
      <c r="K10" s="477"/>
    </row>
    <row r="11" spans="1:11" ht="15.75">
      <c r="A11" s="42">
        <v>5</v>
      </c>
      <c r="B11" s="46" t="s">
        <v>158</v>
      </c>
      <c r="C11" s="257">
        <v>215918460.91</v>
      </c>
      <c r="D11" s="257">
        <v>11277154</v>
      </c>
      <c r="E11" s="258">
        <f t="shared" si="0"/>
        <v>227195614.91</v>
      </c>
      <c r="F11" s="259">
        <v>177102512.97999999</v>
      </c>
      <c r="G11" s="260">
        <v>5792192</v>
      </c>
      <c r="H11" s="261">
        <v>182894704.97999999</v>
      </c>
      <c r="I11" s="477"/>
      <c r="J11" s="477"/>
      <c r="K11" s="477"/>
    </row>
    <row r="12" spans="1:11" ht="15.75">
      <c r="A12" s="42">
        <v>6.1</v>
      </c>
      <c r="B12" s="47" t="s">
        <v>159</v>
      </c>
      <c r="C12" s="257">
        <v>431347577.68000001</v>
      </c>
      <c r="D12" s="257">
        <v>607411317.0438</v>
      </c>
      <c r="E12" s="258">
        <f t="shared" si="0"/>
        <v>1038758894.7237999</v>
      </c>
      <c r="F12" s="259">
        <v>403464498.63000005</v>
      </c>
      <c r="G12" s="260">
        <v>539580781.73000002</v>
      </c>
      <c r="H12" s="261">
        <v>943045280.36000013</v>
      </c>
      <c r="I12" s="477"/>
      <c r="J12" s="477"/>
      <c r="K12" s="477"/>
    </row>
    <row r="13" spans="1:11" ht="15.75">
      <c r="A13" s="42">
        <v>6.2</v>
      </c>
      <c r="B13" s="47" t="s">
        <v>160</v>
      </c>
      <c r="C13" s="257">
        <v>-20918554.12530987</v>
      </c>
      <c r="D13" s="257">
        <v>-43009297.880641505</v>
      </c>
      <c r="E13" s="258">
        <f t="shared" si="0"/>
        <v>-63927852.005951375</v>
      </c>
      <c r="F13" s="259">
        <v>-12893335.394399999</v>
      </c>
      <c r="G13" s="260">
        <v>-28275649.751600001</v>
      </c>
      <c r="H13" s="261">
        <v>-41168985.145999998</v>
      </c>
      <c r="I13" s="477"/>
      <c r="J13" s="477"/>
      <c r="K13" s="477"/>
    </row>
    <row r="14" spans="1:11" ht="15.75">
      <c r="A14" s="42">
        <v>6</v>
      </c>
      <c r="B14" s="46" t="s">
        <v>161</v>
      </c>
      <c r="C14" s="258">
        <f>C12+C13</f>
        <v>410429023.55469012</v>
      </c>
      <c r="D14" s="258">
        <f>D12+D13</f>
        <v>564402019.16315854</v>
      </c>
      <c r="E14" s="258">
        <f t="shared" si="0"/>
        <v>974831042.71784866</v>
      </c>
      <c r="F14" s="258">
        <v>390571163.23560005</v>
      </c>
      <c r="G14" s="258">
        <v>511305131.97839999</v>
      </c>
      <c r="H14" s="261">
        <v>901876295.21399999</v>
      </c>
      <c r="I14" s="477"/>
      <c r="J14" s="477"/>
      <c r="K14" s="477"/>
    </row>
    <row r="15" spans="1:11" ht="15.75">
      <c r="A15" s="42">
        <v>7</v>
      </c>
      <c r="B15" s="46" t="s">
        <v>162</v>
      </c>
      <c r="C15" s="257">
        <v>10510914.700000001</v>
      </c>
      <c r="D15" s="257">
        <v>4582179.9076000005</v>
      </c>
      <c r="E15" s="258">
        <f t="shared" si="0"/>
        <v>15093094.607600002</v>
      </c>
      <c r="F15" s="259">
        <v>4581625.93</v>
      </c>
      <c r="G15" s="260">
        <v>2499242.2696999996</v>
      </c>
      <c r="H15" s="261">
        <v>7080868.1996999998</v>
      </c>
      <c r="I15" s="477"/>
      <c r="J15" s="477"/>
      <c r="K15" s="477"/>
    </row>
    <row r="16" spans="1:11" ht="15.75">
      <c r="A16" s="42">
        <v>8</v>
      </c>
      <c r="B16" s="46" t="s">
        <v>163</v>
      </c>
      <c r="C16" s="257">
        <v>17386636.486000001</v>
      </c>
      <c r="D16" s="257">
        <v>0</v>
      </c>
      <c r="E16" s="258">
        <f t="shared" si="0"/>
        <v>17386636.486000001</v>
      </c>
      <c r="F16" s="259">
        <v>12735419.425000001</v>
      </c>
      <c r="G16" s="260">
        <v>0</v>
      </c>
      <c r="H16" s="261">
        <v>12735419.425000001</v>
      </c>
      <c r="I16" s="477"/>
      <c r="J16" s="477"/>
      <c r="K16" s="477"/>
    </row>
    <row r="17" spans="1:11" ht="15.75">
      <c r="A17" s="42">
        <v>9</v>
      </c>
      <c r="B17" s="46" t="s">
        <v>164</v>
      </c>
      <c r="C17" s="257">
        <v>17062704.219999999</v>
      </c>
      <c r="D17" s="257">
        <v>0</v>
      </c>
      <c r="E17" s="258">
        <f t="shared" si="0"/>
        <v>17062704.219999999</v>
      </c>
      <c r="F17" s="259">
        <v>9362704.2200000007</v>
      </c>
      <c r="G17" s="260">
        <v>0</v>
      </c>
      <c r="H17" s="261">
        <v>9362704.2200000007</v>
      </c>
      <c r="I17" s="477"/>
      <c r="J17" s="477"/>
      <c r="K17" s="477"/>
    </row>
    <row r="18" spans="1:11" ht="15.75">
      <c r="A18" s="42">
        <v>10</v>
      </c>
      <c r="B18" s="46" t="s">
        <v>165</v>
      </c>
      <c r="C18" s="257">
        <v>32960938.57</v>
      </c>
      <c r="D18" s="257">
        <v>0</v>
      </c>
      <c r="E18" s="258">
        <f t="shared" si="0"/>
        <v>32960938.57</v>
      </c>
      <c r="F18" s="259">
        <v>32486735.370000001</v>
      </c>
      <c r="G18" s="260">
        <v>0</v>
      </c>
      <c r="H18" s="261">
        <v>32486735.370000001</v>
      </c>
      <c r="I18" s="477"/>
      <c r="J18" s="477"/>
      <c r="K18" s="477"/>
    </row>
    <row r="19" spans="1:11" ht="15.75">
      <c r="A19" s="42">
        <v>11</v>
      </c>
      <c r="B19" s="46" t="s">
        <v>166</v>
      </c>
      <c r="C19" s="257">
        <v>14092224.611000001</v>
      </c>
      <c r="D19" s="257">
        <v>1478190.372</v>
      </c>
      <c r="E19" s="258">
        <f t="shared" si="0"/>
        <v>15570414.983000001</v>
      </c>
      <c r="F19" s="259">
        <v>9265560.129999999</v>
      </c>
      <c r="G19" s="260">
        <v>541862.68050000002</v>
      </c>
      <c r="H19" s="261">
        <v>9807422.8104999997</v>
      </c>
      <c r="I19" s="477"/>
      <c r="J19" s="477"/>
      <c r="K19" s="477"/>
    </row>
    <row r="20" spans="1:11" ht="15.75">
      <c r="A20" s="42">
        <v>12</v>
      </c>
      <c r="B20" s="48" t="s">
        <v>167</v>
      </c>
      <c r="C20" s="258">
        <f>SUM(C7:C11)+SUM(C14:C19)</f>
        <v>796871624.38169014</v>
      </c>
      <c r="D20" s="258">
        <f>SUM(D7:D11)+SUM(D14:D19)</f>
        <v>941360579.25555849</v>
      </c>
      <c r="E20" s="258">
        <f t="shared" si="0"/>
        <v>1738232203.6372485</v>
      </c>
      <c r="F20" s="258">
        <v>674795749.89059997</v>
      </c>
      <c r="G20" s="258">
        <v>879720649.08520007</v>
      </c>
      <c r="H20" s="261">
        <v>1554516398.9758</v>
      </c>
      <c r="I20" s="477"/>
      <c r="J20" s="477"/>
      <c r="K20" s="477"/>
    </row>
    <row r="21" spans="1:11" ht="15.75">
      <c r="A21" s="42"/>
      <c r="B21" s="43" t="s">
        <v>184</v>
      </c>
      <c r="C21" s="262"/>
      <c r="D21" s="262"/>
      <c r="E21" s="262"/>
      <c r="F21" s="263"/>
      <c r="G21" s="264"/>
      <c r="H21" s="265"/>
      <c r="I21" s="477"/>
      <c r="J21" s="477"/>
      <c r="K21" s="477"/>
    </row>
    <row r="22" spans="1:11" ht="15.75">
      <c r="A22" s="42">
        <v>13</v>
      </c>
      <c r="B22" s="46" t="s">
        <v>168</v>
      </c>
      <c r="C22" s="257">
        <v>31001144.460000001</v>
      </c>
      <c r="D22" s="257">
        <v>46098000</v>
      </c>
      <c r="E22" s="258">
        <f>C22+D22</f>
        <v>77099144.460000008</v>
      </c>
      <c r="F22" s="259">
        <v>30001144.460000001</v>
      </c>
      <c r="G22" s="260">
        <v>9685800</v>
      </c>
      <c r="H22" s="261">
        <v>39686944.460000001</v>
      </c>
      <c r="I22" s="477"/>
      <c r="J22" s="477"/>
      <c r="K22" s="477"/>
    </row>
    <row r="23" spans="1:11" ht="15.75">
      <c r="A23" s="42">
        <v>14</v>
      </c>
      <c r="B23" s="46" t="s">
        <v>169</v>
      </c>
      <c r="C23" s="257">
        <v>106158642.11000001</v>
      </c>
      <c r="D23" s="257">
        <v>82910495.252800003</v>
      </c>
      <c r="E23" s="258">
        <f t="shared" ref="E23:E40" si="1">C23+D23</f>
        <v>189069137.3628</v>
      </c>
      <c r="F23" s="259">
        <v>112800786.58</v>
      </c>
      <c r="G23" s="260">
        <v>79423372.224700004</v>
      </c>
      <c r="H23" s="261">
        <v>192224158.80470002</v>
      </c>
      <c r="I23" s="477"/>
      <c r="J23" s="477"/>
      <c r="K23" s="477"/>
    </row>
    <row r="24" spans="1:11" ht="15.75">
      <c r="A24" s="42">
        <v>15</v>
      </c>
      <c r="B24" s="46" t="s">
        <v>170</v>
      </c>
      <c r="C24" s="257">
        <v>49140727.629999995</v>
      </c>
      <c r="D24" s="257">
        <v>153378436.79979998</v>
      </c>
      <c r="E24" s="258">
        <f t="shared" si="1"/>
        <v>202519164.42979997</v>
      </c>
      <c r="F24" s="259">
        <v>42087618.890000001</v>
      </c>
      <c r="G24" s="260">
        <v>115496080.6266</v>
      </c>
      <c r="H24" s="261">
        <v>157583699.51660001</v>
      </c>
      <c r="I24" s="477"/>
      <c r="J24" s="477"/>
      <c r="K24" s="477"/>
    </row>
    <row r="25" spans="1:11" ht="15.75">
      <c r="A25" s="42">
        <v>16</v>
      </c>
      <c r="B25" s="46" t="s">
        <v>171</v>
      </c>
      <c r="C25" s="257">
        <v>86121360.430000007</v>
      </c>
      <c r="D25" s="257">
        <v>293590879.27859998</v>
      </c>
      <c r="E25" s="258">
        <f t="shared" si="1"/>
        <v>379712239.70859998</v>
      </c>
      <c r="F25" s="259">
        <v>93202690.069999993</v>
      </c>
      <c r="G25" s="260">
        <v>332533804.95969999</v>
      </c>
      <c r="H25" s="261">
        <v>425736495.02969998</v>
      </c>
      <c r="I25" s="477"/>
      <c r="J25" s="477"/>
      <c r="K25" s="477"/>
    </row>
    <row r="26" spans="1:11" ht="15.75">
      <c r="A26" s="42">
        <v>17</v>
      </c>
      <c r="B26" s="46" t="s">
        <v>172</v>
      </c>
      <c r="C26" s="262">
        <v>0</v>
      </c>
      <c r="D26" s="262">
        <v>0</v>
      </c>
      <c r="E26" s="258">
        <f t="shared" si="1"/>
        <v>0</v>
      </c>
      <c r="F26" s="263">
        <v>0</v>
      </c>
      <c r="G26" s="264">
        <v>0</v>
      </c>
      <c r="H26" s="261">
        <v>0</v>
      </c>
      <c r="I26" s="477"/>
      <c r="J26" s="477"/>
      <c r="K26" s="477"/>
    </row>
    <row r="27" spans="1:11" ht="15.75">
      <c r="A27" s="42">
        <v>18</v>
      </c>
      <c r="B27" s="46" t="s">
        <v>173</v>
      </c>
      <c r="C27" s="257">
        <v>247833611.03999999</v>
      </c>
      <c r="D27" s="257">
        <v>354990565.73430002</v>
      </c>
      <c r="E27" s="258">
        <f t="shared" si="1"/>
        <v>602824176.77429998</v>
      </c>
      <c r="F27" s="259">
        <v>124886000</v>
      </c>
      <c r="G27" s="260">
        <v>338889724.23530006</v>
      </c>
      <c r="H27" s="261">
        <v>463775724.23530006</v>
      </c>
      <c r="I27" s="477"/>
      <c r="J27" s="477"/>
      <c r="K27" s="477"/>
    </row>
    <row r="28" spans="1:11" ht="15.75">
      <c r="A28" s="42">
        <v>19</v>
      </c>
      <c r="B28" s="46" t="s">
        <v>174</v>
      </c>
      <c r="C28" s="257">
        <v>3735213.12</v>
      </c>
      <c r="D28" s="257">
        <v>7752279.2991000004</v>
      </c>
      <c r="E28" s="258">
        <f t="shared" si="1"/>
        <v>11487492.419100001</v>
      </c>
      <c r="F28" s="259">
        <v>2483538.73</v>
      </c>
      <c r="G28" s="260">
        <v>9369624.3161000013</v>
      </c>
      <c r="H28" s="261">
        <v>11853163.046100002</v>
      </c>
      <c r="I28" s="477"/>
      <c r="J28" s="477"/>
      <c r="K28" s="477"/>
    </row>
    <row r="29" spans="1:11" ht="15.75">
      <c r="A29" s="42">
        <v>20</v>
      </c>
      <c r="B29" s="46" t="s">
        <v>96</v>
      </c>
      <c r="C29" s="257">
        <v>10904429.310000001</v>
      </c>
      <c r="D29" s="257">
        <v>9052177.9637000002</v>
      </c>
      <c r="E29" s="258">
        <f t="shared" si="1"/>
        <v>19956607.273699999</v>
      </c>
      <c r="F29" s="259">
        <v>11905917.08</v>
      </c>
      <c r="G29" s="260">
        <v>7089320.7966000009</v>
      </c>
      <c r="H29" s="261">
        <v>18995237.876600001</v>
      </c>
      <c r="I29" s="477"/>
      <c r="J29" s="477"/>
      <c r="K29" s="477"/>
    </row>
    <row r="30" spans="1:11" ht="15.75">
      <c r="A30" s="42">
        <v>21</v>
      </c>
      <c r="B30" s="46" t="s">
        <v>175</v>
      </c>
      <c r="C30" s="257">
        <v>0</v>
      </c>
      <c r="D30" s="257">
        <v>16110220</v>
      </c>
      <c r="E30" s="258">
        <f t="shared" si="1"/>
        <v>16110220</v>
      </c>
      <c r="F30" s="259">
        <v>0</v>
      </c>
      <c r="G30" s="260">
        <v>14480480</v>
      </c>
      <c r="H30" s="261">
        <v>14480480</v>
      </c>
      <c r="I30" s="477"/>
      <c r="J30" s="477"/>
      <c r="K30" s="477"/>
    </row>
    <row r="31" spans="1:11" ht="15.75">
      <c r="A31" s="42">
        <v>22</v>
      </c>
      <c r="B31" s="48" t="s">
        <v>176</v>
      </c>
      <c r="C31" s="258">
        <f>SUM(C22:C30)</f>
        <v>534895128.09999996</v>
      </c>
      <c r="D31" s="258">
        <f>SUM(D22:D30)</f>
        <v>963883054.3283</v>
      </c>
      <c r="E31" s="258">
        <f>C31+D31</f>
        <v>1498778182.4282999</v>
      </c>
      <c r="F31" s="258">
        <v>417367695.81</v>
      </c>
      <c r="G31" s="258">
        <v>906968207.15900004</v>
      </c>
      <c r="H31" s="261">
        <v>1324335902.9690001</v>
      </c>
      <c r="I31" s="477"/>
      <c r="J31" s="477"/>
      <c r="K31" s="477"/>
    </row>
    <row r="32" spans="1:11" ht="15.75">
      <c r="A32" s="42"/>
      <c r="B32" s="43" t="s">
        <v>185</v>
      </c>
      <c r="C32" s="262"/>
      <c r="D32" s="262"/>
      <c r="E32" s="257"/>
      <c r="F32" s="263"/>
      <c r="G32" s="264"/>
      <c r="H32" s="265"/>
      <c r="I32" s="477"/>
      <c r="J32" s="477"/>
      <c r="K32" s="477"/>
    </row>
    <row r="33" spans="1:11" ht="15.75">
      <c r="A33" s="42">
        <v>23</v>
      </c>
      <c r="B33" s="46" t="s">
        <v>177</v>
      </c>
      <c r="C33" s="257">
        <v>16181147</v>
      </c>
      <c r="D33" s="262">
        <v>0</v>
      </c>
      <c r="E33" s="258">
        <f t="shared" si="1"/>
        <v>16181147</v>
      </c>
      <c r="F33" s="259">
        <v>16181147</v>
      </c>
      <c r="G33" s="264">
        <v>0</v>
      </c>
      <c r="H33" s="261">
        <v>16181147</v>
      </c>
      <c r="I33" s="477"/>
      <c r="J33" s="477"/>
      <c r="K33" s="477"/>
    </row>
    <row r="34" spans="1:11" ht="15.75">
      <c r="A34" s="42">
        <v>24</v>
      </c>
      <c r="B34" s="46" t="s">
        <v>178</v>
      </c>
      <c r="C34" s="257">
        <v>0</v>
      </c>
      <c r="D34" s="262">
        <v>0</v>
      </c>
      <c r="E34" s="258">
        <f t="shared" si="1"/>
        <v>0</v>
      </c>
      <c r="F34" s="259">
        <v>0</v>
      </c>
      <c r="G34" s="264">
        <v>0</v>
      </c>
      <c r="H34" s="261">
        <v>0</v>
      </c>
      <c r="I34" s="477"/>
      <c r="J34" s="477"/>
      <c r="K34" s="477"/>
    </row>
    <row r="35" spans="1:11" ht="15.75">
      <c r="A35" s="42">
        <v>25</v>
      </c>
      <c r="B35" s="47" t="s">
        <v>179</v>
      </c>
      <c r="C35" s="257">
        <v>0</v>
      </c>
      <c r="D35" s="262">
        <v>0</v>
      </c>
      <c r="E35" s="258">
        <f t="shared" si="1"/>
        <v>0</v>
      </c>
      <c r="F35" s="259">
        <v>0</v>
      </c>
      <c r="G35" s="264">
        <v>0</v>
      </c>
      <c r="H35" s="261">
        <v>0</v>
      </c>
      <c r="I35" s="477"/>
      <c r="J35" s="477"/>
      <c r="K35" s="477"/>
    </row>
    <row r="36" spans="1:11" ht="15.75">
      <c r="A36" s="42">
        <v>26</v>
      </c>
      <c r="B36" s="46" t="s">
        <v>180</v>
      </c>
      <c r="C36" s="257">
        <v>76412652.799999997</v>
      </c>
      <c r="D36" s="262">
        <v>0</v>
      </c>
      <c r="E36" s="258">
        <f t="shared" si="1"/>
        <v>76412652.799999997</v>
      </c>
      <c r="F36" s="259">
        <v>76412652.799999997</v>
      </c>
      <c r="G36" s="264">
        <v>0</v>
      </c>
      <c r="H36" s="261">
        <v>76412652.799999997</v>
      </c>
      <c r="I36" s="477"/>
      <c r="J36" s="477"/>
      <c r="K36" s="477"/>
    </row>
    <row r="37" spans="1:11" ht="15.75">
      <c r="A37" s="42">
        <v>27</v>
      </c>
      <c r="B37" s="46" t="s">
        <v>181</v>
      </c>
      <c r="C37" s="257">
        <v>138459629.03</v>
      </c>
      <c r="D37" s="262">
        <v>0</v>
      </c>
      <c r="E37" s="258">
        <f t="shared" si="1"/>
        <v>138459629.03</v>
      </c>
      <c r="F37" s="259">
        <v>113629627.99000001</v>
      </c>
      <c r="G37" s="264">
        <v>0</v>
      </c>
      <c r="H37" s="261">
        <v>113629627.99000001</v>
      </c>
      <c r="I37" s="477"/>
      <c r="J37" s="477"/>
      <c r="K37" s="477"/>
    </row>
    <row r="38" spans="1:11" ht="15.75">
      <c r="A38" s="42">
        <v>28</v>
      </c>
      <c r="B38" s="46" t="s">
        <v>182</v>
      </c>
      <c r="C38" s="257">
        <v>-1112757.5124999955</v>
      </c>
      <c r="D38" s="262">
        <v>0</v>
      </c>
      <c r="E38" s="258">
        <f t="shared" si="1"/>
        <v>-1112757.5124999955</v>
      </c>
      <c r="F38" s="259">
        <v>14303833.051300004</v>
      </c>
      <c r="G38" s="264">
        <v>0</v>
      </c>
      <c r="H38" s="261">
        <v>14303833.051300004</v>
      </c>
      <c r="I38" s="477"/>
      <c r="J38" s="477"/>
      <c r="K38" s="477"/>
    </row>
    <row r="39" spans="1:11" ht="15.75">
      <c r="A39" s="42">
        <v>29</v>
      </c>
      <c r="B39" s="46" t="s">
        <v>198</v>
      </c>
      <c r="C39" s="257">
        <v>9513350.1799999997</v>
      </c>
      <c r="D39" s="262">
        <v>0</v>
      </c>
      <c r="E39" s="258">
        <f t="shared" si="1"/>
        <v>9513350.1799999997</v>
      </c>
      <c r="F39" s="259">
        <v>9653235.25</v>
      </c>
      <c r="G39" s="264">
        <v>0</v>
      </c>
      <c r="H39" s="261">
        <v>9653235.25</v>
      </c>
      <c r="I39" s="477"/>
      <c r="J39" s="477"/>
      <c r="K39" s="477"/>
    </row>
    <row r="40" spans="1:11" ht="15.75">
      <c r="A40" s="42">
        <v>30</v>
      </c>
      <c r="B40" s="48" t="s">
        <v>183</v>
      </c>
      <c r="C40" s="257">
        <v>239454021.4975</v>
      </c>
      <c r="D40" s="262">
        <v>0</v>
      </c>
      <c r="E40" s="258">
        <f t="shared" si="1"/>
        <v>239454021.4975</v>
      </c>
      <c r="F40" s="259">
        <v>230180496.09130001</v>
      </c>
      <c r="G40" s="264">
        <v>0</v>
      </c>
      <c r="H40" s="261">
        <v>230180496.09130001</v>
      </c>
      <c r="I40" s="477"/>
      <c r="J40" s="477"/>
      <c r="K40" s="477"/>
    </row>
    <row r="41" spans="1:11" ht="16.5" thickBot="1">
      <c r="A41" s="49">
        <v>31</v>
      </c>
      <c r="B41" s="50" t="s">
        <v>199</v>
      </c>
      <c r="C41" s="266">
        <f>C31+C40</f>
        <v>774349149.59749997</v>
      </c>
      <c r="D41" s="266">
        <f>D31+D40</f>
        <v>963883054.3283</v>
      </c>
      <c r="E41" s="266">
        <f>C41+D41</f>
        <v>1738232203.9257998</v>
      </c>
      <c r="F41" s="266">
        <v>647548191.90129995</v>
      </c>
      <c r="G41" s="266">
        <v>906968207.15900004</v>
      </c>
      <c r="H41" s="267">
        <v>1554516399.0602999</v>
      </c>
      <c r="I41" s="477"/>
      <c r="J41" s="477"/>
      <c r="K41" s="477"/>
    </row>
    <row r="42" spans="1:11">
      <c r="E42" s="476"/>
      <c r="H42" s="476"/>
    </row>
    <row r="43" spans="1:11">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67"/>
  <sheetViews>
    <sheetView workbookViewId="0">
      <pane xSplit="1" ySplit="6" topLeftCell="B55" activePane="bottomRight" state="frozen"/>
      <selection pane="topRight" activeCell="B1" sqref="B1"/>
      <selection pane="bottomLeft" activeCell="A6" sqref="A6"/>
      <selection pane="bottomRight" activeCell="E10" sqref="E10"/>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11" ht="15.75">
      <c r="A1" s="18" t="s">
        <v>190</v>
      </c>
      <c r="B1" s="17" t="str">
        <f>Info!C2</f>
        <v>სს "ბაზისბანკი"</v>
      </c>
      <c r="C1" s="17"/>
    </row>
    <row r="2" spans="1:11" ht="15.75">
      <c r="A2" s="18" t="s">
        <v>191</v>
      </c>
      <c r="B2" s="470">
        <v>44104</v>
      </c>
      <c r="C2" s="30"/>
      <c r="D2" s="19"/>
      <c r="E2" s="19"/>
      <c r="F2" s="19"/>
      <c r="G2" s="19"/>
      <c r="H2" s="19"/>
    </row>
    <row r="3" spans="1:11" ht="15.75">
      <c r="A3" s="18"/>
      <c r="B3" s="17"/>
      <c r="C3" s="30"/>
      <c r="D3" s="19"/>
      <c r="E3" s="19"/>
      <c r="F3" s="19"/>
      <c r="G3" s="19"/>
      <c r="H3" s="19"/>
    </row>
    <row r="4" spans="1:11" ht="16.5" thickBot="1">
      <c r="A4" s="52" t="s">
        <v>406</v>
      </c>
      <c r="B4" s="31" t="s">
        <v>224</v>
      </c>
      <c r="C4" s="38"/>
      <c r="D4" s="38"/>
      <c r="E4" s="38"/>
      <c r="F4" s="52"/>
      <c r="G4" s="52"/>
      <c r="H4" s="53" t="s">
        <v>94</v>
      </c>
    </row>
    <row r="5" spans="1:11" ht="15.75">
      <c r="A5" s="129"/>
      <c r="B5" s="130"/>
      <c r="C5" s="539" t="s">
        <v>196</v>
      </c>
      <c r="D5" s="540"/>
      <c r="E5" s="541"/>
      <c r="F5" s="539" t="s">
        <v>197</v>
      </c>
      <c r="G5" s="540"/>
      <c r="H5" s="542"/>
    </row>
    <row r="6" spans="1:11">
      <c r="A6" s="131" t="s">
        <v>26</v>
      </c>
      <c r="B6" s="54"/>
      <c r="C6" s="55" t="s">
        <v>27</v>
      </c>
      <c r="D6" s="55" t="s">
        <v>97</v>
      </c>
      <c r="E6" s="55" t="s">
        <v>68</v>
      </c>
      <c r="F6" s="55" t="s">
        <v>27</v>
      </c>
      <c r="G6" s="55" t="s">
        <v>97</v>
      </c>
      <c r="H6" s="132" t="s">
        <v>68</v>
      </c>
    </row>
    <row r="7" spans="1:11">
      <c r="A7" s="133"/>
      <c r="B7" s="57" t="s">
        <v>93</v>
      </c>
      <c r="C7" s="58"/>
      <c r="D7" s="58"/>
      <c r="E7" s="58"/>
      <c r="F7" s="58"/>
      <c r="G7" s="58"/>
      <c r="H7" s="134"/>
    </row>
    <row r="8" spans="1:11" ht="15.75">
      <c r="A8" s="133">
        <v>1</v>
      </c>
      <c r="B8" s="59" t="s">
        <v>98</v>
      </c>
      <c r="C8" s="268">
        <v>1922244.06</v>
      </c>
      <c r="D8" s="268">
        <v>405091.27</v>
      </c>
      <c r="E8" s="258">
        <f>C8+D8</f>
        <v>2327335.33</v>
      </c>
      <c r="F8" s="268">
        <v>1098314.96</v>
      </c>
      <c r="G8" s="268">
        <v>1035946.84</v>
      </c>
      <c r="H8" s="269">
        <v>2134261.7999999998</v>
      </c>
      <c r="I8" s="477"/>
      <c r="J8" s="477"/>
      <c r="K8" s="477"/>
    </row>
    <row r="9" spans="1:11" ht="15.75">
      <c r="A9" s="133">
        <v>2</v>
      </c>
      <c r="B9" s="59" t="s">
        <v>99</v>
      </c>
      <c r="C9" s="270">
        <v>38437737.759999998</v>
      </c>
      <c r="D9" s="270">
        <v>31422538.487500001</v>
      </c>
      <c r="E9" s="258">
        <f t="shared" ref="E9:E67" si="0">C9+D9</f>
        <v>69860276.247500002</v>
      </c>
      <c r="F9" s="270">
        <v>29233737.640000001</v>
      </c>
      <c r="G9" s="270">
        <v>34112176.041300006</v>
      </c>
      <c r="H9" s="269">
        <v>63345913.681300007</v>
      </c>
      <c r="I9" s="477"/>
      <c r="J9" s="477"/>
      <c r="K9" s="477"/>
    </row>
    <row r="10" spans="1:11" ht="15.75">
      <c r="A10" s="133">
        <v>2.1</v>
      </c>
      <c r="B10" s="60" t="s">
        <v>100</v>
      </c>
      <c r="C10" s="268">
        <v>0</v>
      </c>
      <c r="D10" s="268">
        <v>0</v>
      </c>
      <c r="E10" s="258">
        <f t="shared" si="0"/>
        <v>0</v>
      </c>
      <c r="F10" s="268">
        <v>0</v>
      </c>
      <c r="G10" s="268">
        <v>0</v>
      </c>
      <c r="H10" s="269">
        <v>0</v>
      </c>
      <c r="I10" s="477"/>
      <c r="J10" s="477"/>
      <c r="K10" s="477"/>
    </row>
    <row r="11" spans="1:11" ht="15.75">
      <c r="A11" s="133">
        <v>2.2000000000000002</v>
      </c>
      <c r="B11" s="60" t="s">
        <v>101</v>
      </c>
      <c r="C11" s="268">
        <v>6883638.1600000001</v>
      </c>
      <c r="D11" s="268">
        <v>16148479.279100001</v>
      </c>
      <c r="E11" s="258">
        <f t="shared" si="0"/>
        <v>23032117.439100001</v>
      </c>
      <c r="F11" s="268">
        <v>4409607.3099999996</v>
      </c>
      <c r="G11" s="268">
        <v>15731797.83</v>
      </c>
      <c r="H11" s="269">
        <v>20141405.140000001</v>
      </c>
      <c r="I11" s="477"/>
      <c r="J11" s="477"/>
      <c r="K11" s="477"/>
    </row>
    <row r="12" spans="1:11" ht="15.75">
      <c r="A12" s="133">
        <v>2.2999999999999998</v>
      </c>
      <c r="B12" s="60" t="s">
        <v>102</v>
      </c>
      <c r="C12" s="268">
        <v>2930280.09</v>
      </c>
      <c r="D12" s="268">
        <v>0</v>
      </c>
      <c r="E12" s="258">
        <f t="shared" si="0"/>
        <v>2930280.09</v>
      </c>
      <c r="F12" s="268">
        <v>801009.39</v>
      </c>
      <c r="G12" s="268">
        <v>168.21</v>
      </c>
      <c r="H12" s="269">
        <v>801177.59999999998</v>
      </c>
      <c r="I12" s="477"/>
      <c r="J12" s="477"/>
      <c r="K12" s="477"/>
    </row>
    <row r="13" spans="1:11" ht="15.75">
      <c r="A13" s="133">
        <v>2.4</v>
      </c>
      <c r="B13" s="60" t="s">
        <v>103</v>
      </c>
      <c r="C13" s="268">
        <v>1379306.55</v>
      </c>
      <c r="D13" s="268">
        <v>275340.18</v>
      </c>
      <c r="E13" s="258">
        <f t="shared" si="0"/>
        <v>1654646.73</v>
      </c>
      <c r="F13" s="268">
        <v>896369.76</v>
      </c>
      <c r="G13" s="268">
        <v>254939.21</v>
      </c>
      <c r="H13" s="269">
        <v>1151308.97</v>
      </c>
      <c r="I13" s="477"/>
      <c r="J13" s="477"/>
      <c r="K13" s="477"/>
    </row>
    <row r="14" spans="1:11" ht="15.75">
      <c r="A14" s="133">
        <v>2.5</v>
      </c>
      <c r="B14" s="60" t="s">
        <v>104</v>
      </c>
      <c r="C14" s="268">
        <v>2633784.2000000002</v>
      </c>
      <c r="D14" s="268">
        <v>3033191.34</v>
      </c>
      <c r="E14" s="258">
        <f t="shared" si="0"/>
        <v>5666975.54</v>
      </c>
      <c r="F14" s="268">
        <v>2110658.0499999998</v>
      </c>
      <c r="G14" s="268">
        <v>2592366.11</v>
      </c>
      <c r="H14" s="269">
        <v>4703024.16</v>
      </c>
      <c r="I14" s="477"/>
      <c r="J14" s="477"/>
      <c r="K14" s="477"/>
    </row>
    <row r="15" spans="1:11" ht="15.75">
      <c r="A15" s="133">
        <v>2.6</v>
      </c>
      <c r="B15" s="60" t="s">
        <v>105</v>
      </c>
      <c r="C15" s="268">
        <v>795349.29</v>
      </c>
      <c r="D15" s="268">
        <v>778172.52</v>
      </c>
      <c r="E15" s="258">
        <f t="shared" si="0"/>
        <v>1573521.81</v>
      </c>
      <c r="F15" s="268">
        <v>589144.06000000006</v>
      </c>
      <c r="G15" s="268">
        <v>998603.85</v>
      </c>
      <c r="H15" s="269">
        <v>1587747.9100000001</v>
      </c>
      <c r="I15" s="477"/>
      <c r="J15" s="477"/>
      <c r="K15" s="477"/>
    </row>
    <row r="16" spans="1:11" ht="15.75">
      <c r="A16" s="133">
        <v>2.7</v>
      </c>
      <c r="B16" s="60" t="s">
        <v>106</v>
      </c>
      <c r="C16" s="268">
        <v>61758.9</v>
      </c>
      <c r="D16" s="268">
        <v>54695.87</v>
      </c>
      <c r="E16" s="258">
        <f t="shared" si="0"/>
        <v>116454.77</v>
      </c>
      <c r="F16" s="268">
        <v>41189.97</v>
      </c>
      <c r="G16" s="268">
        <v>429076.01</v>
      </c>
      <c r="H16" s="269">
        <v>470265.98</v>
      </c>
      <c r="I16" s="477"/>
      <c r="J16" s="477"/>
      <c r="K16" s="477"/>
    </row>
    <row r="17" spans="1:11" ht="15.75">
      <c r="A17" s="133">
        <v>2.8</v>
      </c>
      <c r="B17" s="60" t="s">
        <v>107</v>
      </c>
      <c r="C17" s="268">
        <v>16815805.449999999</v>
      </c>
      <c r="D17" s="268">
        <v>7316262.6383999996</v>
      </c>
      <c r="E17" s="258">
        <f t="shared" si="0"/>
        <v>24132068.088399999</v>
      </c>
      <c r="F17" s="268">
        <v>15211312.68</v>
      </c>
      <c r="G17" s="268">
        <v>9601572.1113000009</v>
      </c>
      <c r="H17" s="269">
        <v>24812884.791299999</v>
      </c>
      <c r="I17" s="477"/>
      <c r="J17" s="477"/>
      <c r="K17" s="477"/>
    </row>
    <row r="18" spans="1:11" ht="15.75">
      <c r="A18" s="133">
        <v>2.9</v>
      </c>
      <c r="B18" s="60" t="s">
        <v>108</v>
      </c>
      <c r="C18" s="268">
        <v>6937815.1200000001</v>
      </c>
      <c r="D18" s="268">
        <v>3816396.66</v>
      </c>
      <c r="E18" s="258">
        <f t="shared" si="0"/>
        <v>10754211.780000001</v>
      </c>
      <c r="F18" s="268">
        <v>5174446.42</v>
      </c>
      <c r="G18" s="268">
        <v>4503652.71</v>
      </c>
      <c r="H18" s="269">
        <v>9678099.129999999</v>
      </c>
      <c r="I18" s="477"/>
      <c r="J18" s="477"/>
      <c r="K18" s="477"/>
    </row>
    <row r="19" spans="1:11" ht="15.75">
      <c r="A19" s="133">
        <v>3</v>
      </c>
      <c r="B19" s="59" t="s">
        <v>109</v>
      </c>
      <c r="C19" s="268">
        <v>930782.71</v>
      </c>
      <c r="D19" s="268">
        <v>754551.75</v>
      </c>
      <c r="E19" s="258">
        <f t="shared" si="0"/>
        <v>1685334.46</v>
      </c>
      <c r="F19" s="268">
        <v>1429982.65</v>
      </c>
      <c r="G19" s="268">
        <v>2187227.61</v>
      </c>
      <c r="H19" s="269">
        <v>3617210.26</v>
      </c>
      <c r="I19" s="477"/>
      <c r="J19" s="477"/>
      <c r="K19" s="477"/>
    </row>
    <row r="20" spans="1:11" ht="15.75">
      <c r="A20" s="133">
        <v>4</v>
      </c>
      <c r="B20" s="59" t="s">
        <v>110</v>
      </c>
      <c r="C20" s="268">
        <v>12274207.039999999</v>
      </c>
      <c r="D20" s="268">
        <v>1150730.99</v>
      </c>
      <c r="E20" s="258">
        <f t="shared" si="0"/>
        <v>13424938.029999999</v>
      </c>
      <c r="F20" s="268">
        <v>10487143.779999999</v>
      </c>
      <c r="G20" s="268">
        <v>467608.9</v>
      </c>
      <c r="H20" s="269">
        <v>10954752.68</v>
      </c>
      <c r="I20" s="477"/>
      <c r="J20" s="477"/>
      <c r="K20" s="477"/>
    </row>
    <row r="21" spans="1:11" ht="15.75">
      <c r="A21" s="133">
        <v>5</v>
      </c>
      <c r="B21" s="59" t="s">
        <v>111</v>
      </c>
      <c r="C21" s="268">
        <v>1278569.46</v>
      </c>
      <c r="D21" s="268">
        <v>812968.22</v>
      </c>
      <c r="E21" s="258">
        <f t="shared" si="0"/>
        <v>2091537.68</v>
      </c>
      <c r="F21" s="268">
        <v>2012787.55</v>
      </c>
      <c r="G21" s="268">
        <v>244376.9</v>
      </c>
      <c r="H21" s="269">
        <v>2257164.4500000002</v>
      </c>
      <c r="I21" s="477"/>
      <c r="J21" s="477"/>
      <c r="K21" s="477"/>
    </row>
    <row r="22" spans="1:11" ht="15.75">
      <c r="A22" s="133">
        <v>6</v>
      </c>
      <c r="B22" s="61" t="s">
        <v>112</v>
      </c>
      <c r="C22" s="270">
        <f>C8+C9+C19+C20+C21</f>
        <v>54843541.030000001</v>
      </c>
      <c r="D22" s="270">
        <f>D8+D9+D19+D20+D21</f>
        <v>34545880.717500001</v>
      </c>
      <c r="E22" s="258">
        <f>C22+D22</f>
        <v>89389421.747500002</v>
      </c>
      <c r="F22" s="270">
        <v>44261966.579999998</v>
      </c>
      <c r="G22" s="270">
        <v>38047336.291300006</v>
      </c>
      <c r="H22" s="269">
        <v>82309302.871300012</v>
      </c>
      <c r="I22" s="477"/>
      <c r="J22" s="477"/>
      <c r="K22" s="477"/>
    </row>
    <row r="23" spans="1:11" ht="15.75">
      <c r="A23" s="133"/>
      <c r="B23" s="57" t="s">
        <v>91</v>
      </c>
      <c r="C23" s="268"/>
      <c r="D23" s="268"/>
      <c r="E23" s="257"/>
      <c r="F23" s="268"/>
      <c r="G23" s="268"/>
      <c r="H23" s="271"/>
      <c r="I23" s="477"/>
      <c r="J23" s="477"/>
      <c r="K23" s="477"/>
    </row>
    <row r="24" spans="1:11" ht="15.75">
      <c r="A24" s="133">
        <v>7</v>
      </c>
      <c r="B24" s="59" t="s">
        <v>113</v>
      </c>
      <c r="C24" s="268">
        <v>6228419.5199999996</v>
      </c>
      <c r="D24" s="268">
        <v>1693931.55</v>
      </c>
      <c r="E24" s="258">
        <f t="shared" si="0"/>
        <v>7922351.0699999994</v>
      </c>
      <c r="F24" s="268">
        <v>5590967.2699999996</v>
      </c>
      <c r="G24" s="268">
        <v>1623134.34</v>
      </c>
      <c r="H24" s="269">
        <v>7214101.6099999994</v>
      </c>
      <c r="I24" s="477"/>
      <c r="J24" s="477"/>
      <c r="K24" s="477"/>
    </row>
    <row r="25" spans="1:11" ht="15.75">
      <c r="A25" s="133">
        <v>8</v>
      </c>
      <c r="B25" s="59" t="s">
        <v>114</v>
      </c>
      <c r="C25" s="268">
        <v>6365357.2400000002</v>
      </c>
      <c r="D25" s="268">
        <v>7159138.0899999999</v>
      </c>
      <c r="E25" s="258">
        <f t="shared" si="0"/>
        <v>13524495.33</v>
      </c>
      <c r="F25" s="268">
        <v>5354255.6400000006</v>
      </c>
      <c r="G25" s="268">
        <v>7097850.1499999994</v>
      </c>
      <c r="H25" s="269">
        <v>12452105.789999999</v>
      </c>
      <c r="I25" s="477"/>
      <c r="J25" s="477"/>
      <c r="K25" s="477"/>
    </row>
    <row r="26" spans="1:11" ht="15.75">
      <c r="A26" s="133">
        <v>9</v>
      </c>
      <c r="B26" s="59" t="s">
        <v>115</v>
      </c>
      <c r="C26" s="268">
        <v>836293.16</v>
      </c>
      <c r="D26" s="268">
        <v>191184.15</v>
      </c>
      <c r="E26" s="258">
        <f t="shared" si="0"/>
        <v>1027477.31</v>
      </c>
      <c r="F26" s="268">
        <v>670784.81000000006</v>
      </c>
      <c r="G26" s="268">
        <v>291063.67999999999</v>
      </c>
      <c r="H26" s="269">
        <v>961848.49</v>
      </c>
      <c r="I26" s="477"/>
      <c r="J26" s="477"/>
      <c r="K26" s="477"/>
    </row>
    <row r="27" spans="1:11" ht="15.75">
      <c r="A27" s="133">
        <v>10</v>
      </c>
      <c r="B27" s="59" t="s">
        <v>116</v>
      </c>
      <c r="C27" s="268">
        <v>167494.41</v>
      </c>
      <c r="D27" s="268">
        <v>156.05000000000001</v>
      </c>
      <c r="E27" s="258">
        <f t="shared" si="0"/>
        <v>167650.46</v>
      </c>
      <c r="F27" s="268">
        <v>148399.65</v>
      </c>
      <c r="G27" s="268">
        <v>0</v>
      </c>
      <c r="H27" s="269">
        <v>148399.65</v>
      </c>
      <c r="I27" s="477"/>
      <c r="J27" s="477"/>
      <c r="K27" s="477"/>
    </row>
    <row r="28" spans="1:11" ht="15.75">
      <c r="A28" s="133">
        <v>11</v>
      </c>
      <c r="B28" s="59" t="s">
        <v>117</v>
      </c>
      <c r="C28" s="268">
        <v>16390677.789999999</v>
      </c>
      <c r="D28" s="268">
        <v>11879596.050000001</v>
      </c>
      <c r="E28" s="258">
        <f t="shared" si="0"/>
        <v>28270273.84</v>
      </c>
      <c r="F28" s="268">
        <v>4964010.58</v>
      </c>
      <c r="G28" s="268">
        <v>14578971.199999999</v>
      </c>
      <c r="H28" s="269">
        <v>19542981.780000001</v>
      </c>
      <c r="I28" s="477"/>
      <c r="J28" s="477"/>
      <c r="K28" s="477"/>
    </row>
    <row r="29" spans="1:11" ht="15.75">
      <c r="A29" s="133">
        <v>12</v>
      </c>
      <c r="B29" s="59" t="s">
        <v>118</v>
      </c>
      <c r="C29" s="268"/>
      <c r="D29" s="268"/>
      <c r="E29" s="258">
        <f t="shared" si="0"/>
        <v>0</v>
      </c>
      <c r="F29" s="268"/>
      <c r="G29" s="268"/>
      <c r="H29" s="269">
        <v>0</v>
      </c>
      <c r="I29" s="477"/>
      <c r="J29" s="477"/>
      <c r="K29" s="477"/>
    </row>
    <row r="30" spans="1:11" ht="15.75">
      <c r="A30" s="133">
        <v>13</v>
      </c>
      <c r="B30" s="62" t="s">
        <v>119</v>
      </c>
      <c r="C30" s="270">
        <f>SUM(C24:C29)</f>
        <v>29988242.119999997</v>
      </c>
      <c r="D30" s="270">
        <f>SUM(D24:D29)</f>
        <v>20924005.890000001</v>
      </c>
      <c r="E30" s="258">
        <f t="shared" si="0"/>
        <v>50912248.009999998</v>
      </c>
      <c r="F30" s="270">
        <v>16728417.950000001</v>
      </c>
      <c r="G30" s="270">
        <v>23591019.369999997</v>
      </c>
      <c r="H30" s="269">
        <v>40319437.32</v>
      </c>
      <c r="I30" s="477"/>
      <c r="J30" s="477"/>
      <c r="K30" s="477"/>
    </row>
    <row r="31" spans="1:11" ht="15.75">
      <c r="A31" s="133">
        <v>14</v>
      </c>
      <c r="B31" s="62" t="s">
        <v>120</v>
      </c>
      <c r="C31" s="270">
        <f>C22-C30</f>
        <v>24855298.910000004</v>
      </c>
      <c r="D31" s="270">
        <f>D22-D30</f>
        <v>13621874.827500001</v>
      </c>
      <c r="E31" s="258">
        <f t="shared" si="0"/>
        <v>38477173.737500004</v>
      </c>
      <c r="F31" s="270">
        <v>27533548.629999995</v>
      </c>
      <c r="G31" s="270">
        <v>14456316.921300009</v>
      </c>
      <c r="H31" s="269">
        <v>41989865.551300004</v>
      </c>
      <c r="I31" s="477"/>
      <c r="J31" s="477"/>
      <c r="K31" s="477"/>
    </row>
    <row r="32" spans="1:11">
      <c r="A32" s="133"/>
      <c r="B32" s="57"/>
      <c r="C32" s="272"/>
      <c r="D32" s="272"/>
      <c r="E32" s="272"/>
      <c r="F32" s="272"/>
      <c r="G32" s="272"/>
      <c r="H32" s="273"/>
      <c r="I32" s="477"/>
      <c r="J32" s="477"/>
      <c r="K32" s="477"/>
    </row>
    <row r="33" spans="1:11" ht="15.75">
      <c r="A33" s="133"/>
      <c r="B33" s="57" t="s">
        <v>121</v>
      </c>
      <c r="C33" s="268"/>
      <c r="D33" s="268"/>
      <c r="E33" s="257"/>
      <c r="F33" s="268"/>
      <c r="G33" s="268"/>
      <c r="H33" s="271"/>
      <c r="I33" s="477"/>
      <c r="J33" s="477"/>
      <c r="K33" s="477"/>
    </row>
    <row r="34" spans="1:11" ht="15.75">
      <c r="A34" s="133">
        <v>15</v>
      </c>
      <c r="B34" s="56" t="s">
        <v>92</v>
      </c>
      <c r="C34" s="274">
        <f>C35-C36</f>
        <v>1379174.8</v>
      </c>
      <c r="D34" s="274">
        <f>D35-D36</f>
        <v>-83123.770000000019</v>
      </c>
      <c r="E34" s="258">
        <f t="shared" si="0"/>
        <v>1296051.03</v>
      </c>
      <c r="F34" s="274">
        <v>2288193.7400000002</v>
      </c>
      <c r="G34" s="274">
        <v>-1062340.52</v>
      </c>
      <c r="H34" s="269">
        <v>1225853.2200000002</v>
      </c>
      <c r="I34" s="477"/>
      <c r="J34" s="477"/>
      <c r="K34" s="477"/>
    </row>
    <row r="35" spans="1:11" ht="15.75">
      <c r="A35" s="133">
        <v>15.1</v>
      </c>
      <c r="B35" s="60" t="s">
        <v>122</v>
      </c>
      <c r="C35" s="268">
        <v>3222347.46</v>
      </c>
      <c r="D35" s="268">
        <v>2028566.85</v>
      </c>
      <c r="E35" s="258">
        <f t="shared" si="0"/>
        <v>5250914.3100000005</v>
      </c>
      <c r="F35" s="268">
        <v>3905470.54</v>
      </c>
      <c r="G35" s="268">
        <v>2428926.62</v>
      </c>
      <c r="H35" s="269">
        <v>6334397.1600000001</v>
      </c>
      <c r="I35" s="477"/>
      <c r="J35" s="477"/>
      <c r="K35" s="477"/>
    </row>
    <row r="36" spans="1:11" ht="15.75">
      <c r="A36" s="133">
        <v>15.2</v>
      </c>
      <c r="B36" s="60" t="s">
        <v>123</v>
      </c>
      <c r="C36" s="268">
        <v>1843172.66</v>
      </c>
      <c r="D36" s="268">
        <v>2111690.62</v>
      </c>
      <c r="E36" s="258">
        <f t="shared" si="0"/>
        <v>3954863.2800000003</v>
      </c>
      <c r="F36" s="268">
        <v>1617276.8</v>
      </c>
      <c r="G36" s="268">
        <v>3491267.14</v>
      </c>
      <c r="H36" s="269">
        <v>5108543.9400000004</v>
      </c>
      <c r="I36" s="477"/>
      <c r="J36" s="477"/>
      <c r="K36" s="477"/>
    </row>
    <row r="37" spans="1:11" ht="15.75">
      <c r="A37" s="133">
        <v>16</v>
      </c>
      <c r="B37" s="59" t="s">
        <v>124</v>
      </c>
      <c r="C37" s="268">
        <v>0</v>
      </c>
      <c r="D37" s="268">
        <v>0</v>
      </c>
      <c r="E37" s="258">
        <f t="shared" si="0"/>
        <v>0</v>
      </c>
      <c r="F37" s="268">
        <v>0</v>
      </c>
      <c r="G37" s="268">
        <v>0</v>
      </c>
      <c r="H37" s="269">
        <v>0</v>
      </c>
      <c r="I37" s="477"/>
      <c r="J37" s="477"/>
      <c r="K37" s="477"/>
    </row>
    <row r="38" spans="1:11" ht="15.75">
      <c r="A38" s="133">
        <v>17</v>
      </c>
      <c r="B38" s="59" t="s">
        <v>125</v>
      </c>
      <c r="C38" s="268">
        <v>0</v>
      </c>
      <c r="D38" s="268">
        <v>0</v>
      </c>
      <c r="E38" s="258">
        <f t="shared" si="0"/>
        <v>0</v>
      </c>
      <c r="F38" s="268">
        <v>59730.21</v>
      </c>
      <c r="G38" s="268">
        <v>0</v>
      </c>
      <c r="H38" s="269">
        <v>59730.21</v>
      </c>
      <c r="I38" s="477"/>
      <c r="J38" s="477"/>
      <c r="K38" s="477"/>
    </row>
    <row r="39" spans="1:11" ht="15.75">
      <c r="A39" s="133">
        <v>18</v>
      </c>
      <c r="B39" s="59" t="s">
        <v>126</v>
      </c>
      <c r="C39" s="268">
        <v>0</v>
      </c>
      <c r="D39" s="268">
        <v>0</v>
      </c>
      <c r="E39" s="258">
        <f t="shared" si="0"/>
        <v>0</v>
      </c>
      <c r="F39" s="268">
        <v>0</v>
      </c>
      <c r="G39" s="268">
        <v>0</v>
      </c>
      <c r="H39" s="269">
        <v>0</v>
      </c>
      <c r="I39" s="477"/>
      <c r="J39" s="477"/>
      <c r="K39" s="477"/>
    </row>
    <row r="40" spans="1:11" ht="15.75">
      <c r="A40" s="133">
        <v>19</v>
      </c>
      <c r="B40" s="59" t="s">
        <v>127</v>
      </c>
      <c r="C40" s="268">
        <v>3496373.33</v>
      </c>
      <c r="D40" s="268"/>
      <c r="E40" s="258">
        <f t="shared" si="0"/>
        <v>3496373.33</v>
      </c>
      <c r="F40" s="268">
        <v>3488274.24</v>
      </c>
      <c r="G40" s="268"/>
      <c r="H40" s="269">
        <v>3488274.24</v>
      </c>
      <c r="I40" s="477"/>
      <c r="J40" s="477"/>
      <c r="K40" s="477"/>
    </row>
    <row r="41" spans="1:11" ht="15.75">
      <c r="A41" s="133">
        <v>20</v>
      </c>
      <c r="B41" s="59" t="s">
        <v>128</v>
      </c>
      <c r="C41" s="268">
        <v>-1253573.51</v>
      </c>
      <c r="D41" s="268"/>
      <c r="E41" s="258">
        <f t="shared" si="0"/>
        <v>-1253573.51</v>
      </c>
      <c r="F41" s="268">
        <v>-325965.68</v>
      </c>
      <c r="G41" s="268"/>
      <c r="H41" s="269">
        <v>-325965.68</v>
      </c>
      <c r="I41" s="477"/>
      <c r="J41" s="477"/>
      <c r="K41" s="477"/>
    </row>
    <row r="42" spans="1:11" ht="15.75">
      <c r="A42" s="133">
        <v>21</v>
      </c>
      <c r="B42" s="59" t="s">
        <v>129</v>
      </c>
      <c r="C42" s="268">
        <v>979676.67</v>
      </c>
      <c r="D42" s="268">
        <v>0</v>
      </c>
      <c r="E42" s="258">
        <f t="shared" si="0"/>
        <v>979676.67</v>
      </c>
      <c r="F42" s="268">
        <v>115714.68</v>
      </c>
      <c r="G42" s="268">
        <v>0</v>
      </c>
      <c r="H42" s="269">
        <v>115714.68</v>
      </c>
      <c r="I42" s="477"/>
      <c r="J42" s="477"/>
      <c r="K42" s="477"/>
    </row>
    <row r="43" spans="1:11" ht="15.75">
      <c r="A43" s="133">
        <v>22</v>
      </c>
      <c r="B43" s="59" t="s">
        <v>130</v>
      </c>
      <c r="C43" s="268">
        <v>585578.86</v>
      </c>
      <c r="D43" s="268">
        <v>31159.21</v>
      </c>
      <c r="E43" s="258">
        <f t="shared" si="0"/>
        <v>616738.06999999995</v>
      </c>
      <c r="F43" s="268">
        <v>280451.07</v>
      </c>
      <c r="G43" s="268">
        <v>8721.14</v>
      </c>
      <c r="H43" s="269">
        <v>289172.21000000002</v>
      </c>
      <c r="I43" s="477"/>
      <c r="J43" s="477"/>
      <c r="K43" s="477"/>
    </row>
    <row r="44" spans="1:11" ht="15.75">
      <c r="A44" s="133">
        <v>23</v>
      </c>
      <c r="B44" s="59" t="s">
        <v>131</v>
      </c>
      <c r="C44" s="268">
        <v>620858.63</v>
      </c>
      <c r="D44" s="268">
        <v>532590.02</v>
      </c>
      <c r="E44" s="258">
        <f t="shared" si="0"/>
        <v>1153448.6499999999</v>
      </c>
      <c r="F44" s="268">
        <v>201398.81</v>
      </c>
      <c r="G44" s="268">
        <v>82583.95</v>
      </c>
      <c r="H44" s="269">
        <v>283982.76</v>
      </c>
      <c r="I44" s="477"/>
      <c r="J44" s="477"/>
      <c r="K44" s="477"/>
    </row>
    <row r="45" spans="1:11" ht="15.75">
      <c r="A45" s="133">
        <v>24</v>
      </c>
      <c r="B45" s="62" t="s">
        <v>132</v>
      </c>
      <c r="C45" s="270">
        <f>C34+C37+C38+C39+C40+C41+C42+C43+C44</f>
        <v>5808088.7800000003</v>
      </c>
      <c r="D45" s="270">
        <f>D34+D37+D38+D39+D40+D41+D42+D43+D44</f>
        <v>480625.46</v>
      </c>
      <c r="E45" s="258">
        <f t="shared" si="0"/>
        <v>6288714.2400000002</v>
      </c>
      <c r="F45" s="270">
        <v>6107797.0700000003</v>
      </c>
      <c r="G45" s="270">
        <v>-971035.43000000017</v>
      </c>
      <c r="H45" s="269">
        <v>5136761.6400000006</v>
      </c>
      <c r="I45" s="477"/>
      <c r="J45" s="477"/>
      <c r="K45" s="477"/>
    </row>
    <row r="46" spans="1:11">
      <c r="A46" s="133"/>
      <c r="B46" s="57" t="s">
        <v>133</v>
      </c>
      <c r="C46" s="268"/>
      <c r="D46" s="268"/>
      <c r="E46" s="268"/>
      <c r="F46" s="268"/>
      <c r="G46" s="268"/>
      <c r="H46" s="275"/>
      <c r="I46" s="477"/>
      <c r="J46" s="477"/>
      <c r="K46" s="477"/>
    </row>
    <row r="47" spans="1:11" ht="15.75">
      <c r="A47" s="133">
        <v>25</v>
      </c>
      <c r="B47" s="59" t="s">
        <v>134</v>
      </c>
      <c r="C47" s="268">
        <v>146896.92000000001</v>
      </c>
      <c r="D47" s="268">
        <v>184646.34</v>
      </c>
      <c r="E47" s="258">
        <f t="shared" si="0"/>
        <v>331543.26</v>
      </c>
      <c r="F47" s="268">
        <v>268185.15999999997</v>
      </c>
      <c r="G47" s="268">
        <v>134396.54</v>
      </c>
      <c r="H47" s="269">
        <v>402581.69999999995</v>
      </c>
      <c r="I47" s="477"/>
      <c r="J47" s="477"/>
      <c r="K47" s="477"/>
    </row>
    <row r="48" spans="1:11" ht="15.75">
      <c r="A48" s="133">
        <v>26</v>
      </c>
      <c r="B48" s="59" t="s">
        <v>135</v>
      </c>
      <c r="C48" s="268">
        <v>1441319.56</v>
      </c>
      <c r="D48" s="268">
        <v>2611.5500000000002</v>
      </c>
      <c r="E48" s="258">
        <f t="shared" si="0"/>
        <v>1443931.11</v>
      </c>
      <c r="F48" s="268">
        <v>1691602.53</v>
      </c>
      <c r="G48" s="268">
        <v>29306.42</v>
      </c>
      <c r="H48" s="269">
        <v>1720908.95</v>
      </c>
      <c r="I48" s="477"/>
      <c r="J48" s="477"/>
      <c r="K48" s="477"/>
    </row>
    <row r="49" spans="1:11" ht="15.75">
      <c r="A49" s="133">
        <v>27</v>
      </c>
      <c r="B49" s="59" t="s">
        <v>136</v>
      </c>
      <c r="C49" s="268">
        <v>11983512.26</v>
      </c>
      <c r="D49" s="268"/>
      <c r="E49" s="258">
        <f t="shared" si="0"/>
        <v>11983512.26</v>
      </c>
      <c r="F49" s="268">
        <v>14021196.9</v>
      </c>
      <c r="G49" s="268"/>
      <c r="H49" s="269">
        <v>14021196.9</v>
      </c>
      <c r="I49" s="477"/>
      <c r="J49" s="477"/>
      <c r="K49" s="477"/>
    </row>
    <row r="50" spans="1:11" ht="15.75">
      <c r="A50" s="133">
        <v>28</v>
      </c>
      <c r="B50" s="59" t="s">
        <v>270</v>
      </c>
      <c r="C50" s="268">
        <v>55233.440000000002</v>
      </c>
      <c r="D50" s="268"/>
      <c r="E50" s="258">
        <f t="shared" si="0"/>
        <v>55233.440000000002</v>
      </c>
      <c r="F50" s="268">
        <v>73927.490000000005</v>
      </c>
      <c r="G50" s="268"/>
      <c r="H50" s="269">
        <v>73927.490000000005</v>
      </c>
      <c r="I50" s="477"/>
      <c r="J50" s="477"/>
      <c r="K50" s="477"/>
    </row>
    <row r="51" spans="1:11" ht="15.75">
      <c r="A51" s="133">
        <v>29</v>
      </c>
      <c r="B51" s="59" t="s">
        <v>137</v>
      </c>
      <c r="C51" s="268">
        <v>2683039.79</v>
      </c>
      <c r="D51" s="268"/>
      <c r="E51" s="258">
        <f t="shared" si="0"/>
        <v>2683039.79</v>
      </c>
      <c r="F51" s="268">
        <v>2448497.6800000002</v>
      </c>
      <c r="G51" s="268"/>
      <c r="H51" s="269">
        <v>2448497.6800000002</v>
      </c>
      <c r="I51" s="477"/>
      <c r="J51" s="477"/>
      <c r="K51" s="477"/>
    </row>
    <row r="52" spans="1:11" ht="15.75">
      <c r="A52" s="133">
        <v>30</v>
      </c>
      <c r="B52" s="59" t="s">
        <v>138</v>
      </c>
      <c r="C52" s="268">
        <v>2723062.27</v>
      </c>
      <c r="D52" s="268">
        <v>71183.5</v>
      </c>
      <c r="E52" s="258">
        <f t="shared" si="0"/>
        <v>2794245.77</v>
      </c>
      <c r="F52" s="268">
        <v>2511616.9900000002</v>
      </c>
      <c r="G52" s="268">
        <v>66760.72</v>
      </c>
      <c r="H52" s="269">
        <v>2578377.7100000004</v>
      </c>
      <c r="I52" s="477"/>
      <c r="J52" s="477"/>
      <c r="K52" s="477"/>
    </row>
    <row r="53" spans="1:11" ht="15.75">
      <c r="A53" s="133">
        <v>31</v>
      </c>
      <c r="B53" s="62" t="s">
        <v>139</v>
      </c>
      <c r="C53" s="270">
        <f>C47+C48+C49+C50+C51+C52</f>
        <v>19033064.239999998</v>
      </c>
      <c r="D53" s="270">
        <f>D47+D48+D49+D50+D51+D52</f>
        <v>258441.38999999998</v>
      </c>
      <c r="E53" s="258">
        <f t="shared" si="0"/>
        <v>19291505.629999999</v>
      </c>
      <c r="F53" s="270">
        <v>21015026.75</v>
      </c>
      <c r="G53" s="270">
        <v>230463.68000000002</v>
      </c>
      <c r="H53" s="269">
        <v>21245490.43</v>
      </c>
      <c r="I53" s="477"/>
      <c r="J53" s="477"/>
      <c r="K53" s="477"/>
    </row>
    <row r="54" spans="1:11" ht="15.75">
      <c r="A54" s="133">
        <v>32</v>
      </c>
      <c r="B54" s="62" t="s">
        <v>140</v>
      </c>
      <c r="C54" s="270">
        <f>C45-C53</f>
        <v>-13224975.459999997</v>
      </c>
      <c r="D54" s="270">
        <f>D45-D53</f>
        <v>222184.07000000004</v>
      </c>
      <c r="E54" s="258">
        <f t="shared" si="0"/>
        <v>-13002791.389999997</v>
      </c>
      <c r="F54" s="270">
        <v>-14907229.68</v>
      </c>
      <c r="G54" s="270">
        <v>-1201499.1100000001</v>
      </c>
      <c r="H54" s="269">
        <v>-16108728.789999999</v>
      </c>
      <c r="I54" s="477"/>
      <c r="J54" s="477"/>
      <c r="K54" s="477"/>
    </row>
    <row r="55" spans="1:11">
      <c r="A55" s="133"/>
      <c r="B55" s="57"/>
      <c r="C55" s="272"/>
      <c r="D55" s="272"/>
      <c r="E55" s="272"/>
      <c r="F55" s="272"/>
      <c r="G55" s="272"/>
      <c r="H55" s="273"/>
      <c r="I55" s="477"/>
      <c r="J55" s="477"/>
      <c r="K55" s="477"/>
    </row>
    <row r="56" spans="1:11" ht="15.75">
      <c r="A56" s="133">
        <v>33</v>
      </c>
      <c r="B56" s="62" t="s">
        <v>141</v>
      </c>
      <c r="C56" s="270">
        <f>C31+C54</f>
        <v>11630323.450000007</v>
      </c>
      <c r="D56" s="270">
        <f>D31+D54</f>
        <v>13844058.897500001</v>
      </c>
      <c r="E56" s="258">
        <f t="shared" si="0"/>
        <v>25474382.347500008</v>
      </c>
      <c r="F56" s="270">
        <v>12626318.949999996</v>
      </c>
      <c r="G56" s="270">
        <v>13254817.811300009</v>
      </c>
      <c r="H56" s="269">
        <v>25881136.761300005</v>
      </c>
      <c r="I56" s="477"/>
      <c r="J56" s="477"/>
      <c r="K56" s="477"/>
    </row>
    <row r="57" spans="1:11">
      <c r="A57" s="133"/>
      <c r="B57" s="57"/>
      <c r="C57" s="272"/>
      <c r="D57" s="272"/>
      <c r="E57" s="272"/>
      <c r="F57" s="272"/>
      <c r="G57" s="272"/>
      <c r="H57" s="273"/>
      <c r="I57" s="477"/>
      <c r="J57" s="477"/>
      <c r="K57" s="477"/>
    </row>
    <row r="58" spans="1:11" ht="15.75">
      <c r="A58" s="133">
        <v>34</v>
      </c>
      <c r="B58" s="59" t="s">
        <v>142</v>
      </c>
      <c r="C58" s="268">
        <v>24693600.25</v>
      </c>
      <c r="D58" s="268">
        <v>726303.3</v>
      </c>
      <c r="E58" s="258">
        <f>C58+D58</f>
        <v>25419903.550000001</v>
      </c>
      <c r="F58" s="268">
        <v>6668147.8499999996</v>
      </c>
      <c r="G58" s="268" t="s">
        <v>616</v>
      </c>
      <c r="H58" s="269">
        <v>6668147.8499999996</v>
      </c>
      <c r="I58" s="477"/>
      <c r="J58" s="477"/>
      <c r="K58" s="477"/>
    </row>
    <row r="59" spans="1:11" s="214" customFormat="1" ht="15.75">
      <c r="A59" s="133">
        <v>35</v>
      </c>
      <c r="B59" s="56" t="s">
        <v>143</v>
      </c>
      <c r="C59" s="276">
        <v>0</v>
      </c>
      <c r="D59" s="276"/>
      <c r="E59" s="277">
        <f t="shared" si="0"/>
        <v>0</v>
      </c>
      <c r="F59" s="278">
        <v>0</v>
      </c>
      <c r="G59" s="278" t="s">
        <v>616</v>
      </c>
      <c r="H59" s="279">
        <v>0</v>
      </c>
      <c r="I59" s="477"/>
      <c r="J59" s="477"/>
      <c r="K59" s="477"/>
    </row>
    <row r="60" spans="1:11" ht="15.75">
      <c r="A60" s="133">
        <v>36</v>
      </c>
      <c r="B60" s="59" t="s">
        <v>144</v>
      </c>
      <c r="C60" s="268">
        <v>3688230.82</v>
      </c>
      <c r="D60" s="268">
        <v>-102310.81</v>
      </c>
      <c r="E60" s="258">
        <f t="shared" si="0"/>
        <v>3585920.01</v>
      </c>
      <c r="F60" s="268">
        <v>4526894.66</v>
      </c>
      <c r="G60" s="268" t="s">
        <v>616</v>
      </c>
      <c r="H60" s="269">
        <v>4526894.66</v>
      </c>
      <c r="I60" s="477"/>
      <c r="J60" s="477"/>
      <c r="K60" s="477"/>
    </row>
    <row r="61" spans="1:11" ht="15.75">
      <c r="A61" s="133">
        <v>37</v>
      </c>
      <c r="B61" s="62" t="s">
        <v>145</v>
      </c>
      <c r="C61" s="270">
        <f>C58+C59+C60</f>
        <v>28381831.07</v>
      </c>
      <c r="D61" s="270">
        <f>D58+D59+D60</f>
        <v>623992.49</v>
      </c>
      <c r="E61" s="258">
        <f t="shared" si="0"/>
        <v>29005823.559999999</v>
      </c>
      <c r="F61" s="270">
        <v>11195042.51</v>
      </c>
      <c r="G61" s="270">
        <v>0</v>
      </c>
      <c r="H61" s="269">
        <v>11195042.51</v>
      </c>
      <c r="I61" s="477"/>
      <c r="J61" s="477"/>
      <c r="K61" s="477"/>
    </row>
    <row r="62" spans="1:11">
      <c r="A62" s="133"/>
      <c r="B62" s="63"/>
      <c r="C62" s="268"/>
      <c r="D62" s="268"/>
      <c r="E62" s="268"/>
      <c r="F62" s="268"/>
      <c r="G62" s="268"/>
      <c r="H62" s="275"/>
      <c r="I62" s="477"/>
      <c r="J62" s="477"/>
      <c r="K62" s="477"/>
    </row>
    <row r="63" spans="1:11" ht="15.75">
      <c r="A63" s="133">
        <v>38</v>
      </c>
      <c r="B63" s="64" t="s">
        <v>271</v>
      </c>
      <c r="C63" s="270">
        <f>C56-C61</f>
        <v>-16751507.619999994</v>
      </c>
      <c r="D63" s="270">
        <f>D56-D61</f>
        <v>13220066.407500001</v>
      </c>
      <c r="E63" s="258">
        <f t="shared" si="0"/>
        <v>-3531441.2124999929</v>
      </c>
      <c r="F63" s="270">
        <v>1431276.4399999958</v>
      </c>
      <c r="G63" s="270">
        <v>13254817.811300009</v>
      </c>
      <c r="H63" s="269">
        <v>14686094.251300005</v>
      </c>
      <c r="I63" s="477"/>
      <c r="J63" s="477"/>
      <c r="K63" s="477"/>
    </row>
    <row r="64" spans="1:11" ht="15.75">
      <c r="A64" s="131">
        <v>39</v>
      </c>
      <c r="B64" s="59" t="s">
        <v>146</v>
      </c>
      <c r="C64" s="280">
        <v>-2524933.7000000002</v>
      </c>
      <c r="D64" s="280"/>
      <c r="E64" s="258">
        <f t="shared" si="0"/>
        <v>-2524933.7000000002</v>
      </c>
      <c r="F64" s="280">
        <v>378961.2</v>
      </c>
      <c r="G64" s="280"/>
      <c r="H64" s="269">
        <v>378961.2</v>
      </c>
      <c r="I64" s="477"/>
      <c r="J64" s="477"/>
      <c r="K64" s="477"/>
    </row>
    <row r="65" spans="1:11" ht="15.75">
      <c r="A65" s="133">
        <v>40</v>
      </c>
      <c r="B65" s="62" t="s">
        <v>147</v>
      </c>
      <c r="C65" s="270">
        <f>C63-C64</f>
        <v>-14226573.919999994</v>
      </c>
      <c r="D65" s="270">
        <f>D63-D64</f>
        <v>13220066.407500001</v>
      </c>
      <c r="E65" s="258">
        <f t="shared" si="0"/>
        <v>-1006507.5124999937</v>
      </c>
      <c r="F65" s="270">
        <v>1052315.2399999958</v>
      </c>
      <c r="G65" s="270">
        <v>13254817.811300009</v>
      </c>
      <c r="H65" s="269">
        <v>14307133.051300006</v>
      </c>
      <c r="I65" s="477"/>
      <c r="J65" s="477"/>
      <c r="K65" s="477"/>
    </row>
    <row r="66" spans="1:11" ht="15.75">
      <c r="A66" s="131">
        <v>41</v>
      </c>
      <c r="B66" s="59" t="s">
        <v>148</v>
      </c>
      <c r="C66" s="280">
        <v>-106250</v>
      </c>
      <c r="D66" s="280"/>
      <c r="E66" s="258">
        <f t="shared" si="0"/>
        <v>-106250</v>
      </c>
      <c r="F66" s="280">
        <v>-3300</v>
      </c>
      <c r="G66" s="280"/>
      <c r="H66" s="269">
        <v>-3300</v>
      </c>
      <c r="I66" s="477"/>
      <c r="J66" s="477"/>
      <c r="K66" s="477"/>
    </row>
    <row r="67" spans="1:11" ht="16.5" thickBot="1">
      <c r="A67" s="135">
        <v>42</v>
      </c>
      <c r="B67" s="136" t="s">
        <v>149</v>
      </c>
      <c r="C67" s="281">
        <f>C65+C66</f>
        <v>-14332823.919999994</v>
      </c>
      <c r="D67" s="281">
        <f>D65+D66</f>
        <v>13220066.407500001</v>
      </c>
      <c r="E67" s="266">
        <f t="shared" si="0"/>
        <v>-1112757.5124999937</v>
      </c>
      <c r="F67" s="281">
        <v>1049015.2399999958</v>
      </c>
      <c r="G67" s="281">
        <v>13254817.811300009</v>
      </c>
      <c r="H67" s="282">
        <v>14303833.051300006</v>
      </c>
      <c r="I67" s="477"/>
      <c r="J67" s="477"/>
      <c r="K67" s="477"/>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C7" sqref="C7:H53"/>
    </sheetView>
  </sheetViews>
  <sheetFormatPr defaultRowHeight="15"/>
  <cols>
    <col min="1" max="1" width="9.5703125" bestFit="1" customWidth="1"/>
    <col min="2" max="2" width="72.28515625" customWidth="1"/>
    <col min="3" max="8" width="12.7109375" customWidth="1"/>
  </cols>
  <sheetData>
    <row r="1" spans="1:8">
      <c r="A1" s="2" t="s">
        <v>190</v>
      </c>
      <c r="B1" t="str">
        <f>Info!C2</f>
        <v>სს "ბაზისბანკი"</v>
      </c>
    </row>
    <row r="2" spans="1:8">
      <c r="A2" s="2" t="s">
        <v>191</v>
      </c>
      <c r="B2" s="470">
        <v>44104</v>
      </c>
    </row>
    <row r="3" spans="1:8">
      <c r="A3" s="2"/>
    </row>
    <row r="4" spans="1:8" ht="16.5" thickBot="1">
      <c r="A4" s="2" t="s">
        <v>407</v>
      </c>
      <c r="B4" s="2"/>
      <c r="C4" s="223"/>
      <c r="D4" s="223"/>
      <c r="E4" s="223"/>
      <c r="F4" s="224"/>
      <c r="G4" s="224"/>
      <c r="H4" s="225" t="s">
        <v>94</v>
      </c>
    </row>
    <row r="5" spans="1:8" ht="15.75">
      <c r="A5" s="543" t="s">
        <v>26</v>
      </c>
      <c r="B5" s="545" t="s">
        <v>245</v>
      </c>
      <c r="C5" s="547" t="s">
        <v>196</v>
      </c>
      <c r="D5" s="547"/>
      <c r="E5" s="547"/>
      <c r="F5" s="547" t="s">
        <v>197</v>
      </c>
      <c r="G5" s="547"/>
      <c r="H5" s="548"/>
    </row>
    <row r="6" spans="1:8">
      <c r="A6" s="544"/>
      <c r="B6" s="546"/>
      <c r="C6" s="44" t="s">
        <v>27</v>
      </c>
      <c r="D6" s="44" t="s">
        <v>95</v>
      </c>
      <c r="E6" s="44" t="s">
        <v>68</v>
      </c>
      <c r="F6" s="44" t="s">
        <v>27</v>
      </c>
      <c r="G6" s="44" t="s">
        <v>95</v>
      </c>
      <c r="H6" s="45" t="s">
        <v>68</v>
      </c>
    </row>
    <row r="7" spans="1:8" s="3" customFormat="1" ht="15.75">
      <c r="A7" s="226">
        <v>1</v>
      </c>
      <c r="B7" s="227" t="s">
        <v>484</v>
      </c>
      <c r="C7" s="260">
        <v>110976688.19</v>
      </c>
      <c r="D7" s="260">
        <v>99048285.877900004</v>
      </c>
      <c r="E7" s="283">
        <f>C7+D7</f>
        <v>210024974.0679</v>
      </c>
      <c r="F7" s="260">
        <v>89399830.700000003</v>
      </c>
      <c r="G7" s="260">
        <v>64801664.217999995</v>
      </c>
      <c r="H7" s="261">
        <v>154201494.91799998</v>
      </c>
    </row>
    <row r="8" spans="1:8" s="3" customFormat="1" ht="15.75">
      <c r="A8" s="226">
        <v>1.1000000000000001</v>
      </c>
      <c r="B8" s="228" t="s">
        <v>275</v>
      </c>
      <c r="C8" s="260">
        <v>39887755.850000001</v>
      </c>
      <c r="D8" s="260">
        <v>27345843.7106</v>
      </c>
      <c r="E8" s="283">
        <f t="shared" ref="E8:E53" si="0">C8+D8</f>
        <v>67233599.560599998</v>
      </c>
      <c r="F8" s="260">
        <v>65217076.32</v>
      </c>
      <c r="G8" s="260">
        <v>12194111.7863</v>
      </c>
      <c r="H8" s="261">
        <v>77411188.106299996</v>
      </c>
    </row>
    <row r="9" spans="1:8" s="3" customFormat="1" ht="15.75">
      <c r="A9" s="226">
        <v>1.2</v>
      </c>
      <c r="B9" s="228" t="s">
        <v>276</v>
      </c>
      <c r="C9" s="260"/>
      <c r="D9" s="260"/>
      <c r="E9" s="283">
        <f t="shared" si="0"/>
        <v>0</v>
      </c>
      <c r="F9" s="260"/>
      <c r="G9" s="260">
        <v>531607.97279999999</v>
      </c>
      <c r="H9" s="261">
        <v>531607.97279999999</v>
      </c>
    </row>
    <row r="10" spans="1:8" s="3" customFormat="1" ht="15.75">
      <c r="A10" s="226">
        <v>1.3</v>
      </c>
      <c r="B10" s="228" t="s">
        <v>277</v>
      </c>
      <c r="C10" s="260">
        <v>31201176.489999998</v>
      </c>
      <c r="D10" s="260">
        <v>44356598.456699997</v>
      </c>
      <c r="E10" s="283">
        <f t="shared" si="0"/>
        <v>75557774.946699992</v>
      </c>
      <c r="F10" s="260">
        <v>24160059.23</v>
      </c>
      <c r="G10" s="260">
        <v>52022384.057599999</v>
      </c>
      <c r="H10" s="261">
        <v>76182443.287599996</v>
      </c>
    </row>
    <row r="11" spans="1:8" s="3" customFormat="1" ht="15.75">
      <c r="A11" s="226">
        <v>1.4</v>
      </c>
      <c r="B11" s="228" t="s">
        <v>278</v>
      </c>
      <c r="C11" s="260">
        <v>39887755.850000001</v>
      </c>
      <c r="D11" s="260">
        <v>27345843.7106</v>
      </c>
      <c r="E11" s="283">
        <f t="shared" si="0"/>
        <v>67233599.560599998</v>
      </c>
      <c r="F11" s="260">
        <v>22695.15</v>
      </c>
      <c r="G11" s="260">
        <v>53560.401299999998</v>
      </c>
      <c r="H11" s="261">
        <v>76255.551299999992</v>
      </c>
    </row>
    <row r="12" spans="1:8" s="3" customFormat="1" ht="29.25" customHeight="1">
      <c r="A12" s="226">
        <v>2</v>
      </c>
      <c r="B12" s="227" t="s">
        <v>279</v>
      </c>
      <c r="C12" s="260">
        <v>7620000</v>
      </c>
      <c r="D12" s="260">
        <v>50960900</v>
      </c>
      <c r="E12" s="283">
        <f t="shared" si="0"/>
        <v>58580900</v>
      </c>
      <c r="F12" s="260">
        <v>0</v>
      </c>
      <c r="G12" s="260">
        <v>114070720</v>
      </c>
      <c r="H12" s="261">
        <v>114070720</v>
      </c>
    </row>
    <row r="13" spans="1:8" s="3" customFormat="1" ht="25.5">
      <c r="A13" s="226">
        <v>3</v>
      </c>
      <c r="B13" s="227" t="s">
        <v>280</v>
      </c>
      <c r="C13" s="260"/>
      <c r="D13" s="260"/>
      <c r="E13" s="283">
        <f t="shared" si="0"/>
        <v>0</v>
      </c>
      <c r="F13" s="260"/>
      <c r="G13" s="260"/>
      <c r="H13" s="261">
        <v>0</v>
      </c>
    </row>
    <row r="14" spans="1:8" s="3" customFormat="1" ht="15.75">
      <c r="A14" s="226">
        <v>3.1</v>
      </c>
      <c r="B14" s="228" t="s">
        <v>281</v>
      </c>
      <c r="C14" s="260"/>
      <c r="D14" s="260"/>
      <c r="E14" s="283">
        <f t="shared" si="0"/>
        <v>0</v>
      </c>
      <c r="F14" s="260"/>
      <c r="G14" s="260"/>
      <c r="H14" s="261">
        <v>0</v>
      </c>
    </row>
    <row r="15" spans="1:8" s="3" customFormat="1" ht="15.75">
      <c r="A15" s="226">
        <v>3.2</v>
      </c>
      <c r="B15" s="228" t="s">
        <v>282</v>
      </c>
      <c r="C15" s="260"/>
      <c r="D15" s="260"/>
      <c r="E15" s="283">
        <f t="shared" si="0"/>
        <v>0</v>
      </c>
      <c r="F15" s="260"/>
      <c r="G15" s="260"/>
      <c r="H15" s="261">
        <v>0</v>
      </c>
    </row>
    <row r="16" spans="1:8" s="3" customFormat="1" ht="15.75">
      <c r="A16" s="226">
        <v>4</v>
      </c>
      <c r="B16" s="227" t="s">
        <v>283</v>
      </c>
      <c r="C16" s="260">
        <v>19111410.783273</v>
      </c>
      <c r="D16" s="260">
        <v>523454308.10707504</v>
      </c>
      <c r="E16" s="283">
        <f t="shared" si="0"/>
        <v>542565718.89034808</v>
      </c>
      <c r="F16" s="260">
        <v>32960359.058242001</v>
      </c>
      <c r="G16" s="260">
        <v>521857066.260988</v>
      </c>
      <c r="H16" s="261">
        <v>554817425.31922996</v>
      </c>
    </row>
    <row r="17" spans="1:8" s="3" customFormat="1" ht="15.75">
      <c r="A17" s="226">
        <v>4.0999999999999996</v>
      </c>
      <c r="B17" s="228" t="s">
        <v>284</v>
      </c>
      <c r="C17" s="260">
        <v>17649410.783273</v>
      </c>
      <c r="D17" s="260">
        <v>521614784.00707501</v>
      </c>
      <c r="E17" s="283">
        <f t="shared" si="0"/>
        <v>539264194.79034805</v>
      </c>
      <c r="F17" s="260">
        <v>31397359.058242001</v>
      </c>
      <c r="G17" s="260">
        <v>518655107.06098801</v>
      </c>
      <c r="H17" s="261">
        <v>550052466.11923003</v>
      </c>
    </row>
    <row r="18" spans="1:8" s="3" customFormat="1" ht="15.75">
      <c r="A18" s="226">
        <v>4.2</v>
      </c>
      <c r="B18" s="228" t="s">
        <v>285</v>
      </c>
      <c r="C18" s="260">
        <v>1462000</v>
      </c>
      <c r="D18" s="260">
        <v>1839524.1</v>
      </c>
      <c r="E18" s="283">
        <f t="shared" si="0"/>
        <v>3301524.1</v>
      </c>
      <c r="F18" s="260">
        <v>1563000</v>
      </c>
      <c r="G18" s="260">
        <v>3201959.2</v>
      </c>
      <c r="H18" s="261">
        <v>4764959.2</v>
      </c>
    </row>
    <row r="19" spans="1:8" s="3" customFormat="1" ht="25.5">
      <c r="A19" s="226">
        <v>5</v>
      </c>
      <c r="B19" s="227" t="s">
        <v>286</v>
      </c>
      <c r="C19" s="260">
        <v>45169726.790000007</v>
      </c>
      <c r="D19" s="260">
        <v>1941576014.0055997</v>
      </c>
      <c r="E19" s="283">
        <f t="shared" si="0"/>
        <v>1986745740.7955997</v>
      </c>
      <c r="F19" s="260">
        <v>67182505.311100006</v>
      </c>
      <c r="G19" s="260">
        <v>2023628744.8676</v>
      </c>
      <c r="H19" s="261">
        <v>2090811250.1787</v>
      </c>
    </row>
    <row r="20" spans="1:8" s="3" customFormat="1" ht="15.75">
      <c r="A20" s="226">
        <v>5.0999999999999996</v>
      </c>
      <c r="B20" s="228" t="s">
        <v>287</v>
      </c>
      <c r="C20" s="260">
        <v>5645808.5300000003</v>
      </c>
      <c r="D20" s="260">
        <v>80065173.753900006</v>
      </c>
      <c r="E20" s="283">
        <f t="shared" si="0"/>
        <v>85710982.283900008</v>
      </c>
      <c r="F20" s="260">
        <v>17626766.3211</v>
      </c>
      <c r="G20" s="260">
        <v>91439788.602899998</v>
      </c>
      <c r="H20" s="261">
        <v>109066554.92399999</v>
      </c>
    </row>
    <row r="21" spans="1:8" s="3" customFormat="1" ht="15.75">
      <c r="A21" s="226">
        <v>5.2</v>
      </c>
      <c r="B21" s="228" t="s">
        <v>288</v>
      </c>
      <c r="C21" s="260">
        <v>0</v>
      </c>
      <c r="D21" s="260">
        <v>0</v>
      </c>
      <c r="E21" s="283">
        <f t="shared" si="0"/>
        <v>0</v>
      </c>
      <c r="F21" s="260">
        <v>2400000</v>
      </c>
      <c r="G21" s="260">
        <v>14353406.4</v>
      </c>
      <c r="H21" s="261">
        <v>16753406.4</v>
      </c>
    </row>
    <row r="22" spans="1:8" s="3" customFormat="1" ht="15.75">
      <c r="A22" s="226">
        <v>5.3</v>
      </c>
      <c r="B22" s="228" t="s">
        <v>289</v>
      </c>
      <c r="C22" s="260">
        <v>19335199.170000002</v>
      </c>
      <c r="D22" s="260">
        <v>1820965415.1971998</v>
      </c>
      <c r="E22" s="283">
        <f t="shared" si="0"/>
        <v>1840300614.3671999</v>
      </c>
      <c r="F22" s="260">
        <v>593763</v>
      </c>
      <c r="G22" s="260">
        <v>1506810036.1400001</v>
      </c>
      <c r="H22" s="261">
        <v>1507403799.1400001</v>
      </c>
    </row>
    <row r="23" spans="1:8" s="3" customFormat="1" ht="15.75">
      <c r="A23" s="226" t="s">
        <v>290</v>
      </c>
      <c r="B23" s="229" t="s">
        <v>291</v>
      </c>
      <c r="C23" s="260">
        <v>41408</v>
      </c>
      <c r="D23" s="260">
        <v>367531658.5801</v>
      </c>
      <c r="E23" s="283">
        <f t="shared" si="0"/>
        <v>367573066.5801</v>
      </c>
      <c r="F23" s="260">
        <v>363938</v>
      </c>
      <c r="G23" s="260">
        <v>1189538714.8961</v>
      </c>
      <c r="H23" s="261">
        <v>1189902652.8961</v>
      </c>
    </row>
    <row r="24" spans="1:8" s="3" customFormat="1" ht="15.75">
      <c r="A24" s="226" t="s">
        <v>292</v>
      </c>
      <c r="B24" s="229" t="s">
        <v>293</v>
      </c>
      <c r="C24" s="260">
        <v>0</v>
      </c>
      <c r="D24" s="260">
        <v>298120160.95679998</v>
      </c>
      <c r="E24" s="283">
        <f t="shared" si="0"/>
        <v>298120160.95679998</v>
      </c>
      <c r="F24" s="260">
        <v>156025</v>
      </c>
      <c r="G24" s="260">
        <v>162863198.26640001</v>
      </c>
      <c r="H24" s="261">
        <v>163019223.26640001</v>
      </c>
    </row>
    <row r="25" spans="1:8" s="3" customFormat="1" ht="15.75">
      <c r="A25" s="226" t="s">
        <v>294</v>
      </c>
      <c r="B25" s="230" t="s">
        <v>295</v>
      </c>
      <c r="C25" s="260">
        <v>0</v>
      </c>
      <c r="D25" s="260">
        <v>0</v>
      </c>
      <c r="E25" s="283">
        <f t="shared" si="0"/>
        <v>0</v>
      </c>
      <c r="F25" s="260">
        <v>0</v>
      </c>
      <c r="G25" s="260">
        <v>6991846.5744000003</v>
      </c>
      <c r="H25" s="261">
        <v>6991846.5744000003</v>
      </c>
    </row>
    <row r="26" spans="1:8" s="3" customFormat="1" ht="15.75">
      <c r="A26" s="226" t="s">
        <v>296</v>
      </c>
      <c r="B26" s="229" t="s">
        <v>297</v>
      </c>
      <c r="C26" s="260">
        <v>27751</v>
      </c>
      <c r="D26" s="260">
        <v>687157561.1221</v>
      </c>
      <c r="E26" s="283">
        <f t="shared" si="0"/>
        <v>687185312.1221</v>
      </c>
      <c r="F26" s="260">
        <v>18550</v>
      </c>
      <c r="G26" s="260">
        <v>96976041.266900003</v>
      </c>
      <c r="H26" s="261">
        <v>96994591.266900003</v>
      </c>
    </row>
    <row r="27" spans="1:8" s="3" customFormat="1" ht="15.75">
      <c r="A27" s="226" t="s">
        <v>298</v>
      </c>
      <c r="B27" s="229" t="s">
        <v>299</v>
      </c>
      <c r="C27" s="260">
        <v>19266040.170000002</v>
      </c>
      <c r="D27" s="260">
        <v>468156034.53820002</v>
      </c>
      <c r="E27" s="283">
        <f t="shared" si="0"/>
        <v>487422074.70820004</v>
      </c>
      <c r="F27" s="260">
        <v>55250</v>
      </c>
      <c r="G27" s="260">
        <v>50440235.136200003</v>
      </c>
      <c r="H27" s="261">
        <v>50495485.136200003</v>
      </c>
    </row>
    <row r="28" spans="1:8" s="3" customFormat="1" ht="15.75">
      <c r="A28" s="226">
        <v>5.4</v>
      </c>
      <c r="B28" s="228" t="s">
        <v>300</v>
      </c>
      <c r="C28" s="260">
        <v>2192719.09</v>
      </c>
      <c r="D28" s="260">
        <v>17337144.929099999</v>
      </c>
      <c r="E28" s="283">
        <f t="shared" si="0"/>
        <v>19529864.019099999</v>
      </c>
      <c r="F28" s="260">
        <v>24091772.989999998</v>
      </c>
      <c r="G28" s="260">
        <v>207136395.1279</v>
      </c>
      <c r="H28" s="261">
        <v>231228168.11790001</v>
      </c>
    </row>
    <row r="29" spans="1:8" s="3" customFormat="1" ht="15.75">
      <c r="A29" s="226">
        <v>5.5</v>
      </c>
      <c r="B29" s="228" t="s">
        <v>301</v>
      </c>
      <c r="C29" s="260">
        <v>8523000</v>
      </c>
      <c r="D29" s="260">
        <v>18913509.180399999</v>
      </c>
      <c r="E29" s="283">
        <f t="shared" si="0"/>
        <v>27436509.180399999</v>
      </c>
      <c r="F29" s="260">
        <v>0</v>
      </c>
      <c r="G29" s="260">
        <v>0</v>
      </c>
      <c r="H29" s="261">
        <v>0</v>
      </c>
    </row>
    <row r="30" spans="1:8" s="3" customFormat="1" ht="15.75">
      <c r="A30" s="226">
        <v>5.6</v>
      </c>
      <c r="B30" s="228" t="s">
        <v>302</v>
      </c>
      <c r="C30" s="260">
        <v>9473000</v>
      </c>
      <c r="D30" s="260">
        <v>4294770.9450000003</v>
      </c>
      <c r="E30" s="283">
        <f t="shared" si="0"/>
        <v>13767770.945</v>
      </c>
      <c r="F30" s="260">
        <v>10760736</v>
      </c>
      <c r="G30" s="260">
        <v>98876766.292799994</v>
      </c>
      <c r="H30" s="261">
        <v>109637502.29279999</v>
      </c>
    </row>
    <row r="31" spans="1:8" s="3" customFormat="1" ht="15.75">
      <c r="A31" s="226">
        <v>5.7</v>
      </c>
      <c r="B31" s="228" t="s">
        <v>303</v>
      </c>
      <c r="C31" s="260">
        <v>0</v>
      </c>
      <c r="D31" s="260">
        <v>0</v>
      </c>
      <c r="E31" s="283">
        <f t="shared" si="0"/>
        <v>0</v>
      </c>
      <c r="F31" s="260">
        <v>11709467</v>
      </c>
      <c r="G31" s="260">
        <v>105012352.30400001</v>
      </c>
      <c r="H31" s="261">
        <v>116721819.30400001</v>
      </c>
    </row>
    <row r="32" spans="1:8" s="3" customFormat="1" ht="15.75">
      <c r="A32" s="226">
        <v>6</v>
      </c>
      <c r="B32" s="227" t="s">
        <v>304</v>
      </c>
      <c r="C32" s="260"/>
      <c r="D32" s="260"/>
      <c r="E32" s="283">
        <f t="shared" si="0"/>
        <v>0</v>
      </c>
      <c r="F32" s="260"/>
      <c r="G32" s="260"/>
      <c r="H32" s="261">
        <v>0</v>
      </c>
    </row>
    <row r="33" spans="1:8" s="3" customFormat="1" ht="25.5">
      <c r="A33" s="226">
        <v>6.1</v>
      </c>
      <c r="B33" s="228" t="s">
        <v>485</v>
      </c>
      <c r="C33" s="260"/>
      <c r="D33" s="260"/>
      <c r="E33" s="283">
        <f t="shared" si="0"/>
        <v>0</v>
      </c>
      <c r="F33" s="260"/>
      <c r="G33" s="260"/>
      <c r="H33" s="261">
        <v>0</v>
      </c>
    </row>
    <row r="34" spans="1:8" s="3" customFormat="1" ht="25.5">
      <c r="A34" s="226">
        <v>6.2</v>
      </c>
      <c r="B34" s="228" t="s">
        <v>305</v>
      </c>
      <c r="C34" s="260"/>
      <c r="D34" s="260"/>
      <c r="E34" s="283">
        <f t="shared" si="0"/>
        <v>0</v>
      </c>
      <c r="F34" s="260"/>
      <c r="G34" s="260"/>
      <c r="H34" s="261">
        <v>0</v>
      </c>
    </row>
    <row r="35" spans="1:8" s="3" customFormat="1" ht="25.5">
      <c r="A35" s="226">
        <v>6.3</v>
      </c>
      <c r="B35" s="228" t="s">
        <v>306</v>
      </c>
      <c r="C35" s="260"/>
      <c r="D35" s="260"/>
      <c r="E35" s="283">
        <f t="shared" si="0"/>
        <v>0</v>
      </c>
      <c r="F35" s="260"/>
      <c r="G35" s="260"/>
      <c r="H35" s="261">
        <v>0</v>
      </c>
    </row>
    <row r="36" spans="1:8" s="3" customFormat="1" ht="15.75">
      <c r="A36" s="226">
        <v>6.4</v>
      </c>
      <c r="B36" s="228" t="s">
        <v>307</v>
      </c>
      <c r="C36" s="260"/>
      <c r="D36" s="260"/>
      <c r="E36" s="283">
        <f t="shared" si="0"/>
        <v>0</v>
      </c>
      <c r="F36" s="260"/>
      <c r="G36" s="260"/>
      <c r="H36" s="261">
        <v>0</v>
      </c>
    </row>
    <row r="37" spans="1:8" s="3" customFormat="1" ht="15.75">
      <c r="A37" s="226">
        <v>6.5</v>
      </c>
      <c r="B37" s="228" t="s">
        <v>308</v>
      </c>
      <c r="C37" s="260"/>
      <c r="D37" s="260"/>
      <c r="E37" s="283">
        <f t="shared" si="0"/>
        <v>0</v>
      </c>
      <c r="F37" s="260"/>
      <c r="G37" s="260"/>
      <c r="H37" s="261">
        <v>0</v>
      </c>
    </row>
    <row r="38" spans="1:8" s="3" customFormat="1" ht="25.5">
      <c r="A38" s="226">
        <v>6.6</v>
      </c>
      <c r="B38" s="228" t="s">
        <v>309</v>
      </c>
      <c r="C38" s="260"/>
      <c r="D38" s="260"/>
      <c r="E38" s="283">
        <f t="shared" si="0"/>
        <v>0</v>
      </c>
      <c r="F38" s="260"/>
      <c r="G38" s="260"/>
      <c r="H38" s="261">
        <v>0</v>
      </c>
    </row>
    <row r="39" spans="1:8" s="3" customFormat="1" ht="25.5">
      <c r="A39" s="226">
        <v>6.7</v>
      </c>
      <c r="B39" s="228" t="s">
        <v>310</v>
      </c>
      <c r="C39" s="260"/>
      <c r="D39" s="260"/>
      <c r="E39" s="283">
        <f t="shared" si="0"/>
        <v>0</v>
      </c>
      <c r="F39" s="260"/>
      <c r="G39" s="260"/>
      <c r="H39" s="261">
        <v>0</v>
      </c>
    </row>
    <row r="40" spans="1:8" s="3" customFormat="1" ht="15.75">
      <c r="A40" s="226">
        <v>7</v>
      </c>
      <c r="B40" s="227" t="s">
        <v>311</v>
      </c>
      <c r="C40" s="260"/>
      <c r="D40" s="260"/>
      <c r="E40" s="283">
        <f t="shared" si="0"/>
        <v>0</v>
      </c>
      <c r="F40" s="260"/>
      <c r="G40" s="260"/>
      <c r="H40" s="261">
        <v>0</v>
      </c>
    </row>
    <row r="41" spans="1:8" s="3" customFormat="1" ht="25.5">
      <c r="A41" s="226">
        <v>7.1</v>
      </c>
      <c r="B41" s="228" t="s">
        <v>312</v>
      </c>
      <c r="C41" s="260">
        <v>292977.28999999998</v>
      </c>
      <c r="D41" s="260">
        <v>529.54300000000001</v>
      </c>
      <c r="E41" s="283">
        <f t="shared" si="0"/>
        <v>293506.83299999998</v>
      </c>
      <c r="F41" s="260">
        <v>99867.39</v>
      </c>
      <c r="G41" s="260">
        <v>5003.3037999999997</v>
      </c>
      <c r="H41" s="261">
        <v>104870.69379999999</v>
      </c>
    </row>
    <row r="42" spans="1:8" s="3" customFormat="1" ht="25.5">
      <c r="A42" s="226">
        <v>7.2</v>
      </c>
      <c r="B42" s="228" t="s">
        <v>313</v>
      </c>
      <c r="C42" s="260">
        <v>520729.87999999977</v>
      </c>
      <c r="D42" s="260">
        <v>1710441.3099999996</v>
      </c>
      <c r="E42" s="283">
        <f t="shared" si="0"/>
        <v>2231171.1899999995</v>
      </c>
      <c r="F42" s="260">
        <v>334065.1300000003</v>
      </c>
      <c r="G42" s="260">
        <v>560512.79760000005</v>
      </c>
      <c r="H42" s="261">
        <v>894577.92760000029</v>
      </c>
    </row>
    <row r="43" spans="1:8" s="3" customFormat="1" ht="25.5">
      <c r="A43" s="226">
        <v>7.3</v>
      </c>
      <c r="B43" s="228" t="s">
        <v>314</v>
      </c>
      <c r="C43" s="260">
        <v>4878037.04</v>
      </c>
      <c r="D43" s="260">
        <v>1186942.665573</v>
      </c>
      <c r="E43" s="283">
        <f t="shared" si="0"/>
        <v>6064979.705573</v>
      </c>
      <c r="F43" s="260">
        <v>3404080.5599999996</v>
      </c>
      <c r="G43" s="260">
        <v>1245198.3429729999</v>
      </c>
      <c r="H43" s="261">
        <v>4649278.902973</v>
      </c>
    </row>
    <row r="44" spans="1:8" s="3" customFormat="1" ht="25.5">
      <c r="A44" s="226">
        <v>7.4</v>
      </c>
      <c r="B44" s="228" t="s">
        <v>315</v>
      </c>
      <c r="C44" s="260">
        <v>2796268.9300000011</v>
      </c>
      <c r="D44" s="260">
        <v>5734588.4522999981</v>
      </c>
      <c r="E44" s="283">
        <f t="shared" si="0"/>
        <v>8530857.3822999988</v>
      </c>
      <c r="F44" s="260">
        <v>1544284.2600000019</v>
      </c>
      <c r="G44" s="260">
        <v>1731212.1656000067</v>
      </c>
      <c r="H44" s="261">
        <v>3275496.4256000086</v>
      </c>
    </row>
    <row r="45" spans="1:8" s="3" customFormat="1" ht="15.75">
      <c r="A45" s="226">
        <v>8</v>
      </c>
      <c r="B45" s="227" t="s">
        <v>316</v>
      </c>
      <c r="C45" s="260"/>
      <c r="D45" s="260"/>
      <c r="E45" s="283">
        <f t="shared" si="0"/>
        <v>0</v>
      </c>
      <c r="F45" s="260"/>
      <c r="G45" s="260"/>
      <c r="H45" s="261">
        <v>0</v>
      </c>
    </row>
    <row r="46" spans="1:8" s="3" customFormat="1" ht="15.75">
      <c r="A46" s="226">
        <v>8.1</v>
      </c>
      <c r="B46" s="228" t="s">
        <v>317</v>
      </c>
      <c r="C46" s="260"/>
      <c r="D46" s="260"/>
      <c r="E46" s="283">
        <f t="shared" si="0"/>
        <v>0</v>
      </c>
      <c r="F46" s="260"/>
      <c r="G46" s="260"/>
      <c r="H46" s="261">
        <v>0</v>
      </c>
    </row>
    <row r="47" spans="1:8" s="3" customFormat="1" ht="15.75">
      <c r="A47" s="226">
        <v>8.1999999999999993</v>
      </c>
      <c r="B47" s="228" t="s">
        <v>318</v>
      </c>
      <c r="C47" s="260"/>
      <c r="D47" s="260"/>
      <c r="E47" s="283">
        <f t="shared" si="0"/>
        <v>0</v>
      </c>
      <c r="F47" s="260"/>
      <c r="G47" s="260"/>
      <c r="H47" s="261">
        <v>0</v>
      </c>
    </row>
    <row r="48" spans="1:8" s="3" customFormat="1" ht="15.75">
      <c r="A48" s="226">
        <v>8.3000000000000007</v>
      </c>
      <c r="B48" s="228" t="s">
        <v>319</v>
      </c>
      <c r="C48" s="260"/>
      <c r="D48" s="260"/>
      <c r="E48" s="283">
        <f t="shared" si="0"/>
        <v>0</v>
      </c>
      <c r="F48" s="260"/>
      <c r="G48" s="260"/>
      <c r="H48" s="261">
        <v>0</v>
      </c>
    </row>
    <row r="49" spans="1:8" s="3" customFormat="1" ht="15.75">
      <c r="A49" s="226">
        <v>8.4</v>
      </c>
      <c r="B49" s="228" t="s">
        <v>320</v>
      </c>
      <c r="C49" s="260"/>
      <c r="D49" s="260"/>
      <c r="E49" s="283">
        <f t="shared" si="0"/>
        <v>0</v>
      </c>
      <c r="F49" s="260"/>
      <c r="G49" s="260"/>
      <c r="H49" s="261">
        <v>0</v>
      </c>
    </row>
    <row r="50" spans="1:8" s="3" customFormat="1" ht="15.75">
      <c r="A50" s="226">
        <v>8.5</v>
      </c>
      <c r="B50" s="228" t="s">
        <v>321</v>
      </c>
      <c r="C50" s="260"/>
      <c r="D50" s="260"/>
      <c r="E50" s="283">
        <f t="shared" si="0"/>
        <v>0</v>
      </c>
      <c r="F50" s="260"/>
      <c r="G50" s="260"/>
      <c r="H50" s="261">
        <v>0</v>
      </c>
    </row>
    <row r="51" spans="1:8" s="3" customFormat="1" ht="15.75">
      <c r="A51" s="226">
        <v>8.6</v>
      </c>
      <c r="B51" s="228" t="s">
        <v>322</v>
      </c>
      <c r="C51" s="260"/>
      <c r="D51" s="260"/>
      <c r="E51" s="283">
        <f t="shared" si="0"/>
        <v>0</v>
      </c>
      <c r="F51" s="260"/>
      <c r="G51" s="260"/>
      <c r="H51" s="261">
        <v>0</v>
      </c>
    </row>
    <row r="52" spans="1:8" s="3" customFormat="1" ht="15.75">
      <c r="A52" s="226">
        <v>8.6999999999999993</v>
      </c>
      <c r="B52" s="228" t="s">
        <v>323</v>
      </c>
      <c r="C52" s="260"/>
      <c r="D52" s="260"/>
      <c r="E52" s="283">
        <f t="shared" si="0"/>
        <v>0</v>
      </c>
      <c r="F52" s="260"/>
      <c r="G52" s="260"/>
      <c r="H52" s="261">
        <v>0</v>
      </c>
    </row>
    <row r="53" spans="1:8" s="3" customFormat="1" ht="16.5" thickBot="1">
      <c r="A53" s="231">
        <v>9</v>
      </c>
      <c r="B53" s="232" t="s">
        <v>324</v>
      </c>
      <c r="C53" s="284"/>
      <c r="D53" s="284"/>
      <c r="E53" s="285">
        <f t="shared" si="0"/>
        <v>0</v>
      </c>
      <c r="F53" s="284"/>
      <c r="G53" s="284"/>
      <c r="H53" s="267">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5" sqref="C5:D5"/>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9" ht="15">
      <c r="A1" s="18" t="s">
        <v>190</v>
      </c>
      <c r="B1" s="17" t="str">
        <f>Info!C2</f>
        <v>სს "ბაზისბანკი"</v>
      </c>
      <c r="C1" s="17"/>
      <c r="D1" s="363"/>
    </row>
    <row r="2" spans="1:9" ht="15">
      <c r="A2" s="18" t="s">
        <v>191</v>
      </c>
      <c r="B2" s="470">
        <v>44104</v>
      </c>
      <c r="C2" s="30"/>
      <c r="D2" s="19"/>
      <c r="E2" s="12"/>
      <c r="F2" s="12"/>
      <c r="G2" s="12"/>
      <c r="H2" s="12"/>
    </row>
    <row r="3" spans="1:9" ht="15">
      <c r="A3" s="18"/>
      <c r="B3" s="17"/>
      <c r="C3" s="30"/>
      <c r="D3" s="19"/>
      <c r="E3" s="12"/>
      <c r="F3" s="12"/>
      <c r="G3" s="12"/>
      <c r="H3" s="12"/>
    </row>
    <row r="4" spans="1:9" ht="15" customHeight="1" thickBot="1">
      <c r="A4" s="220" t="s">
        <v>408</v>
      </c>
      <c r="B4" s="221" t="s">
        <v>189</v>
      </c>
      <c r="C4" s="220"/>
      <c r="D4" s="222" t="s">
        <v>94</v>
      </c>
    </row>
    <row r="5" spans="1:9" ht="15" customHeight="1">
      <c r="A5" s="218" t="s">
        <v>26</v>
      </c>
      <c r="B5" s="219"/>
      <c r="C5" s="512">
        <v>44104</v>
      </c>
      <c r="D5" s="511">
        <v>44012</v>
      </c>
    </row>
    <row r="6" spans="1:9" ht="15" customHeight="1">
      <c r="A6" s="411">
        <v>1</v>
      </c>
      <c r="B6" s="412" t="s">
        <v>194</v>
      </c>
      <c r="C6" s="413">
        <f>C7+C9+C10</f>
        <v>1365646954.9197712</v>
      </c>
      <c r="D6" s="414">
        <f>D7+D9+D10</f>
        <v>1310277869.4758008</v>
      </c>
      <c r="H6" s="478"/>
      <c r="I6" s="478"/>
    </row>
    <row r="7" spans="1:9" ht="15" customHeight="1">
      <c r="A7" s="411">
        <v>1.1000000000000001</v>
      </c>
      <c r="B7" s="415" t="s">
        <v>605</v>
      </c>
      <c r="C7" s="416">
        <v>1295851602.1512508</v>
      </c>
      <c r="D7" s="417">
        <v>1243547979.8015087</v>
      </c>
      <c r="H7" s="478"/>
      <c r="I7" s="478"/>
    </row>
    <row r="8" spans="1:9" ht="25.5">
      <c r="A8" s="411" t="s">
        <v>251</v>
      </c>
      <c r="B8" s="418" t="s">
        <v>402</v>
      </c>
      <c r="C8" s="416">
        <v>42500000</v>
      </c>
      <c r="D8" s="417">
        <v>42500000</v>
      </c>
      <c r="H8" s="478"/>
      <c r="I8" s="478"/>
    </row>
    <row r="9" spans="1:9" ht="15" customHeight="1">
      <c r="A9" s="411">
        <v>1.2</v>
      </c>
      <c r="B9" s="415" t="s">
        <v>22</v>
      </c>
      <c r="C9" s="416">
        <v>69281592.7685204</v>
      </c>
      <c r="D9" s="417">
        <v>63916641.674292102</v>
      </c>
      <c r="H9" s="478"/>
      <c r="I9" s="478"/>
    </row>
    <row r="10" spans="1:9" ht="15" customHeight="1">
      <c r="A10" s="411">
        <v>1.3</v>
      </c>
      <c r="B10" s="420" t="s">
        <v>77</v>
      </c>
      <c r="C10" s="419">
        <v>513760</v>
      </c>
      <c r="D10" s="417">
        <v>2813248</v>
      </c>
      <c r="H10" s="478"/>
      <c r="I10" s="478"/>
    </row>
    <row r="11" spans="1:9" ht="15" customHeight="1">
      <c r="A11" s="411">
        <v>2</v>
      </c>
      <c r="B11" s="412" t="s">
        <v>195</v>
      </c>
      <c r="C11" s="416">
        <v>15369870.675000001</v>
      </c>
      <c r="D11" s="417">
        <v>7978937.3973000003</v>
      </c>
      <c r="H11" s="478"/>
      <c r="I11" s="478"/>
    </row>
    <row r="12" spans="1:9" ht="15" customHeight="1">
      <c r="A12" s="431">
        <v>3</v>
      </c>
      <c r="B12" s="432" t="s">
        <v>193</v>
      </c>
      <c r="C12" s="419">
        <v>112080651.75068747</v>
      </c>
      <c r="D12" s="433">
        <v>112080651.75068747</v>
      </c>
      <c r="H12" s="478"/>
      <c r="I12" s="478"/>
    </row>
    <row r="13" spans="1:9" ht="15" customHeight="1" thickBot="1">
      <c r="A13" s="138">
        <v>4</v>
      </c>
      <c r="B13" s="139" t="s">
        <v>252</v>
      </c>
      <c r="C13" s="286">
        <f>C6+C11+C12</f>
        <v>1493097477.3454585</v>
      </c>
      <c r="D13" s="286">
        <f>D6+D11+D12</f>
        <v>1430337458.6237881</v>
      </c>
      <c r="H13" s="478"/>
      <c r="I13" s="478"/>
    </row>
    <row r="14" spans="1:9">
      <c r="B14" s="24"/>
    </row>
    <row r="15" spans="1:9" ht="25.5">
      <c r="B15" s="109" t="s">
        <v>606</v>
      </c>
    </row>
    <row r="16" spans="1:9">
      <c r="B16" s="109"/>
    </row>
    <row r="17" spans="2:2">
      <c r="B17" s="109"/>
    </row>
    <row r="18" spans="2:2">
      <c r="B18" s="10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showGridLines="0" zoomScaleNormal="100" workbookViewId="0">
      <pane xSplit="1" ySplit="4" topLeftCell="B5" activePane="bottomRight" state="frozen"/>
      <selection pane="topRight" activeCell="B1" sqref="B1"/>
      <selection pane="bottomLeft" activeCell="A4" sqref="A4"/>
      <selection pane="bottomRight" activeCell="B31" sqref="B31"/>
    </sheetView>
  </sheetViews>
  <sheetFormatPr defaultRowHeight="15"/>
  <cols>
    <col min="1" max="1" width="9.5703125" style="2" bestFit="1" customWidth="1"/>
    <col min="2" max="2" width="90.42578125" style="2" bestFit="1" customWidth="1"/>
    <col min="3" max="3" width="9.140625" style="2"/>
  </cols>
  <sheetData>
    <row r="1" spans="1:3">
      <c r="A1" s="2" t="s">
        <v>190</v>
      </c>
      <c r="B1" s="363" t="str">
        <f>Info!C2</f>
        <v>სს "ბაზისბანკი"</v>
      </c>
    </row>
    <row r="2" spans="1:3">
      <c r="A2" s="2" t="s">
        <v>191</v>
      </c>
      <c r="B2" s="470">
        <v>44104</v>
      </c>
    </row>
    <row r="4" spans="1:3" ht="16.5" customHeight="1" thickBot="1">
      <c r="A4" s="244" t="s">
        <v>409</v>
      </c>
      <c r="B4" s="66" t="s">
        <v>150</v>
      </c>
      <c r="C4" s="14"/>
    </row>
    <row r="5" spans="1:3" ht="15.75">
      <c r="A5" s="11"/>
      <c r="B5" s="549" t="s">
        <v>151</v>
      </c>
      <c r="C5" s="550"/>
    </row>
    <row r="6" spans="1:3">
      <c r="A6" s="15">
        <v>1</v>
      </c>
      <c r="B6" s="507" t="s">
        <v>626</v>
      </c>
      <c r="C6" s="508"/>
    </row>
    <row r="7" spans="1:3">
      <c r="A7" s="15">
        <v>2</v>
      </c>
      <c r="B7" s="507" t="s">
        <v>613</v>
      </c>
      <c r="C7" s="508"/>
    </row>
    <row r="8" spans="1:3">
      <c r="A8" s="15">
        <v>3</v>
      </c>
      <c r="B8" s="507" t="s">
        <v>627</v>
      </c>
      <c r="C8" s="508"/>
    </row>
    <row r="9" spans="1:3">
      <c r="A9" s="15">
        <v>4</v>
      </c>
      <c r="B9" s="507" t="s">
        <v>628</v>
      </c>
      <c r="C9" s="508"/>
    </row>
    <row r="10" spans="1:3">
      <c r="A10" s="15">
        <v>5</v>
      </c>
      <c r="B10" s="557" t="s">
        <v>629</v>
      </c>
      <c r="C10" s="558"/>
    </row>
    <row r="11" spans="1:3">
      <c r="A11" s="15"/>
      <c r="B11" s="551"/>
      <c r="C11" s="552"/>
    </row>
    <row r="12" spans="1:3" ht="15.75">
      <c r="A12" s="15"/>
      <c r="B12" s="553" t="s">
        <v>152</v>
      </c>
      <c r="C12" s="554"/>
    </row>
    <row r="13" spans="1:3" ht="15.75">
      <c r="A13" s="15">
        <v>1</v>
      </c>
      <c r="B13" s="559" t="s">
        <v>614</v>
      </c>
      <c r="C13" s="560"/>
    </row>
    <row r="14" spans="1:3" ht="15.75">
      <c r="A14" s="15">
        <v>2</v>
      </c>
      <c r="B14" s="559" t="s">
        <v>630</v>
      </c>
      <c r="C14" s="560"/>
    </row>
    <row r="15" spans="1:3" ht="15.75">
      <c r="A15" s="15">
        <v>3</v>
      </c>
      <c r="B15" s="559" t="s">
        <v>631</v>
      </c>
      <c r="C15" s="560"/>
    </row>
    <row r="16" spans="1:3" ht="15.75">
      <c r="A16" s="15">
        <v>4</v>
      </c>
      <c r="B16" s="559" t="s">
        <v>632</v>
      </c>
      <c r="C16" s="560"/>
    </row>
    <row r="17" spans="1:3" ht="15.75">
      <c r="A17" s="15">
        <v>5</v>
      </c>
      <c r="B17" s="559" t="s">
        <v>633</v>
      </c>
      <c r="C17" s="560"/>
    </row>
    <row r="18" spans="1:3" ht="15.75">
      <c r="A18" s="15">
        <v>6</v>
      </c>
      <c r="B18" s="559" t="s">
        <v>634</v>
      </c>
      <c r="C18" s="560"/>
    </row>
    <row r="19" spans="1:3" ht="15.75">
      <c r="A19" s="15">
        <v>7</v>
      </c>
      <c r="B19" s="559" t="s">
        <v>635</v>
      </c>
      <c r="C19" s="560"/>
    </row>
    <row r="20" spans="1:3" ht="15.75" customHeight="1">
      <c r="A20" s="15"/>
      <c r="B20" s="28"/>
      <c r="C20" s="29"/>
    </row>
    <row r="21" spans="1:3" ht="30" customHeight="1">
      <c r="A21" s="15"/>
      <c r="B21" s="555" t="s">
        <v>153</v>
      </c>
      <c r="C21" s="556"/>
    </row>
    <row r="22" spans="1:3">
      <c r="A22" s="15">
        <v>1</v>
      </c>
      <c r="B22" s="67" t="s">
        <v>636</v>
      </c>
      <c r="C22" s="509">
        <v>0.91598172861293459</v>
      </c>
    </row>
    <row r="23" spans="1:3" ht="15.75" customHeight="1">
      <c r="A23" s="15">
        <v>2</v>
      </c>
      <c r="B23" s="67" t="s">
        <v>637</v>
      </c>
      <c r="C23" s="509">
        <v>6.9155295356997867E-2</v>
      </c>
    </row>
    <row r="24" spans="1:3" ht="29.25" customHeight="1">
      <c r="A24" s="15"/>
      <c r="B24" s="555" t="s">
        <v>272</v>
      </c>
      <c r="C24" s="556"/>
    </row>
    <row r="25" spans="1:3">
      <c r="A25" s="15">
        <v>1</v>
      </c>
      <c r="B25" s="67" t="s">
        <v>638</v>
      </c>
      <c r="C25" s="509">
        <v>0.91561533592148947</v>
      </c>
    </row>
    <row r="26" spans="1:3" ht="16.5" thickBot="1">
      <c r="A26" s="16">
        <v>2</v>
      </c>
      <c r="B26" s="68" t="s">
        <v>637</v>
      </c>
      <c r="C26" s="510">
        <v>6.9155295356997867E-2</v>
      </c>
    </row>
  </sheetData>
  <mergeCells count="13">
    <mergeCell ref="B5:C5"/>
    <mergeCell ref="B11:C11"/>
    <mergeCell ref="B12:C12"/>
    <mergeCell ref="B24:C24"/>
    <mergeCell ref="B21:C21"/>
    <mergeCell ref="B10:C10"/>
    <mergeCell ref="B13:C13"/>
    <mergeCell ref="B14:C14"/>
    <mergeCell ref="B15:C15"/>
    <mergeCell ref="B16:C16"/>
    <mergeCell ref="B17:C17"/>
    <mergeCell ref="B18:C18"/>
    <mergeCell ref="B19:C1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E26" sqref="E26"/>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8" ht="15.75">
      <c r="A1" s="18" t="s">
        <v>190</v>
      </c>
      <c r="B1" s="17" t="str">
        <f>Info!C2</f>
        <v>სს "ბაზისბანკი"</v>
      </c>
    </row>
    <row r="2" spans="1:8" s="22" customFormat="1" ht="15.75" customHeight="1">
      <c r="A2" s="22" t="s">
        <v>191</v>
      </c>
      <c r="B2" s="470">
        <v>44104</v>
      </c>
    </row>
    <row r="3" spans="1:8" s="22" customFormat="1" ht="15.75" customHeight="1"/>
    <row r="4" spans="1:8" s="22" customFormat="1" ht="15.75" customHeight="1" thickBot="1">
      <c r="A4" s="245" t="s">
        <v>410</v>
      </c>
      <c r="B4" s="246" t="s">
        <v>262</v>
      </c>
      <c r="C4" s="198"/>
      <c r="D4" s="198"/>
      <c r="E4" s="199" t="s">
        <v>94</v>
      </c>
    </row>
    <row r="5" spans="1:8" s="122" customFormat="1" ht="17.45" customHeight="1">
      <c r="A5" s="380"/>
      <c r="B5" s="381"/>
      <c r="C5" s="197" t="s">
        <v>0</v>
      </c>
      <c r="D5" s="197" t="s">
        <v>1</v>
      </c>
      <c r="E5" s="382" t="s">
        <v>2</v>
      </c>
    </row>
    <row r="6" spans="1:8" s="163" customFormat="1" ht="14.45" customHeight="1">
      <c r="A6" s="383"/>
      <c r="B6" s="561" t="s">
        <v>233</v>
      </c>
      <c r="C6" s="561" t="s">
        <v>232</v>
      </c>
      <c r="D6" s="562" t="s">
        <v>231</v>
      </c>
      <c r="E6" s="563"/>
      <c r="G6"/>
    </row>
    <row r="7" spans="1:8" s="163" customFormat="1" ht="99.6" customHeight="1">
      <c r="A7" s="383"/>
      <c r="B7" s="561"/>
      <c r="C7" s="561"/>
      <c r="D7" s="376" t="s">
        <v>230</v>
      </c>
      <c r="E7" s="377" t="s">
        <v>522</v>
      </c>
      <c r="G7"/>
    </row>
    <row r="8" spans="1:8">
      <c r="A8" s="384">
        <v>1</v>
      </c>
      <c r="B8" s="385" t="s">
        <v>155</v>
      </c>
      <c r="C8" s="386">
        <v>43975827.321700007</v>
      </c>
      <c r="D8" s="386"/>
      <c r="E8" s="387">
        <v>43975827.321700007</v>
      </c>
      <c r="F8" s="6"/>
      <c r="G8" s="6"/>
      <c r="H8" s="6"/>
    </row>
    <row r="9" spans="1:8">
      <c r="A9" s="384">
        <v>2</v>
      </c>
      <c r="B9" s="385" t="s">
        <v>156</v>
      </c>
      <c r="C9" s="386">
        <v>268735936.33889997</v>
      </c>
      <c r="D9" s="386"/>
      <c r="E9" s="387">
        <v>268735936.33889997</v>
      </c>
      <c r="F9" s="6"/>
      <c r="G9" s="6"/>
      <c r="H9" s="6"/>
    </row>
    <row r="10" spans="1:8">
      <c r="A10" s="384">
        <v>3</v>
      </c>
      <c r="B10" s="385" t="s">
        <v>229</v>
      </c>
      <c r="C10" s="386">
        <v>125419993.4822</v>
      </c>
      <c r="D10" s="386"/>
      <c r="E10" s="387">
        <v>125419993.4822</v>
      </c>
      <c r="F10" s="6"/>
      <c r="G10" s="6"/>
      <c r="H10" s="6"/>
    </row>
    <row r="11" spans="1:8">
      <c r="A11" s="384">
        <v>4</v>
      </c>
      <c r="B11" s="385" t="s">
        <v>186</v>
      </c>
      <c r="C11" s="386">
        <v>0</v>
      </c>
      <c r="D11" s="386"/>
      <c r="E11" s="387">
        <v>0</v>
      </c>
      <c r="F11" s="6"/>
      <c r="G11" s="6"/>
      <c r="H11" s="6"/>
    </row>
    <row r="12" spans="1:8">
      <c r="A12" s="384">
        <v>5</v>
      </c>
      <c r="B12" s="385" t="s">
        <v>158</v>
      </c>
      <c r="C12" s="386">
        <v>227195614.91</v>
      </c>
      <c r="D12" s="386"/>
      <c r="E12" s="387">
        <v>227195614.91</v>
      </c>
      <c r="F12" s="6"/>
      <c r="G12" s="6"/>
      <c r="H12" s="6"/>
    </row>
    <row r="13" spans="1:8">
      <c r="A13" s="384">
        <v>6.1</v>
      </c>
      <c r="B13" s="385" t="s">
        <v>159</v>
      </c>
      <c r="C13" s="388">
        <v>1038758894.7237999</v>
      </c>
      <c r="D13" s="386"/>
      <c r="E13" s="387">
        <v>1038758894.7237999</v>
      </c>
      <c r="F13" s="6"/>
      <c r="G13" s="6"/>
      <c r="H13" s="6"/>
    </row>
    <row r="14" spans="1:8">
      <c r="A14" s="384">
        <v>6.2</v>
      </c>
      <c r="B14" s="389" t="s">
        <v>160</v>
      </c>
      <c r="C14" s="388">
        <v>-63927852.005951375</v>
      </c>
      <c r="D14" s="386"/>
      <c r="E14" s="387">
        <v>-63927852.005951375</v>
      </c>
      <c r="F14" s="6"/>
      <c r="G14" s="6"/>
      <c r="H14" s="6"/>
    </row>
    <row r="15" spans="1:8">
      <c r="A15" s="384">
        <v>6</v>
      </c>
      <c r="B15" s="385" t="s">
        <v>228</v>
      </c>
      <c r="C15" s="386">
        <v>974831042.71784866</v>
      </c>
      <c r="D15" s="386"/>
      <c r="E15" s="387">
        <v>974831042.71784866</v>
      </c>
      <c r="F15" s="6"/>
      <c r="G15" s="6"/>
      <c r="H15" s="6"/>
    </row>
    <row r="16" spans="1:8">
      <c r="A16" s="384">
        <v>7</v>
      </c>
      <c r="B16" s="385" t="s">
        <v>162</v>
      </c>
      <c r="C16" s="386">
        <v>15093094.607600002</v>
      </c>
      <c r="D16" s="386"/>
      <c r="E16" s="387">
        <v>15093094.607600002</v>
      </c>
      <c r="F16" s="6"/>
      <c r="G16" s="6"/>
      <c r="H16" s="6"/>
    </row>
    <row r="17" spans="1:8">
      <c r="A17" s="384">
        <v>8</v>
      </c>
      <c r="B17" s="385" t="s">
        <v>163</v>
      </c>
      <c r="C17" s="386">
        <v>17386636.486000001</v>
      </c>
      <c r="D17" s="386"/>
      <c r="E17" s="387">
        <v>17386636.486000001</v>
      </c>
      <c r="F17" s="6"/>
      <c r="G17" s="6"/>
      <c r="H17" s="6"/>
    </row>
    <row r="18" spans="1:8">
      <c r="A18" s="384">
        <v>9</v>
      </c>
      <c r="B18" s="385" t="s">
        <v>164</v>
      </c>
      <c r="C18" s="386">
        <v>17062704.219999999</v>
      </c>
      <c r="D18" s="386"/>
      <c r="E18" s="387">
        <v>17062704.219999999</v>
      </c>
      <c r="F18" s="6"/>
      <c r="G18" s="6"/>
      <c r="H18" s="6"/>
    </row>
    <row r="19" spans="1:8" ht="25.5">
      <c r="A19" s="384">
        <v>10</v>
      </c>
      <c r="B19" s="385" t="s">
        <v>165</v>
      </c>
      <c r="C19" s="386">
        <v>32960938.57</v>
      </c>
      <c r="D19" s="386">
        <v>14304695.390000001</v>
      </c>
      <c r="E19" s="387">
        <v>18656243.18</v>
      </c>
      <c r="F19" s="6"/>
      <c r="G19" s="6"/>
      <c r="H19" s="6"/>
    </row>
    <row r="20" spans="1:8">
      <c r="A20" s="384">
        <v>11</v>
      </c>
      <c r="B20" s="385" t="s">
        <v>166</v>
      </c>
      <c r="C20" s="386">
        <v>15570414.983000001</v>
      </c>
      <c r="D20" s="386"/>
      <c r="E20" s="387">
        <v>15570414.983000001</v>
      </c>
      <c r="F20" s="6"/>
      <c r="G20" s="6"/>
      <c r="H20" s="6"/>
    </row>
    <row r="21" spans="1:8" ht="39" thickBot="1">
      <c r="A21" s="390"/>
      <c r="B21" s="391" t="s">
        <v>486</v>
      </c>
      <c r="C21" s="336">
        <f>SUM(C8:C12, C15:C20)</f>
        <v>1738232203.6372485</v>
      </c>
      <c r="D21" s="336">
        <f>SUM(D8:D12, D15:D20)</f>
        <v>14304695.390000001</v>
      </c>
      <c r="E21" s="392">
        <f>SUM(E8:E12, E15:E20)</f>
        <v>1723927508.2472486</v>
      </c>
      <c r="F21" s="6"/>
      <c r="G21" s="6"/>
      <c r="H21" s="6"/>
    </row>
    <row r="22" spans="1:8">
      <c r="A22"/>
      <c r="B22"/>
      <c r="C22"/>
      <c r="D22"/>
      <c r="E22"/>
    </row>
    <row r="23" spans="1:8">
      <c r="A23"/>
      <c r="B23"/>
      <c r="C23"/>
      <c r="D23"/>
      <c r="E23"/>
    </row>
    <row r="25" spans="1:8" s="2" customFormat="1">
      <c r="B25" s="70"/>
      <c r="F25"/>
      <c r="G25"/>
    </row>
    <row r="26" spans="1:8" s="2" customFormat="1">
      <c r="B26" s="71"/>
      <c r="F26"/>
      <c r="G26"/>
    </row>
    <row r="27" spans="1:8" s="2" customFormat="1">
      <c r="B27" s="70"/>
      <c r="F27"/>
      <c r="G27"/>
    </row>
    <row r="28" spans="1:8" s="2" customFormat="1">
      <c r="B28" s="70"/>
      <c r="F28"/>
      <c r="G28"/>
    </row>
    <row r="29" spans="1:8" s="2" customFormat="1">
      <c r="B29" s="70"/>
      <c r="F29"/>
      <c r="G29"/>
    </row>
    <row r="30" spans="1:8" s="2" customFormat="1">
      <c r="B30" s="70"/>
      <c r="F30"/>
      <c r="G30"/>
    </row>
    <row r="31" spans="1:8" s="2" customFormat="1">
      <c r="B31" s="70"/>
      <c r="F31"/>
      <c r="G31"/>
    </row>
    <row r="32" spans="1:8" s="2" customFormat="1">
      <c r="B32" s="71"/>
      <c r="F32"/>
      <c r="G32"/>
    </row>
    <row r="33" spans="2:7" s="2" customFormat="1">
      <c r="B33" s="71"/>
      <c r="F33"/>
      <c r="G33"/>
    </row>
    <row r="34" spans="2:7" s="2" customFormat="1">
      <c r="B34" s="71"/>
      <c r="F34"/>
      <c r="G34"/>
    </row>
    <row r="35" spans="2:7" s="2" customFormat="1">
      <c r="B35" s="71"/>
      <c r="F35"/>
      <c r="G35"/>
    </row>
    <row r="36" spans="2:7" s="2" customFormat="1">
      <c r="B36" s="71"/>
      <c r="F36"/>
      <c r="G36"/>
    </row>
    <row r="37" spans="2:7" s="2" customFormat="1">
      <c r="B37" s="71"/>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B23" sqref="B23"/>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190</v>
      </c>
      <c r="B1" s="17" t="str">
        <f>Info!C2</f>
        <v>სს "ბაზისბანკი"</v>
      </c>
    </row>
    <row r="2" spans="1:6" s="22" customFormat="1" ht="15.75" customHeight="1">
      <c r="A2" s="22" t="s">
        <v>191</v>
      </c>
      <c r="B2" s="470">
        <v>44104</v>
      </c>
      <c r="C2"/>
      <c r="D2"/>
      <c r="E2"/>
      <c r="F2"/>
    </row>
    <row r="3" spans="1:6" s="22" customFormat="1" ht="15.75" customHeight="1">
      <c r="C3"/>
      <c r="D3"/>
      <c r="E3"/>
      <c r="F3"/>
    </row>
    <row r="4" spans="1:6" s="22" customFormat="1" ht="26.25" thickBot="1">
      <c r="A4" s="22" t="s">
        <v>411</v>
      </c>
      <c r="B4" s="205" t="s">
        <v>265</v>
      </c>
      <c r="C4" s="199" t="s">
        <v>94</v>
      </c>
      <c r="D4"/>
      <c r="E4"/>
      <c r="F4"/>
    </row>
    <row r="5" spans="1:6" ht="26.25">
      <c r="A5" s="200">
        <v>1</v>
      </c>
      <c r="B5" s="201" t="s">
        <v>434</v>
      </c>
      <c r="C5" s="287">
        <f>'7. LI1'!E21</f>
        <v>1723927508.2472486</v>
      </c>
      <c r="E5" s="477"/>
    </row>
    <row r="6" spans="1:6" s="190" customFormat="1">
      <c r="A6" s="121">
        <v>2.1</v>
      </c>
      <c r="B6" s="207" t="s">
        <v>266</v>
      </c>
      <c r="C6" s="288">
        <v>142225816.19340017</v>
      </c>
      <c r="E6" s="477"/>
    </row>
    <row r="7" spans="1:6" s="4" customFormat="1" ht="25.5" outlineLevel="1">
      <c r="A7" s="206">
        <v>2.2000000000000002</v>
      </c>
      <c r="B7" s="202" t="s">
        <v>267</v>
      </c>
      <c r="C7" s="289">
        <v>25688000</v>
      </c>
      <c r="E7" s="477"/>
    </row>
    <row r="8" spans="1:6" s="4" customFormat="1" ht="26.25">
      <c r="A8" s="206">
        <v>3</v>
      </c>
      <c r="B8" s="203" t="s">
        <v>435</v>
      </c>
      <c r="C8" s="290">
        <f>SUM(C5:C7)</f>
        <v>1891841324.4406488</v>
      </c>
      <c r="E8" s="477"/>
    </row>
    <row r="9" spans="1:6" s="190" customFormat="1">
      <c r="A9" s="121">
        <v>4</v>
      </c>
      <c r="B9" s="210" t="s">
        <v>263</v>
      </c>
      <c r="C9" s="288">
        <v>16489807.427255876</v>
      </c>
      <c r="E9" s="477"/>
    </row>
    <row r="10" spans="1:6" s="4" customFormat="1" ht="25.5" outlineLevel="1">
      <c r="A10" s="206">
        <v>5.0999999999999996</v>
      </c>
      <c r="B10" s="202" t="s">
        <v>273</v>
      </c>
      <c r="C10" s="289">
        <v>-56340185.49552007</v>
      </c>
      <c r="E10" s="477"/>
    </row>
    <row r="11" spans="1:6" s="4" customFormat="1" ht="25.5" outlineLevel="1">
      <c r="A11" s="206">
        <v>5.2</v>
      </c>
      <c r="B11" s="202" t="s">
        <v>274</v>
      </c>
      <c r="C11" s="289">
        <v>-25174240</v>
      </c>
      <c r="E11" s="477"/>
    </row>
    <row r="12" spans="1:6" s="4" customFormat="1">
      <c r="A12" s="206">
        <v>6</v>
      </c>
      <c r="B12" s="208" t="s">
        <v>607</v>
      </c>
      <c r="C12" s="393">
        <v>15986367.7467514</v>
      </c>
      <c r="E12" s="477"/>
    </row>
    <row r="13" spans="1:6" s="4" customFormat="1" ht="15.75" thickBot="1">
      <c r="A13" s="209">
        <v>7</v>
      </c>
      <c r="B13" s="204" t="s">
        <v>264</v>
      </c>
      <c r="C13" s="291">
        <f>SUM(C8:C12)</f>
        <v>1842803074.1191359</v>
      </c>
      <c r="E13" s="477"/>
    </row>
    <row r="15" spans="1:6" ht="26.25">
      <c r="B15" s="24" t="s">
        <v>608</v>
      </c>
    </row>
    <row r="17" spans="2:9" s="2" customFormat="1">
      <c r="B17" s="72"/>
      <c r="C17"/>
      <c r="D17"/>
      <c r="E17"/>
      <c r="F17"/>
      <c r="G17"/>
      <c r="H17"/>
      <c r="I17"/>
    </row>
    <row r="18" spans="2:9" s="2" customFormat="1">
      <c r="B18" s="69"/>
      <c r="C18"/>
      <c r="D18"/>
      <c r="E18"/>
      <c r="F18"/>
      <c r="G18"/>
      <c r="H18"/>
      <c r="I18"/>
    </row>
    <row r="19" spans="2:9" s="2" customFormat="1">
      <c r="B19" s="69"/>
      <c r="C19"/>
      <c r="D19"/>
      <c r="E19"/>
      <c r="F19"/>
      <c r="G19"/>
      <c r="H19"/>
      <c r="I19"/>
    </row>
    <row r="20" spans="2:9" s="2" customFormat="1">
      <c r="B20" s="71"/>
      <c r="C20"/>
      <c r="D20"/>
      <c r="E20"/>
      <c r="F20"/>
      <c r="G20"/>
      <c r="H20"/>
      <c r="I20"/>
    </row>
    <row r="21" spans="2:9" s="2" customFormat="1">
      <c r="B21" s="70"/>
      <c r="C21"/>
      <c r="D21"/>
      <c r="E21"/>
      <c r="F21"/>
      <c r="G21"/>
      <c r="H21"/>
      <c r="I21"/>
    </row>
    <row r="22" spans="2:9" s="2" customFormat="1">
      <c r="B22" s="71"/>
      <c r="C22"/>
      <c r="D22"/>
      <c r="E22"/>
      <c r="F22"/>
      <c r="G22"/>
      <c r="H22"/>
      <c r="I22"/>
    </row>
    <row r="23" spans="2:9" s="2" customFormat="1">
      <c r="B23" s="70"/>
      <c r="C23"/>
      <c r="D23"/>
      <c r="E23"/>
      <c r="F23"/>
      <c r="G23"/>
      <c r="H23"/>
      <c r="I23"/>
    </row>
    <row r="24" spans="2:9" s="2" customFormat="1">
      <c r="B24" s="70"/>
      <c r="C24"/>
      <c r="D24"/>
      <c r="E24"/>
      <c r="F24"/>
      <c r="G24"/>
      <c r="H24"/>
      <c r="I24"/>
    </row>
    <row r="25" spans="2:9" s="2" customFormat="1">
      <c r="B25" s="70"/>
      <c r="C25"/>
      <c r="D25"/>
      <c r="E25"/>
      <c r="F25"/>
      <c r="G25"/>
      <c r="H25"/>
      <c r="I25"/>
    </row>
    <row r="26" spans="2:9" s="2" customFormat="1">
      <c r="B26" s="70"/>
      <c r="C26"/>
      <c r="D26"/>
      <c r="E26"/>
      <c r="F26"/>
      <c r="G26"/>
      <c r="H26"/>
      <c r="I26"/>
    </row>
    <row r="27" spans="2:9" s="2" customFormat="1">
      <c r="B27" s="70"/>
      <c r="C27"/>
      <c r="D27"/>
      <c r="E27"/>
      <c r="F27"/>
      <c r="G27"/>
      <c r="H27"/>
      <c r="I27"/>
    </row>
    <row r="28" spans="2:9" s="2" customFormat="1">
      <c r="B28" s="71"/>
      <c r="C28"/>
      <c r="D28"/>
      <c r="E28"/>
      <c r="F28"/>
      <c r="G28"/>
      <c r="H28"/>
      <c r="I28"/>
    </row>
    <row r="29" spans="2:9" s="2" customFormat="1">
      <c r="B29" s="71"/>
      <c r="C29"/>
      <c r="D29"/>
      <c r="E29"/>
      <c r="F29"/>
      <c r="G29"/>
      <c r="H29"/>
      <c r="I29"/>
    </row>
    <row r="30" spans="2:9" s="2" customFormat="1">
      <c r="B30" s="71"/>
      <c r="C30"/>
      <c r="D30"/>
      <c r="E30"/>
      <c r="F30"/>
      <c r="G30"/>
      <c r="H30"/>
      <c r="I30"/>
    </row>
    <row r="31" spans="2:9" s="2" customFormat="1">
      <c r="B31" s="71"/>
      <c r="C31"/>
      <c r="D31"/>
      <c r="E31"/>
      <c r="F31"/>
      <c r="G31"/>
      <c r="H31"/>
      <c r="I31"/>
    </row>
    <row r="32" spans="2:9" s="2" customFormat="1">
      <c r="B32" s="71"/>
      <c r="C32"/>
      <c r="D32"/>
      <c r="E32"/>
      <c r="F32"/>
      <c r="G32"/>
      <c r="H32"/>
      <c r="I32"/>
    </row>
    <row r="33" spans="2:9" s="2" customFormat="1">
      <c r="B33" s="71"/>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11qVRRVEJvj1rSmUgwKbXN8b9qVbyzIA9guvHye6pR0=</DigestValue>
    </Reference>
    <Reference Type="http://www.w3.org/2000/09/xmldsig#Object" URI="#idOfficeObject">
      <DigestMethod Algorithm="http://www.w3.org/2001/04/xmlenc#sha256"/>
      <DigestValue>jN9sz42KVWeu2POtD7JxnpC/v12RaUh2kcpbiCrch8s=</DigestValue>
    </Reference>
    <Reference Type="http://uri.etsi.org/01903#SignedProperties" URI="#idSignedProperties">
      <Transforms>
        <Transform Algorithm="http://www.w3.org/TR/2001/REC-xml-c14n-20010315"/>
      </Transforms>
      <DigestMethod Algorithm="http://www.w3.org/2001/04/xmlenc#sha256"/>
      <DigestValue>9MqkT/iYZBcpXzPb2Xx9zXHz+lzQkcuRWSWKUUJK3/A=</DigestValue>
    </Reference>
  </SignedInfo>
  <SignatureValue>kfSvTJPk+3XLqkJ8VmsNeSreHgjUX7r8Y9j7gGDDfiL1qw3Dilms/SHWtwlfOB+nHREHuUDiNCIA
mEK57sQeYK6l1vl9+CeH/H5pSEENu2LZB3xkY5kHZSZhgC8hbaDoKYYNRhtRbrARF7yN9IP5WzGQ
bvkhELsxlGCs2UfkJclvPtrEDm3vOg630QIml2iFD5V0/Cs4Pkoc5Rs6ovuZsj3rb5hs27BzzdrD
AxauUEv0isiTV551hOEdBZOJ9dXFAWE1toKtlDt99oYeE8BzVrW7oYzi6bCe0eGjuvFIdSaY/0AD
DubJDYjVCJmfx51ntxbhL3JhMk9IfgTnC7rLag==</SignatureValue>
  <KeyInfo>
    <X509Data>
      <X509Certificate>MIIGOzCCBSOgAwIBAgIKF8Qh/QACAAGogDANBgkqhkiG9w0BAQsFADBKMRIwEAYKCZImiZPyLGQBGRYCZ2UxEzARBgoJkiaJk/IsZAEZFgNuYmcxHzAdBgNVBAMTFk5CRyBDbGFzcyAyIElOVCBTdWIgQ0EwHhcNMjAwOTIyMDkyMjI4WhcNMjExMjIyMDk0NjU2WjA5MRYwFAYDVQQKEw1KU0MgQkFTSVNCQU5LMR8wHQYDVQQDExZCQlMgLSBUaW5hdGluIEtoZWxhZHplMIIBIjANBgkqhkiG9w0BAQEFAAOCAQ8AMIIBCgKCAQEA5hHJeUs3hlQjglx31ncVge2uZ4gpPLAxFQJQFKcymSmNCROs79F/bpjGKxpfOxtqj4J9C3tMtZuHJ3P1cWpXUdZkJS5KzqxYshBnNbHuX6GcTpd5YfYKGiiGuzKYKBfcgMgSSjzSVC2Btdv1SihHmUKpNam3Fl8wT9b/YzrmX5LOdooqxCEmh+cLcaBRN6WyTJ1ApwpWNnogNgv/iWyTjfc5QwtRMfccMLEeIaNn6J7ZHjevgiNDuZNwCCBGqSviUEHcnGOEGb/QiUfWmLNuDIp6OT4D3XOTjRR+OzAUkzIwzmm+aewHrm1ZDjA8OdioCe54SJik45eBuwIvEwCg1wIDAQABo4IDMjCCAy4wPAYJKwYBBAGCNxUHBC8wLQYlKwYBBAGCNxUI5rJgg431RIaBmQmDuKFKg76EcQSDxJEzhIOIXQIBZAIBIzAdBgNVHSUEFjAUBggrBgEFBQcDAgYIKwYBBQUHAwQwCwYDVR0PBAQDAgeAMCcGCSsGAQQBgjcVCgQaMBgwCgYIKwYBBQUHAwIwCgYIKwYBBQUHAwQwHQYDVR0OBBYEFE6opUkrk7mHKr7+riNmljsfyGFt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L7iZi13Clkn1nvZTiQdi4N+nuMeidTQ2gK1QpWP8j5mtBZjoPXgl0GObhiMFxkZOT6p1KnSt6AJX+88qaWhX4r3vWcWFgpmRLJuXPDYPvvBCMLTOpy2fTEAxxjgoQNpXe9aW1T+JWdqjhhFdJBR6b/9haXjIDEdGHwUeaq7XGQ5icRRUqpts9f1vzJaDzrXOrK49oTriWX8UB/H3W8ZzmsUUOQK++oMEnETqCiLxbZc9NBSLA9snrGugo0XS1V3G2Vh99KM7WiPwldPEF23VLqVGPu87VJbuKU/IGzsA6C9yFxqxCXpf394VqtukGkuNqiTgyJifUkCNujZ91Mp6H</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tf8e857WOR6ZNZP9Mh4rXL/N/YH8Lho9JxQQuHCh6t0=</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3G7dEHtiHbWWLzVyph5oVch+BG/MlEZLKBojAkUHKqo=</DigestValue>
      </Reference>
      <Reference URI="/xl/styles.xml?ContentType=application/vnd.openxmlformats-officedocument.spreadsheetml.styles+xml">
        <DigestMethod Algorithm="http://www.w3.org/2001/04/xmlenc#sha256"/>
        <DigestValue>6v90Zz1MIoL8lUh9ib0K0B9eQW0wwQKhhaM9aXoddWk=</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AB0/7DyClU4MargSbYUfh5wgOFt4JEGuWc2P+NjZNx4=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I4eDZefynhWqvIwQJ/l+hrgijOXgdLgnzIcSakJWIpQ=</DigestValue>
      </Reference>
      <Reference URI="/xl/worksheets/sheet10.xml?ContentType=application/vnd.openxmlformats-officedocument.spreadsheetml.worksheet+xml">
        <DigestMethod Algorithm="http://www.w3.org/2001/04/xmlenc#sha256"/>
        <DigestValue>SLObZMMVhZgtCiLK8B3xLNP8leukuC5H2RvprHV7vzo=</DigestValue>
      </Reference>
      <Reference URI="/xl/worksheets/sheet11.xml?ContentType=application/vnd.openxmlformats-officedocument.spreadsheetml.worksheet+xml">
        <DigestMethod Algorithm="http://www.w3.org/2001/04/xmlenc#sha256"/>
        <DigestValue>brvlLEC60KpW6y11bfEAceLRgPimW0HVQW6JFv5rYkA=</DigestValue>
      </Reference>
      <Reference URI="/xl/worksheets/sheet12.xml?ContentType=application/vnd.openxmlformats-officedocument.spreadsheetml.worksheet+xml">
        <DigestMethod Algorithm="http://www.w3.org/2001/04/xmlenc#sha256"/>
        <DigestValue>sODG8ZpzV/I8fdlVpJ1KiRvmFp9+nZLUVE6l7B4hnbU=</DigestValue>
      </Reference>
      <Reference URI="/xl/worksheets/sheet13.xml?ContentType=application/vnd.openxmlformats-officedocument.spreadsheetml.worksheet+xml">
        <DigestMethod Algorithm="http://www.w3.org/2001/04/xmlenc#sha256"/>
        <DigestValue>vd9NaNv9pRml0APTFeUx7TQfxKCNIrtSSOYfn4k1PJM=</DigestValue>
      </Reference>
      <Reference URI="/xl/worksheets/sheet14.xml?ContentType=application/vnd.openxmlformats-officedocument.spreadsheetml.worksheet+xml">
        <DigestMethod Algorithm="http://www.w3.org/2001/04/xmlenc#sha256"/>
        <DigestValue>EpIwxqzqJCxhzXnwZDajGjDzMawPdwouyBPSoNsNC8o=</DigestValue>
      </Reference>
      <Reference URI="/xl/worksheets/sheet15.xml?ContentType=application/vnd.openxmlformats-officedocument.spreadsheetml.worksheet+xml">
        <DigestMethod Algorithm="http://www.w3.org/2001/04/xmlenc#sha256"/>
        <DigestValue>YBCWS06Tz9Fq+1Rm5w2I5JzmjsDlHjYIhMZ1UARBMQU=</DigestValue>
      </Reference>
      <Reference URI="/xl/worksheets/sheet16.xml?ContentType=application/vnd.openxmlformats-officedocument.spreadsheetml.worksheet+xml">
        <DigestMethod Algorithm="http://www.w3.org/2001/04/xmlenc#sha256"/>
        <DigestValue>Lgd0X8yOi0aurX5/doqxNBAUImbWWJylARUiWsUr4pI=</DigestValue>
      </Reference>
      <Reference URI="/xl/worksheets/sheet17.xml?ContentType=application/vnd.openxmlformats-officedocument.spreadsheetml.worksheet+xml">
        <DigestMethod Algorithm="http://www.w3.org/2001/04/xmlenc#sha256"/>
        <DigestValue>6K8TL2fRpDsR6mO3Yl/8xFs9c8B+tLfJ6O5JH9B9T5k=</DigestValue>
      </Reference>
      <Reference URI="/xl/worksheets/sheet18.xml?ContentType=application/vnd.openxmlformats-officedocument.spreadsheetml.worksheet+xml">
        <DigestMethod Algorithm="http://www.w3.org/2001/04/xmlenc#sha256"/>
        <DigestValue>eNOZKXHMDFvZ1DXld4kz56MWzt8BZ0f53cceGkC5dpM=</DigestValue>
      </Reference>
      <Reference URI="/xl/worksheets/sheet19.xml?ContentType=application/vnd.openxmlformats-officedocument.spreadsheetml.worksheet+xml">
        <DigestMethod Algorithm="http://www.w3.org/2001/04/xmlenc#sha256"/>
        <DigestValue>9DlTJTA7CQYwYpyUs+Q2Vascc34DrbzonZ6x/EHnkFw=</DigestValue>
      </Reference>
      <Reference URI="/xl/worksheets/sheet2.xml?ContentType=application/vnd.openxmlformats-officedocument.spreadsheetml.worksheet+xml">
        <DigestMethod Algorithm="http://www.w3.org/2001/04/xmlenc#sha256"/>
        <DigestValue>McMlY+lRPgtnGXvLCYbKQUV3KPhjIDq3E0GPxHveXNA=</DigestValue>
      </Reference>
      <Reference URI="/xl/worksheets/sheet3.xml?ContentType=application/vnd.openxmlformats-officedocument.spreadsheetml.worksheet+xml">
        <DigestMethod Algorithm="http://www.w3.org/2001/04/xmlenc#sha256"/>
        <DigestValue>YDAzvX7NH9sAyxGYdq/sK/K7wJuGDyw1Fo72YyrkZok=</DigestValue>
      </Reference>
      <Reference URI="/xl/worksheets/sheet4.xml?ContentType=application/vnd.openxmlformats-officedocument.spreadsheetml.worksheet+xml">
        <DigestMethod Algorithm="http://www.w3.org/2001/04/xmlenc#sha256"/>
        <DigestValue>QwSXOryHFOEfwOnKExzSqUYMMdSvK6XTxjdcH4L6jJQ=</DigestValue>
      </Reference>
      <Reference URI="/xl/worksheets/sheet5.xml?ContentType=application/vnd.openxmlformats-officedocument.spreadsheetml.worksheet+xml">
        <DigestMethod Algorithm="http://www.w3.org/2001/04/xmlenc#sha256"/>
        <DigestValue>7FcrA04bThxPbNsCCdr44TERTciFV33S24fWZpq6hVc=</DigestValue>
      </Reference>
      <Reference URI="/xl/worksheets/sheet6.xml?ContentType=application/vnd.openxmlformats-officedocument.spreadsheetml.worksheet+xml">
        <DigestMethod Algorithm="http://www.w3.org/2001/04/xmlenc#sha256"/>
        <DigestValue>25o2XFxYeNecspksnYDdaHB42M4BYhRdnahE4DfAPHU=</DigestValue>
      </Reference>
      <Reference URI="/xl/worksheets/sheet7.xml?ContentType=application/vnd.openxmlformats-officedocument.spreadsheetml.worksheet+xml">
        <DigestMethod Algorithm="http://www.w3.org/2001/04/xmlenc#sha256"/>
        <DigestValue>g02trmlC+DygyKt5gq8F0cIskEsXAiQiLzMlZL2ioKI=</DigestValue>
      </Reference>
      <Reference URI="/xl/worksheets/sheet8.xml?ContentType=application/vnd.openxmlformats-officedocument.spreadsheetml.worksheet+xml">
        <DigestMethod Algorithm="http://www.w3.org/2001/04/xmlenc#sha256"/>
        <DigestValue>ZJQerYGJ3VQ0SnBfklnhk8SLeVd28RSJETxstsJe9mI=</DigestValue>
      </Reference>
      <Reference URI="/xl/worksheets/sheet9.xml?ContentType=application/vnd.openxmlformats-officedocument.spreadsheetml.worksheet+xml">
        <DigestMethod Algorithm="http://www.w3.org/2001/04/xmlenc#sha256"/>
        <DigestValue>qxPyk9V9Isbk1ZWhsw51L2c96X3WQ6xiY/DGJKaBtAA=</DigestValue>
      </Reference>
    </Manifest>
    <SignatureProperties>
      <SignatureProperty Id="idSignatureTime" Target="#idPackageSignature">
        <mdssi:SignatureTime xmlns:mdssi="http://schemas.openxmlformats.org/package/2006/digital-signature">
          <mdssi:Format>YYYY-MM-DDThh:mm:ssTZD</mdssi:Format>
          <mdssi:Value>2020-10-28T14:14:25Z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For NBG</SignatureComments>
          <WindowsVersion>10.0</WindowsVersion>
          <OfficeVersion>15.0</OfficeVersion>
          <ApplicationVersion>15.0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2020-10-28T14:14:25Z</xd:SigningTime>
          <xd:SigningCertificate>
            <xd:Cert>
              <xd:CertDigest>
                <DigestMethod Algorithm="http://www.w3.org/2001/04/xmlenc#sha256"/>
                <DigestValue>xLTp81l8gt7qAwF+LvysobLZwZLs+lvIJ+dcfrSIJO8=</DigestValue>
              </xd:CertDigest>
              <xd:IssuerSerial>
                <X509IssuerName>CN=NBG Class 2 INT Sub CA, DC=nbg, DC=ge</X509IssuerName>
                <X509SerialNumber>112232440058229861492864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For NBG</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Rn38k1zTUMcwsrGWMNoY5HQcJbb7hADcYUCUYHI6//A=</DigestValue>
    </Reference>
    <Reference Type="http://www.w3.org/2000/09/xmldsig#Object" URI="#idOfficeObject">
      <DigestMethod Algorithm="http://www.w3.org/2001/04/xmlenc#sha256"/>
      <DigestValue>+Iik/DQWcp28RAzebFBrUcyqiD5PdtI2oQfUx0odheM=</DigestValue>
    </Reference>
    <Reference Type="http://uri.etsi.org/01903#SignedProperties" URI="#idSignedProperties">
      <Transforms>
        <Transform Algorithm="http://www.w3.org/TR/2001/REC-xml-c14n-20010315"/>
      </Transforms>
      <DigestMethod Algorithm="http://www.w3.org/2001/04/xmlenc#sha256"/>
      <DigestValue>jGSRUXXd4JwcViTFuMUgUfsLi1hIRHJUqzGW1PEiUPw=</DigestValue>
    </Reference>
  </SignedInfo>
  <SignatureValue>1MLllWhfJIsnEsbiFmoClusJlCcJJ0UlJl+Zzy7klmiLldGFyhLO+8YhQZIIRer4dTuiZlX1wXa3
soBrS+f10ixm8znjzH5VFBT9phtJKPDE98V0UfHLhchhn5dOp7DS+SmGARDyWMz7CAx7eLmPhZoG
65wE6+gb1VVJlbVTC49WRu51L7FF0/8UqJNO4mg7bWxoKubiHvH3+vqW4z7ywMax5ceYO9JODlj8
tx8bg/973mB1qnSQZkHcWTZg3NucjC4MTwmsYy7AFzAzox2dhg5pSA4mHs3U0WXwr80KejNHNbJj
uifgPe9x5VrUt9az6Tyumg9rGajWtILvvxXPCw==</SignatureValue>
  <KeyInfo>
    <X509Data>
      <X509Certificate>MIIGPTCCBSWgAwIBAgIKch7wjgACAAEQSDANBgkqhkiG9w0BAQsFADBKMRIwEAYKCZImiZPyLGQBGRYCZ2UxEzARBgoJkiaJk/IsZAEZFgNuYmcxHzAdBgNVBAMTFk5CRyBDbGFzcyAyIElOVCBTdWIgQ0EwHhcNMTkwMjI2MTMzMzA1WhcNMjEwMjI1MTMzMzA1WjA7MRYwFAYDVQQKEw1KU0MgQkFTSVNCQU5LMSEwHwYDVQQDExhCQlMgLSBMaWEgQXNsYW5pa2FzaHZpbGkwggEiMA0GCSqGSIb3DQEBAQUAA4IBDwAwggEKAoIBAQDWcEO1tIPoxaVZ42KmiceAqUL6OT6Z3Uv1l8FoHm46uKpvq+5OQbB7pCDboUFK0HI3+xQG6+NsfldMCWcf5swO7VOK1ZjSL0K/Tm5G1EEzRVetT2Df8cx1lJp+V1Tzb1TPFT1t1lRYRqLrlZRrIzgLsyITOJZvwKs8C8P1+5G/X3y/8XAb7pA9d26pchV8EKDGDNXgdpOODAqUDRvaKohooFfiUemLLGrekhEt9j/8SVnyztDhd28YYti/YRTLIFdxdRZ/bXcibjlhUNQQBM8L5LV6/R9WdwDABotaTTYsdjuTS6Dc13+9WK5P26j38Tu6dEfb6tlbhsaTN80opEidAgMBAAGjggMyMIIDLjA8BgkrBgEEAYI3FQcELzAtBiUrBgEEAYI3FQjmsmCDjfVEhoGZCYO4oUqDvoRxBIHPkBGGr54RAgFkAgEbMB0GA1UdJQQWMBQGCCsGAQUFBwMCBggrBgEFBQcDBDALBgNVHQ8EBAMCB4AwJwYJKwYBBAGCNxUKBBowGDAKBggrBgEFBQcDAjAKBggrBgEFBQcDBDAdBgNVHQ4EFgQUinUH9X9Avdx5II30g0/3UYsWf3A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CotDPK/+hmAl+hZynNFd5LX0kNivSUbqnzTle3yQLBR+0+h4df+lF5VSaj2Jjm8XXl+8qGoUL9x7ceLGV6W6GX4kXmrLZ7upC5IY90UVvphUEqvi6EfuCfSbz0R4u6spmrweZ9EFdR/3ltwNoMQ4fDUaE6SyEJWNBhFYe0Y50khmMdd0aO+jo6sYv2/cGvKH7WgPNYkEkcENEaX6Zp2+JKJEVdTyLgfMFrP5vz2J+TleKMhZn6iFrZgS+69EhX43XYKnlmG2rBY/Auw3EWJxxRUj6Y7NzYezNX0WFELpzHdk28TZ80eP44DgRJrkz5y6hcjSi6cdGYEwwKuMhtz7P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tf8e857WOR6ZNZP9Mh4rXL/N/YH8Lho9JxQQuHCh6t0=</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3G7dEHtiHbWWLzVyph5oVch+BG/MlEZLKBojAkUHKqo=</DigestValue>
      </Reference>
      <Reference URI="/xl/styles.xml?ContentType=application/vnd.openxmlformats-officedocument.spreadsheetml.styles+xml">
        <DigestMethod Algorithm="http://www.w3.org/2001/04/xmlenc#sha256"/>
        <DigestValue>6v90Zz1MIoL8lUh9ib0K0B9eQW0wwQKhhaM9aXoddWk=</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AB0/7DyClU4MargSbYUfh5wgOFt4JEGuWc2P+NjZNx4=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I4eDZefynhWqvIwQJ/l+hrgijOXgdLgnzIcSakJWIpQ=</DigestValue>
      </Reference>
      <Reference URI="/xl/worksheets/sheet10.xml?ContentType=application/vnd.openxmlformats-officedocument.spreadsheetml.worksheet+xml">
        <DigestMethod Algorithm="http://www.w3.org/2001/04/xmlenc#sha256"/>
        <DigestValue>SLObZMMVhZgtCiLK8B3xLNP8leukuC5H2RvprHV7vzo=</DigestValue>
      </Reference>
      <Reference URI="/xl/worksheets/sheet11.xml?ContentType=application/vnd.openxmlformats-officedocument.spreadsheetml.worksheet+xml">
        <DigestMethod Algorithm="http://www.w3.org/2001/04/xmlenc#sha256"/>
        <DigestValue>brvlLEC60KpW6y11bfEAceLRgPimW0HVQW6JFv5rYkA=</DigestValue>
      </Reference>
      <Reference URI="/xl/worksheets/sheet12.xml?ContentType=application/vnd.openxmlformats-officedocument.spreadsheetml.worksheet+xml">
        <DigestMethod Algorithm="http://www.w3.org/2001/04/xmlenc#sha256"/>
        <DigestValue>sODG8ZpzV/I8fdlVpJ1KiRvmFp9+nZLUVE6l7B4hnbU=</DigestValue>
      </Reference>
      <Reference URI="/xl/worksheets/sheet13.xml?ContentType=application/vnd.openxmlformats-officedocument.spreadsheetml.worksheet+xml">
        <DigestMethod Algorithm="http://www.w3.org/2001/04/xmlenc#sha256"/>
        <DigestValue>vd9NaNv9pRml0APTFeUx7TQfxKCNIrtSSOYfn4k1PJM=</DigestValue>
      </Reference>
      <Reference URI="/xl/worksheets/sheet14.xml?ContentType=application/vnd.openxmlformats-officedocument.spreadsheetml.worksheet+xml">
        <DigestMethod Algorithm="http://www.w3.org/2001/04/xmlenc#sha256"/>
        <DigestValue>EpIwxqzqJCxhzXnwZDajGjDzMawPdwouyBPSoNsNC8o=</DigestValue>
      </Reference>
      <Reference URI="/xl/worksheets/sheet15.xml?ContentType=application/vnd.openxmlformats-officedocument.spreadsheetml.worksheet+xml">
        <DigestMethod Algorithm="http://www.w3.org/2001/04/xmlenc#sha256"/>
        <DigestValue>YBCWS06Tz9Fq+1Rm5w2I5JzmjsDlHjYIhMZ1UARBMQU=</DigestValue>
      </Reference>
      <Reference URI="/xl/worksheets/sheet16.xml?ContentType=application/vnd.openxmlformats-officedocument.spreadsheetml.worksheet+xml">
        <DigestMethod Algorithm="http://www.w3.org/2001/04/xmlenc#sha256"/>
        <DigestValue>Lgd0X8yOi0aurX5/doqxNBAUImbWWJylARUiWsUr4pI=</DigestValue>
      </Reference>
      <Reference URI="/xl/worksheets/sheet17.xml?ContentType=application/vnd.openxmlformats-officedocument.spreadsheetml.worksheet+xml">
        <DigestMethod Algorithm="http://www.w3.org/2001/04/xmlenc#sha256"/>
        <DigestValue>6K8TL2fRpDsR6mO3Yl/8xFs9c8B+tLfJ6O5JH9B9T5k=</DigestValue>
      </Reference>
      <Reference URI="/xl/worksheets/sheet18.xml?ContentType=application/vnd.openxmlformats-officedocument.spreadsheetml.worksheet+xml">
        <DigestMethod Algorithm="http://www.w3.org/2001/04/xmlenc#sha256"/>
        <DigestValue>eNOZKXHMDFvZ1DXld4kz56MWzt8BZ0f53cceGkC5dpM=</DigestValue>
      </Reference>
      <Reference URI="/xl/worksheets/sheet19.xml?ContentType=application/vnd.openxmlformats-officedocument.spreadsheetml.worksheet+xml">
        <DigestMethod Algorithm="http://www.w3.org/2001/04/xmlenc#sha256"/>
        <DigestValue>9DlTJTA7CQYwYpyUs+Q2Vascc34DrbzonZ6x/EHnkFw=</DigestValue>
      </Reference>
      <Reference URI="/xl/worksheets/sheet2.xml?ContentType=application/vnd.openxmlformats-officedocument.spreadsheetml.worksheet+xml">
        <DigestMethod Algorithm="http://www.w3.org/2001/04/xmlenc#sha256"/>
        <DigestValue>McMlY+lRPgtnGXvLCYbKQUV3KPhjIDq3E0GPxHveXNA=</DigestValue>
      </Reference>
      <Reference URI="/xl/worksheets/sheet3.xml?ContentType=application/vnd.openxmlformats-officedocument.spreadsheetml.worksheet+xml">
        <DigestMethod Algorithm="http://www.w3.org/2001/04/xmlenc#sha256"/>
        <DigestValue>YDAzvX7NH9sAyxGYdq/sK/K7wJuGDyw1Fo72YyrkZok=</DigestValue>
      </Reference>
      <Reference URI="/xl/worksheets/sheet4.xml?ContentType=application/vnd.openxmlformats-officedocument.spreadsheetml.worksheet+xml">
        <DigestMethod Algorithm="http://www.w3.org/2001/04/xmlenc#sha256"/>
        <DigestValue>QwSXOryHFOEfwOnKExzSqUYMMdSvK6XTxjdcH4L6jJQ=</DigestValue>
      </Reference>
      <Reference URI="/xl/worksheets/sheet5.xml?ContentType=application/vnd.openxmlformats-officedocument.spreadsheetml.worksheet+xml">
        <DigestMethod Algorithm="http://www.w3.org/2001/04/xmlenc#sha256"/>
        <DigestValue>7FcrA04bThxPbNsCCdr44TERTciFV33S24fWZpq6hVc=</DigestValue>
      </Reference>
      <Reference URI="/xl/worksheets/sheet6.xml?ContentType=application/vnd.openxmlformats-officedocument.spreadsheetml.worksheet+xml">
        <DigestMethod Algorithm="http://www.w3.org/2001/04/xmlenc#sha256"/>
        <DigestValue>25o2XFxYeNecspksnYDdaHB42M4BYhRdnahE4DfAPHU=</DigestValue>
      </Reference>
      <Reference URI="/xl/worksheets/sheet7.xml?ContentType=application/vnd.openxmlformats-officedocument.spreadsheetml.worksheet+xml">
        <DigestMethod Algorithm="http://www.w3.org/2001/04/xmlenc#sha256"/>
        <DigestValue>g02trmlC+DygyKt5gq8F0cIskEsXAiQiLzMlZL2ioKI=</DigestValue>
      </Reference>
      <Reference URI="/xl/worksheets/sheet8.xml?ContentType=application/vnd.openxmlformats-officedocument.spreadsheetml.worksheet+xml">
        <DigestMethod Algorithm="http://www.w3.org/2001/04/xmlenc#sha256"/>
        <DigestValue>ZJQerYGJ3VQ0SnBfklnhk8SLeVd28RSJETxstsJe9mI=</DigestValue>
      </Reference>
      <Reference URI="/xl/worksheets/sheet9.xml?ContentType=application/vnd.openxmlformats-officedocument.spreadsheetml.worksheet+xml">
        <DigestMethod Algorithm="http://www.w3.org/2001/04/xmlenc#sha256"/>
        <DigestValue>qxPyk9V9Isbk1ZWhsw51L2c96X3WQ6xiY/DGJKaBtAA=</DigestValue>
      </Reference>
    </Manifest>
    <SignatureProperties>
      <SignatureProperty Id="idSignatureTime" Target="#idPackageSignature">
        <mdssi:SignatureTime xmlns:mdssi="http://schemas.openxmlformats.org/package/2006/digital-signature">
          <mdssi:Format>YYYY-MM-DDThh:mm:ssTZD</mdssi:Format>
          <mdssi:Value>2020-10-28T15:31:16Z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SignatureComments>
          <WindowsVersion>10.0</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2020-10-28T15:31:16Z</xd:SigningTime>
          <xd:SigningCertificate>
            <xd:Cert>
              <xd:CertDigest>
                <DigestMethod Algorithm="http://www.w3.org/2001/04/xmlenc#sha256"/>
                <DigestValue>ICg8aZ/LUaiTOJpdbx6brsNZ5Tnx0bsGK6qe9miTFF4=</DigestValue>
              </xd:CertDigest>
              <xd:IssuerSerial>
                <X509IssuerName>CN=NBG Class 2 INT Sub CA, DC=nbg, DC=ge</X509IssuerName>
                <X509SerialNumber>538920515161375226531912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2020-10-28T14:13:13Z</dcterms:modified>
</cp:coreProperties>
</file>