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calcMode="autoNoTable"/>
</workbook>
</file>

<file path=xl/calcChain.xml><?xml version="1.0" encoding="utf-8"?>
<calcChain xmlns="http://schemas.openxmlformats.org/spreadsheetml/2006/main">
  <c r="C9" i="73" l="1"/>
  <c r="C12" i="73"/>
  <c r="C34" i="69" l="1"/>
  <c r="B2" i="79" l="1"/>
  <c r="B2" i="37"/>
  <c r="B2" i="36"/>
  <c r="B2" i="74"/>
  <c r="B2" i="64"/>
  <c r="B2" i="35"/>
  <c r="B2" i="69"/>
  <c r="B2" i="77"/>
  <c r="B2" i="28"/>
  <c r="B2" i="73"/>
  <c r="B2" i="72"/>
  <c r="B2" i="52"/>
  <c r="B2" i="71"/>
  <c r="B2" i="75"/>
  <c r="B2" i="53"/>
  <c r="B2" i="62"/>
  <c r="C22" i="74"/>
  <c r="C13" i="71" l="1"/>
  <c r="C12" i="79" l="1"/>
  <c r="C35" i="79"/>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18" i="79"/>
  <c r="C8" i="79"/>
  <c r="C36" i="79" l="1"/>
  <c r="C38" i="79" s="1"/>
  <c r="H14" i="74"/>
  <c r="D6" i="71"/>
  <c r="D13" i="7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2" i="69" l="1"/>
  <c r="C22" i="69"/>
</calcChain>
</file>

<file path=xl/sharedStrings.xml><?xml version="1.0" encoding="utf-8"?>
<sst xmlns="http://schemas.openxmlformats.org/spreadsheetml/2006/main" count="912" uniqueCount="639">
  <si>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</si>
  <si>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</si>
  <si>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</si>
  <si>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</si>
  <si>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</si>
  <si>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</si>
  <si>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</si>
  <si>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</si>
  <si>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</si>
  <si>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</si>
  <si>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</si>
  <si>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</si>
  <si>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</si>
  <si>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</si>
  <si>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</si>
  <si>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</si>
  <si>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</si>
  <si>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</si>
  <si>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</si>
  <si>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</si>
  <si>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</si>
  <si>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</si>
  <si>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</si>
  <si>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</si>
  <si>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</si>
  <si>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</si>
  <si>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</si>
  <si>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</si>
  <si>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</si>
  <si>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</si>
  <si>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</si>
  <si>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</si>
  <si>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</si>
  <si>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</si>
  <si>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</si>
  <si>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</si>
  <si>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</si>
  <si>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</si>
  <si>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</si>
  <si>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</si>
  <si>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</si>
  <si>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</si>
  <si>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</si>
  <si>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</si>
  <si>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</si>
  <si>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</si>
  <si>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</si>
  <si>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</si>
  <si>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</si>
  <si>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</si>
  <si>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</si>
  <si>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</si>
  <si>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</si>
  <si>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</si>
  <si>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</si>
  <si>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</si>
  <si>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</si>
  <si>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</si>
  <si>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</si>
  <si>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</si>
  <si>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</si>
  <si>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</si>
  <si>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</si>
  <si>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</si>
  <si>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</si>
  <si>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</si>
  <si>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</si>
  <si>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</si>
  <si>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</si>
  <si>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</si>
  <si>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</si>
  <si>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</si>
  <si>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</si>
  <si>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</si>
  <si>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</si>
  <si>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</si>
  <si>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</si>
  <si>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</si>
  <si>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</si>
  <si>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</si>
  <si>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</si>
  <si>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</si>
  <si>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</si>
  <si>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</si>
  <si>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</si>
  <si>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</si>
  <si>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</si>
  <si>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</si>
  <si>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</si>
  <si>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</si>
  <si>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</si>
  <si>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</si>
  <si>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</si>
  <si>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</si>
  <si>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</si>
  <si>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</si>
  <si>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</si>
  <si>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</si>
  <si>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</si>
  <si>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</si>
  <si>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</si>
  <si>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</si>
  <si>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</si>
  <si>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</si>
  <si>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</si>
  <si>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</si>
  <si>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</si>
  <si>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</si>
  <si>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</si>
  <si>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</si>
  <si>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</si>
  <si>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</si>
  <si>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</si>
  <si>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</si>
  <si>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</si>
  <si>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</si>
  <si>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</si>
  <si>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</si>
  <si>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</si>
  <si>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</si>
  <si>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</si>
  <si>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</si>
  <si>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</si>
  <si>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</si>
  <si>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</si>
  <si>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</si>
  <si>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</si>
  <si>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</si>
  <si>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</si>
  <si>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</si>
  <si>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</si>
  <si>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</si>
  <si>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</si>
  <si>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</si>
  <si>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</si>
  <si>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</si>
  <si>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</si>
  <si>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</si>
  <si>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</si>
  <si>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</si>
  <si>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</si>
  <si>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</si>
  <si>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</si>
  <si>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</si>
  <si>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</si>
  <si>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</si>
  <si>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</si>
  <si>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</si>
  <si>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</si>
  <si>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</si>
  <si>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</si>
  <si>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</si>
  <si>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</si>
  <si>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</si>
  <si>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</si>
  <si>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</si>
  <si>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</si>
  <si>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</si>
  <si>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</si>
  <si>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</si>
  <si>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</si>
  <si>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</si>
  <si>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</si>
  <si>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</si>
  <si>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</si>
  <si>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</si>
  <si>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</si>
  <si>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</si>
  <si>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</si>
  <si>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</si>
  <si>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</si>
  <si>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</si>
  <si>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</si>
  <si>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</si>
  <si>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</si>
  <si>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</si>
  <si>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</si>
  <si>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</si>
  <si>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</si>
  <si>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</si>
  <si>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</si>
  <si>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</si>
  <si>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</si>
  <si>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</si>
  <si>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</si>
  <si>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</si>
  <si>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</si>
  <si>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</si>
  <si>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</si>
  <si>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</si>
  <si>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</si>
  <si>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</si>
  <si>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</si>
  <si>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</si>
  <si>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</si>
  <si>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</si>
  <si>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</si>
  <si>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</si>
  <si>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</si>
  <si>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</si>
  <si>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</si>
  <si>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</si>
  <si>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</si>
  <si>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</si>
  <si>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</si>
  <si>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</si>
  <si>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</si>
  <si>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</si>
  <si>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</si>
  <si>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</si>
  <si>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</si>
  <si>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</si>
  <si>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</si>
  <si>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</si>
  <si>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</si>
  <si>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</si>
  <si>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</si>
  <si>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</si>
  <si>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</si>
  <si>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</si>
  <si>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</si>
  <si>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</si>
  <si>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</si>
  <si>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</si>
  <si>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</si>
  <si>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</si>
  <si>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</si>
  <si>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</si>
  <si>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</si>
  <si>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</si>
  <si>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</si>
  <si>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</si>
  <si>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</si>
  <si>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</si>
  <si>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</si>
  <si>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</si>
  <si>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</si>
  <si>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</si>
  <si>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</si>
  <si>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</si>
  <si>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</si>
  <si>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</si>
  <si>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</si>
  <si>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</si>
  <si>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</si>
  <si>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</si>
  <si>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</si>
  <si>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</si>
  <si>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</si>
  <si>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</si>
  <si>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</si>
  <si>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</si>
  <si>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</si>
  <si>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</si>
  <si>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</si>
  <si>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</si>
  <si>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</si>
  <si>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</si>
  <si>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</si>
  <si>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</si>
  <si>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</si>
  <si>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</si>
  <si>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</si>
  <si>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</si>
  <si>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</si>
  <si>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</si>
  <si>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</si>
  <si>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</si>
  <si>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</si>
  <si>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</si>
  <si>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</si>
  <si>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</si>
  <si>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</si>
  <si>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</si>
  <si>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</si>
  <si>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</si>
  <si>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</si>
  <si>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</si>
  <si>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</si>
  <si>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</si>
  <si>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</si>
  <si>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</si>
  <si>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</si>
  <si>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</si>
  <si>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</si>
  <si>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</si>
  <si>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</si>
  <si>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</si>
  <si>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</si>
  <si>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</si>
  <si>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</si>
  <si>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</si>
  <si>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</si>
  <si>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</si>
  <si>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</si>
  <si>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</si>
  <si>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</si>
  <si>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</si>
  <si>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</si>
  <si>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</si>
  <si>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</si>
  <si>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</si>
  <si>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</si>
  <si>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</si>
  <si>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</si>
  <si>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</si>
  <si>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</si>
  <si>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</si>
  <si>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</si>
  <si>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</si>
  <si>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</si>
  <si>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</si>
  <si>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</si>
  <si>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</si>
  <si>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</si>
  <si>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</si>
  <si>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</si>
  <si>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</si>
  <si>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</si>
  <si>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</si>
  <si>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</si>
  <si>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</si>
  <si>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</si>
  <si>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</si>
  <si>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</si>
  <si>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</si>
  <si>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</si>
  <si>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</si>
  <si>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</si>
  <si>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</si>
  <si>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</si>
  <si>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</si>
  <si>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</si>
  <si>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</si>
  <si>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</si>
  <si>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</si>
  <si>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</si>
  <si>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</si>
  <si>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</si>
  <si>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</si>
  <si>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</si>
  <si>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</si>
  <si>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</si>
  <si>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</si>
  <si>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</si>
  <si>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</si>
  <si>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</si>
  <si>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</si>
  <si>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</si>
  <si>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</si>
  <si>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</si>
  <si>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</si>
  <si>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</si>
  <si>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</si>
  <si>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</si>
  <si>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</si>
  <si>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</si>
  <si>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</si>
  <si>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</si>
  <si>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</si>
  <si>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</si>
  <si>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</si>
  <si>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</si>
  <si>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</si>
  <si>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</si>
  <si>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</si>
  <si>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</si>
  <si>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</si>
  <si>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</si>
  <si>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</si>
  <si>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</si>
  <si>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</si>
  <si>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</si>
  <si>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</si>
  <si>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</si>
  <si>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</si>
  <si>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</si>
  <si>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</si>
  <si>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</si>
  <si>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</si>
  <si>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</si>
  <si>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</si>
  <si>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</si>
  <si>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</si>
  <si>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</si>
  <si>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</si>
  <si>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</si>
  <si>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</si>
  <si>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</si>
  <si>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</si>
  <si>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</si>
  <si>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</si>
  <si>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</si>
  <si>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</si>
  <si>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</si>
  <si>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</si>
  <si>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</si>
  <si>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</si>
  <si>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</si>
  <si>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</si>
  <si>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</si>
  <si>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</si>
  <si>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</si>
  <si>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</si>
  <si>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</si>
  <si>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</si>
  <si>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</si>
  <si>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</si>
  <si>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</si>
  <si>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</si>
  <si>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</si>
  <si>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</si>
  <si>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</si>
  <si>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</si>
  <si>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</si>
  <si>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</si>
  <si>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</si>
  <si>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</si>
  <si>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</si>
  <si>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</si>
  <si>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</si>
  <si>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</si>
  <si>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</si>
  <si>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</si>
  <si>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</si>
  <si>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</si>
  <si>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</si>
  <si>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</si>
  <si>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</si>
  <si>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</si>
  <si>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</si>
  <si>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</si>
  <si>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</si>
  <si>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</si>
  <si>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</si>
  <si>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</si>
  <si>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</si>
  <si>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</si>
  <si>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</si>
  <si>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</si>
  <si>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</si>
  <si>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</si>
  <si>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</si>
  <si>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</si>
  <si>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</si>
  <si>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</si>
  <si>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</si>
  <si>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</si>
  <si>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</si>
  <si>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</si>
  <si>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</si>
  <si>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</si>
  <si>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</si>
  <si>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</si>
  <si>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</si>
  <si>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</si>
  <si>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</si>
  <si>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</si>
  <si>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</si>
  <si>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</si>
  <si>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</si>
  <si>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</si>
  <si>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</si>
  <si>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</si>
  <si>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</si>
  <si>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</si>
  <si>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</si>
  <si>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</si>
  <si>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</si>
  <si>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</si>
  <si>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</si>
  <si>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</si>
  <si>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</si>
  <si>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</si>
  <si>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</si>
  <si>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</si>
  <si>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</si>
  <si>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</si>
  <si>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</si>
  <si>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</si>
  <si>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</si>
  <si>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</si>
  <si>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</si>
  <si>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</si>
  <si>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</si>
  <si>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</si>
  <si>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</si>
  <si>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</si>
  <si>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</si>
  <si>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</si>
  <si>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</si>
  <si>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</si>
  <si>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</si>
  <si>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</si>
  <si>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</si>
  <si>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</si>
  <si>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</si>
  <si>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</si>
  <si>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</si>
  <si>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</si>
  <si>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</si>
  <si>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</si>
  <si>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</si>
  <si>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</si>
  <si>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</si>
  <si>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</si>
  <si>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</si>
  <si>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</si>
  <si>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</si>
  <si>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</si>
  <si>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</si>
  <si>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</si>
  <si>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</si>
  <si>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</si>
  <si>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</si>
  <si>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</si>
  <si>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</si>
  <si>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</si>
  <si>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</si>
  <si>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</si>
  <si>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</si>
  <si>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</si>
  <si>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</si>
  <si>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</si>
  <si>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</si>
  <si>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</si>
  <si>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</si>
  <si>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</si>
  <si>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</si>
  <si>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</si>
  <si>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</si>
  <si>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</si>
  <si>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</si>
  <si>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</si>
  <si>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</si>
  <si>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</si>
  <si>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</si>
  <si>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</si>
  <si>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</si>
  <si>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</si>
  <si>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</si>
  <si>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</si>
  <si>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</si>
  <si>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</si>
  <si>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</si>
  <si>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</si>
  <si>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</si>
  <si>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</si>
  <si>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</si>
  <si>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</si>
  <si>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</si>
  <si>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</si>
  <si>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</si>
  <si>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</si>
  <si>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</si>
  <si>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</si>
  <si>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</si>
  <si>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</si>
  <si>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</si>
  <si>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</si>
  <si>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</si>
  <si>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</si>
  <si>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</si>
  <si>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</si>
  <si>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</si>
  <si>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</si>
  <si>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</si>
  <si>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</si>
  <si>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</si>
  <si>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</si>
  <si>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</si>
  <si>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</si>
  <si>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</si>
  <si>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</si>
  <si>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</si>
  <si>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</si>
  <si>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</si>
  <si>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</si>
  <si>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</si>
  <si>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</si>
  <si>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</si>
  <si>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</si>
  <si>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</si>
  <si>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</si>
  <si>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</si>
  <si>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</si>
  <si>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</si>
  <si>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</si>
  <si>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</si>
  <si>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</si>
  <si>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</si>
  <si>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</si>
  <si>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</si>
  <si>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</si>
  <si>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</si>
  <si>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</si>
  <si>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</si>
  <si>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</si>
  <si>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</si>
  <si>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</si>
  <si>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</si>
  <si>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</si>
  <si>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</si>
  <si>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</si>
  <si>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</si>
  <si>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</si>
  <si>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</si>
  <si>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</si>
  <si>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</si>
  <si>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</si>
  <si>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</si>
  <si>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</si>
  <si>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</si>
  <si>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</si>
  <si>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</si>
  <si>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</si>
  <si>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</si>
  <si>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</si>
  <si>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</si>
  <si>
    <t>X</t>
  </si>
  <si>
    <t>ზაიქი მი</t>
  </si>
  <si>
    <t>ჯანგ ძუნი</t>
  </si>
  <si>
    <t>ჟუ ნინგი</t>
  </si>
  <si>
    <t>ზაზა რობაქიძე</t>
  </si>
  <si>
    <t>მია მი</t>
  </si>
  <si>
    <t>დავით ცაავა</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</si>
  <si>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</si>
  <si>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</si>
  <si>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</si>
  <si>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</si>
  <si>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</si>
  <si>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</si>
  <si>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</si>
  <si>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</si>
  <si>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</si>
  <si>
    <t>www.basisbank.ge</t>
  </si>
  <si>
    <t>მათ შორის გარესაბალანსო ელემენტების საერთო რეზერვი</t>
  </si>
  <si>
    <t>სს "ბაზისბანკი"</t>
  </si>
  <si>
    <t>6.2.2</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</si>
</sst>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1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2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9"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69"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9"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0" fontId="70"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1"/>
    <xf numFmtId="169" fontId="27" fillId="0" borderId="51"/>
    <xf numFmtId="168"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9"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9"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9"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5"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26" fillId="0" borderId="55"/>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4" applyNumberFormat="0" applyFill="0" applyAlignment="0" applyProtection="0"/>
    <xf numFmtId="168" fontId="95" fillId="0" borderId="114" applyNumberFormat="0" applyFill="0" applyAlignment="0" applyProtection="0"/>
    <xf numFmtId="169" fontId="95" fillId="0" borderId="114" applyNumberFormat="0" applyFill="0" applyAlignment="0" applyProtection="0"/>
    <xf numFmtId="168" fontId="95" fillId="0" borderId="114" applyNumberFormat="0" applyFill="0" applyAlignment="0" applyProtection="0"/>
    <xf numFmtId="168" fontId="95" fillId="0" borderId="114" applyNumberFormat="0" applyFill="0" applyAlignment="0" applyProtection="0"/>
    <xf numFmtId="169" fontId="95" fillId="0" borderId="114" applyNumberFormat="0" applyFill="0" applyAlignment="0" applyProtection="0"/>
    <xf numFmtId="168" fontId="95" fillId="0" borderId="114" applyNumberFormat="0" applyFill="0" applyAlignment="0" applyProtection="0"/>
    <xf numFmtId="168" fontId="95" fillId="0" borderId="114" applyNumberFormat="0" applyFill="0" applyAlignment="0" applyProtection="0"/>
    <xf numFmtId="169" fontId="95" fillId="0" borderId="114" applyNumberFormat="0" applyFill="0" applyAlignment="0" applyProtection="0"/>
    <xf numFmtId="168" fontId="95" fillId="0" borderId="114" applyNumberFormat="0" applyFill="0" applyAlignment="0" applyProtection="0"/>
    <xf numFmtId="168" fontId="95" fillId="0" borderId="114" applyNumberFormat="0" applyFill="0" applyAlignment="0" applyProtection="0"/>
    <xf numFmtId="169" fontId="95" fillId="0" borderId="114" applyNumberFormat="0" applyFill="0" applyAlignment="0" applyProtection="0"/>
    <xf numFmtId="168"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69"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68"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68" fontId="95"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0" fontId="48"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4" fillId="64" borderId="113" applyNumberFormat="0" applyAlignment="0" applyProtection="0"/>
    <xf numFmtId="168" fontId="86" fillId="64" borderId="113" applyNumberFormat="0" applyAlignment="0" applyProtection="0"/>
    <xf numFmtId="169" fontId="86" fillId="64" borderId="113" applyNumberFormat="0" applyAlignment="0" applyProtection="0"/>
    <xf numFmtId="168" fontId="86" fillId="64" borderId="113" applyNumberFormat="0" applyAlignment="0" applyProtection="0"/>
    <xf numFmtId="168" fontId="86" fillId="64" borderId="113" applyNumberFormat="0" applyAlignment="0" applyProtection="0"/>
    <xf numFmtId="169" fontId="86" fillId="64" borderId="113" applyNumberFormat="0" applyAlignment="0" applyProtection="0"/>
    <xf numFmtId="168" fontId="86" fillId="64" borderId="113" applyNumberFormat="0" applyAlignment="0" applyProtection="0"/>
    <xf numFmtId="168" fontId="86" fillId="64" borderId="113" applyNumberFormat="0" applyAlignment="0" applyProtection="0"/>
    <xf numFmtId="169" fontId="86" fillId="64" borderId="113" applyNumberFormat="0" applyAlignment="0" applyProtection="0"/>
    <xf numFmtId="168" fontId="86" fillId="64" borderId="113" applyNumberFormat="0" applyAlignment="0" applyProtection="0"/>
    <xf numFmtId="168" fontId="86" fillId="64" borderId="113" applyNumberFormat="0" applyAlignment="0" applyProtection="0"/>
    <xf numFmtId="169" fontId="86" fillId="64" borderId="113" applyNumberFormat="0" applyAlignment="0" applyProtection="0"/>
    <xf numFmtId="168"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169"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168"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168" fontId="86"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0" fontId="84"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0" fontId="28" fillId="74" borderId="112" applyNumberFormat="0" applyFont="0" applyAlignment="0" applyProtection="0"/>
    <xf numFmtId="3" fontId="2" fillId="72" borderId="108" applyFont="0">
      <alignment horizontal="right" vertical="center"/>
      <protection locked="0"/>
    </xf>
    <xf numFmtId="0" fontId="67" fillId="43" borderId="111" applyNumberFormat="0" applyAlignment="0" applyProtection="0"/>
    <xf numFmtId="168" fontId="69" fillId="43" borderId="111" applyNumberFormat="0" applyAlignment="0" applyProtection="0"/>
    <xf numFmtId="169" fontId="69" fillId="43" borderId="111" applyNumberFormat="0" applyAlignment="0" applyProtection="0"/>
    <xf numFmtId="168" fontId="69" fillId="43" borderId="111" applyNumberFormat="0" applyAlignment="0" applyProtection="0"/>
    <xf numFmtId="168" fontId="69" fillId="43" borderId="111" applyNumberFormat="0" applyAlignment="0" applyProtection="0"/>
    <xf numFmtId="169" fontId="69" fillId="43" borderId="111" applyNumberFormat="0" applyAlignment="0" applyProtection="0"/>
    <xf numFmtId="168" fontId="69" fillId="43" borderId="111" applyNumberFormat="0" applyAlignment="0" applyProtection="0"/>
    <xf numFmtId="168" fontId="69" fillId="43" borderId="111" applyNumberFormat="0" applyAlignment="0" applyProtection="0"/>
    <xf numFmtId="169" fontId="69" fillId="43" borderId="111" applyNumberFormat="0" applyAlignment="0" applyProtection="0"/>
    <xf numFmtId="168" fontId="69" fillId="43" borderId="111" applyNumberFormat="0" applyAlignment="0" applyProtection="0"/>
    <xf numFmtId="168" fontId="69" fillId="43" borderId="111" applyNumberFormat="0" applyAlignment="0" applyProtection="0"/>
    <xf numFmtId="169" fontId="69" fillId="43" borderId="111" applyNumberFormat="0" applyAlignment="0" applyProtection="0"/>
    <xf numFmtId="168"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169"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168"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168" fontId="69"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67"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3" fillId="70" borderId="109" applyFont="0" applyBorder="0">
      <alignment horizontal="center" wrapText="1"/>
    </xf>
    <xf numFmtId="168" fontId="55" fillId="0" borderId="106">
      <alignment horizontal="left" vertical="center"/>
    </xf>
    <xf numFmtId="0" fontId="55" fillId="0" borderId="106">
      <alignment horizontal="left" vertical="center"/>
    </xf>
    <xf numFmtId="0" fontId="55" fillId="0" borderId="106">
      <alignment horizontal="left" vertical="center"/>
    </xf>
    <xf numFmtId="0" fontId="2" fillId="69" borderId="108" applyNumberFormat="0" applyFont="0" applyBorder="0" applyProtection="0">
      <alignment horizontal="center" vertical="center"/>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7" fillId="0" borderId="108" applyNumberFormat="0" applyAlignment="0">
      <alignment horizontal="right"/>
      <protection locked="0"/>
    </xf>
    <xf numFmtId="0" fontId="39" fillId="64" borderId="111" applyNumberFormat="0" applyAlignment="0" applyProtection="0"/>
    <xf numFmtId="168" fontId="41" fillId="64" borderId="111" applyNumberFormat="0" applyAlignment="0" applyProtection="0"/>
    <xf numFmtId="169" fontId="41" fillId="64" borderId="111" applyNumberFormat="0" applyAlignment="0" applyProtection="0"/>
    <xf numFmtId="168" fontId="41" fillId="64" borderId="111" applyNumberFormat="0" applyAlignment="0" applyProtection="0"/>
    <xf numFmtId="168" fontId="41" fillId="64" borderId="111" applyNumberFormat="0" applyAlignment="0" applyProtection="0"/>
    <xf numFmtId="169" fontId="41" fillId="64" borderId="111" applyNumberFormat="0" applyAlignment="0" applyProtection="0"/>
    <xf numFmtId="168" fontId="41" fillId="64" borderId="111" applyNumberFormat="0" applyAlignment="0" applyProtection="0"/>
    <xf numFmtId="168" fontId="41" fillId="64" borderId="111" applyNumberFormat="0" applyAlignment="0" applyProtection="0"/>
    <xf numFmtId="169" fontId="41" fillId="64" borderId="111" applyNumberFormat="0" applyAlignment="0" applyProtection="0"/>
    <xf numFmtId="168" fontId="41" fillId="64" borderId="111" applyNumberFormat="0" applyAlignment="0" applyProtection="0"/>
    <xf numFmtId="168" fontId="41" fillId="64" borderId="111" applyNumberFormat="0" applyAlignment="0" applyProtection="0"/>
    <xf numFmtId="169" fontId="41" fillId="64" borderId="111" applyNumberFormat="0" applyAlignment="0" applyProtection="0"/>
    <xf numFmtId="168"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169"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168"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168" fontId="41"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39" fillId="64" borderId="111" applyNumberFormat="0" applyAlignment="0" applyProtection="0"/>
    <xf numFmtId="0" fontId="1" fillId="0" borderId="0"/>
    <xf numFmtId="169" fontId="27" fillId="37" borderId="0"/>
    <xf numFmtId="0" fontId="2" fillId="0" borderId="0">
      <alignment vertical="center"/>
    </xf>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168" fontId="41"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168" fontId="41"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169" fontId="41"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0" fontId="39" fillId="64"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168" fontId="69"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168" fontId="69"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169" fontId="69"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0" fontId="67" fillId="43" borderId="128" applyNumberForma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168" fontId="86"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168" fontId="86"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169" fontId="86"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0" fontId="84" fillId="64" borderId="130" applyNumberFormat="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8"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8"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9"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168" fontId="95" fillId="0" borderId="131" applyNumberFormat="0" applyFill="0" applyAlignment="0" applyProtection="0"/>
    <xf numFmtId="169" fontId="95" fillId="0" borderId="131" applyNumberFormat="0" applyFill="0" applyAlignment="0" applyProtection="0"/>
    <xf numFmtId="168"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9"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8"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168" fontId="95"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48" fillId="0" borderId="131" applyNumberFormat="0" applyFill="0" applyAlignment="0" applyProtection="0"/>
    <xf numFmtId="0" fontId="84"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168" fontId="86" fillId="64" borderId="130" applyNumberFormat="0" applyAlignment="0" applyProtection="0"/>
    <xf numFmtId="169" fontId="86" fillId="64" borderId="130" applyNumberFormat="0" applyAlignment="0" applyProtection="0"/>
    <xf numFmtId="168" fontId="86"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169" fontId="86"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168" fontId="86"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168" fontId="86"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84" fillId="64" borderId="130" applyNumberForma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28" fillId="74" borderId="129" applyNumberFormat="0" applyFont="0" applyAlignment="0" applyProtection="0"/>
    <xf numFmtId="0" fontId="67"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168" fontId="69" fillId="43" borderId="128" applyNumberFormat="0" applyAlignment="0" applyProtection="0"/>
    <xf numFmtId="169" fontId="69" fillId="43" borderId="128" applyNumberFormat="0" applyAlignment="0" applyProtection="0"/>
    <xf numFmtId="168" fontId="69"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169" fontId="69"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168" fontId="69"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168" fontId="69"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67" fillId="43" borderId="128" applyNumberFormat="0" applyAlignment="0" applyProtection="0"/>
    <xf numFmtId="0" fontId="39"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168" fontId="41" fillId="64" borderId="128" applyNumberFormat="0" applyAlignment="0" applyProtection="0"/>
    <xf numFmtId="169" fontId="41" fillId="64" borderId="128" applyNumberFormat="0" applyAlignment="0" applyProtection="0"/>
    <xf numFmtId="168" fontId="41"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169" fontId="41"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168" fontId="41"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168" fontId="41"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xf numFmtId="0" fontId="39" fillId="64" borderId="128" applyNumberFormat="0" applyAlignment="0" applyProtection="0"/>
  </cellStyleXfs>
  <cellXfs count="62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6" fillId="0" borderId="3" xfId="0" applyFont="1" applyBorder="1" applyAlignment="1">
      <alignment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8" fillId="2" borderId="3" xfId="0" applyFont="1" applyFill="1" applyBorder="1" applyAlignment="1">
      <alignment vertic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0" borderId="22" xfId="0" applyFont="1" applyBorder="1" applyAlignment="1">
      <alignment horizontal="right"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horizontal="right" vertical="center" wrapText="1"/>
    </xf>
    <xf numFmtId="0" fontId="8" fillId="2" borderId="22" xfId="0" applyFont="1" applyFill="1" applyBorder="1" applyAlignment="1">
      <alignment horizontal="righ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4" fillId="0" borderId="61"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9" xfId="0" applyNumberFormat="1" applyFont="1" applyBorder="1" applyAlignment="1">
      <alignment horizontal="center"/>
    </xf>
    <xf numFmtId="167" fontId="24" fillId="0" borderId="67" xfId="0" applyNumberFormat="1" applyFont="1" applyBorder="1" applyAlignment="1">
      <alignment horizontal="center"/>
    </xf>
    <xf numFmtId="167" fontId="18" fillId="0" borderId="67" xfId="0" applyNumberFormat="1" applyFont="1" applyBorder="1" applyAlignment="1">
      <alignment horizontal="center"/>
    </xf>
    <xf numFmtId="167" fontId="24" fillId="0" borderId="70" xfId="0" applyNumberFormat="1" applyFont="1" applyBorder="1" applyAlignment="1">
      <alignment horizontal="center"/>
    </xf>
    <xf numFmtId="167" fontId="23" fillId="36" borderId="62" xfId="0" applyNumberFormat="1" applyFont="1" applyFill="1" applyBorder="1" applyAlignment="1">
      <alignment horizontal="center"/>
    </xf>
    <xf numFmtId="167" fontId="24" fillId="0" borderId="66" xfId="0" applyNumberFormat="1" applyFont="1" applyBorder="1" applyAlignment="1">
      <alignment horizontal="center"/>
    </xf>
    <xf numFmtId="167" fontId="24" fillId="0" borderId="71"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67"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7"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8"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5" xfId="0" applyNumberFormat="1" applyFont="1" applyFill="1" applyBorder="1" applyAlignment="1">
      <alignment horizontal="right" vertical="center"/>
    </xf>
    <xf numFmtId="49" fontId="107" fillId="0" borderId="88" xfId="0" applyNumberFormat="1" applyFont="1" applyFill="1" applyBorder="1" applyAlignment="1">
      <alignment horizontal="right" vertical="center"/>
    </xf>
    <xf numFmtId="49" fontId="107" fillId="0" borderId="93"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3"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0" fontId="6" fillId="0" borderId="3" xfId="0" applyFont="1" applyFill="1" applyBorder="1" applyAlignment="1">
      <alignment vertical="center" wrapText="1"/>
    </xf>
    <xf numFmtId="193" fontId="6"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8" fillId="2" borderId="3" xfId="0" applyNumberFormat="1" applyFont="1" applyFill="1" applyBorder="1" applyAlignment="1" applyProtection="1">
      <alignment vertical="center"/>
      <protection locked="0"/>
    </xf>
    <xf numFmtId="193" fontId="16" fillId="2" borderId="3" xfId="0" applyNumberFormat="1" applyFont="1" applyFill="1" applyBorder="1" applyAlignment="1" applyProtection="1">
      <alignment vertical="center"/>
      <protection locked="0"/>
    </xf>
    <xf numFmtId="193" fontId="16" fillId="2" borderId="23" xfId="0" applyNumberFormat="1" applyFont="1" applyFill="1" applyBorder="1" applyAlignment="1" applyProtection="1">
      <alignment vertical="center"/>
      <protection locked="0"/>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0" borderId="10" xfId="0" applyNumberFormat="1" applyFont="1" applyFill="1" applyBorder="1" applyAlignment="1" applyProtection="1">
      <alignment horizontal="right"/>
    </xf>
    <xf numFmtId="193" fontId="8" fillId="0" borderId="3" xfId="0" applyNumberFormat="1" applyFont="1" applyFill="1" applyBorder="1" applyAlignment="1" applyProtection="1">
      <alignment horizontal="right"/>
    </xf>
    <xf numFmtId="193" fontId="8" fillId="36" borderId="23" xfId="0" applyNumberFormat="1" applyFont="1" applyFill="1" applyBorder="1" applyAlignment="1" applyProtection="1">
      <alignment horizontal="right"/>
    </xf>
    <xf numFmtId="193" fontId="8" fillId="0" borderId="3" xfId="7" applyNumberFormat="1" applyFont="1" applyFill="1" applyBorder="1" applyAlignment="1" applyProtection="1">
      <alignment horizontal="right"/>
      <protection locked="0"/>
    </xf>
    <xf numFmtId="193" fontId="8" fillId="0" borderId="10" xfId="0" applyNumberFormat="1" applyFont="1" applyFill="1" applyBorder="1" applyAlignment="1" applyProtection="1">
      <alignment horizontal="right"/>
      <protection locked="0"/>
    </xf>
    <xf numFmtId="193" fontId="8" fillId="0" borderId="3" xfId="0" applyNumberFormat="1" applyFont="1" applyFill="1" applyBorder="1" applyAlignment="1" applyProtection="1">
      <alignment horizontal="right"/>
      <protection locked="0"/>
    </xf>
    <xf numFmtId="193" fontId="8" fillId="0" borderId="23" xfId="0"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8"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193" fontId="8" fillId="36" borderId="3" xfId="0" applyNumberFormat="1" applyFont="1" applyFill="1" applyBorder="1" applyAlignment="1" applyProtection="1">
      <alignment horizontal="right"/>
    </xf>
    <xf numFmtId="193" fontId="8" fillId="0" borderId="26" xfId="0" applyNumberFormat="1" applyFont="1" applyFill="1" applyBorder="1" applyAlignment="1" applyProtection="1">
      <alignment horizontal="right"/>
    </xf>
    <xf numFmtId="193" fontId="8" fillId="36" borderId="26" xfId="0"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6" fillId="36" borderId="23" xfId="2" applyNumberFormat="1" applyFont="1" applyFill="1" applyBorder="1" applyAlignment="1" applyProtection="1">
      <alignment vertical="top"/>
    </xf>
    <xf numFmtId="193" fontId="6" fillId="3" borderId="23" xfId="2" applyNumberFormat="1" applyFont="1" applyFill="1" applyBorder="1" applyAlignment="1" applyProtection="1">
      <alignment vertical="top"/>
      <protection locked="0"/>
    </xf>
    <xf numFmtId="193" fontId="6" fillId="36" borderId="23" xfId="2" applyNumberFormat="1" applyFont="1" applyFill="1" applyBorder="1" applyAlignment="1" applyProtection="1">
      <alignment vertical="top" wrapText="1"/>
    </xf>
    <xf numFmtId="193" fontId="6" fillId="3" borderId="23" xfId="2" applyNumberFormat="1" applyFont="1" applyFill="1" applyBorder="1" applyAlignment="1" applyProtection="1">
      <alignment vertical="top" wrapText="1"/>
      <protection locked="0"/>
    </xf>
    <xf numFmtId="193" fontId="6" fillId="36" borderId="23" xfId="2" applyNumberFormat="1" applyFont="1" applyFill="1" applyBorder="1" applyAlignment="1" applyProtection="1">
      <alignment vertical="top" wrapText="1"/>
      <protection locked="0"/>
    </xf>
    <xf numFmtId="193" fontId="6" fillId="36" borderId="27" xfId="2" applyNumberFormat="1" applyFont="1" applyFill="1" applyBorder="1" applyAlignment="1" applyProtection="1">
      <alignment vertical="top" wrapText="1"/>
    </xf>
    <xf numFmtId="193" fontId="24" fillId="0" borderId="35" xfId="0" applyNumberFormat="1" applyFont="1" applyBorder="1" applyAlignment="1">
      <alignment vertical="center"/>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4"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101" xfId="20" applyBorder="1"/>
    <xf numFmtId="193" fontId="8" fillId="2" borderId="23" xfId="0" applyNumberFormat="1" applyFont="1" applyFill="1" applyBorder="1" applyAlignment="1" applyProtection="1">
      <alignment vertical="center"/>
      <protection locked="0"/>
    </xf>
    <xf numFmtId="0" fontId="14"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5"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7" fillId="37" borderId="34" xfId="20" applyBorder="1"/>
    <xf numFmtId="169" fontId="27" fillId="37" borderId="120" xfId="20" applyBorder="1"/>
    <xf numFmtId="169" fontId="27"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3" fillId="3" borderId="121" xfId="0" applyFont="1" applyFill="1" applyBorder="1" applyAlignment="1">
      <alignment horizontal="left"/>
    </xf>
    <xf numFmtId="0" fontId="13"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7" fillId="77" borderId="95" xfId="0" applyFont="1" applyFill="1" applyBorder="1" applyAlignment="1">
      <alignment horizontal="left" vertical="center"/>
    </xf>
    <xf numFmtId="0" fontId="107" fillId="77" borderId="93" xfId="0" applyFont="1" applyFill="1" applyBorder="1" applyAlignment="1">
      <alignment vertical="center" wrapText="1"/>
    </xf>
    <xf numFmtId="0" fontId="107" fillId="77" borderId="93" xfId="0" applyFont="1" applyFill="1" applyBorder="1" applyAlignment="1">
      <alignment horizontal="left" vertical="center" wrapText="1"/>
    </xf>
    <xf numFmtId="0" fontId="107"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5"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6"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3" fillId="0" borderId="108" xfId="0" applyNumberFormat="1" applyFont="1" applyBorder="1" applyAlignment="1">
      <alignment horizontal="center" vertical="center"/>
    </xf>
    <xf numFmtId="0" fontId="13" fillId="0" borderId="107" xfId="0" applyFont="1" applyBorder="1" applyAlignment="1">
      <alignment vertical="center" wrapText="1"/>
    </xf>
    <xf numFmtId="0" fontId="0" fillId="0" borderId="25" xfId="0" applyBorder="1"/>
    <xf numFmtId="0" fontId="5" fillId="36" borderId="126" xfId="0" applyFont="1" applyFill="1" applyBorder="1" applyAlignment="1">
      <alignment vertical="center" wrapText="1"/>
    </xf>
    <xf numFmtId="167" fontId="5"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5" xfId="0" applyFont="1" applyFill="1" applyBorder="1" applyAlignment="1">
      <alignment horizontal="left" vertical="center" wrapText="1"/>
    </xf>
    <xf numFmtId="0" fontId="5" fillId="36" borderId="108" xfId="0" applyFont="1" applyFill="1" applyBorder="1" applyAlignment="1">
      <alignment horizontal="left" vertical="center" wrapText="1"/>
    </xf>
    <xf numFmtId="0" fontId="5"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0" fillId="0" borderId="125" xfId="0" applyFont="1" applyFill="1" applyBorder="1" applyAlignment="1">
      <alignment horizontal="right" vertical="center" wrapText="1"/>
    </xf>
    <xf numFmtId="0" fontId="110" fillId="0" borderId="108" xfId="0" applyFont="1" applyFill="1" applyBorder="1" applyAlignment="1">
      <alignment horizontal="left" vertical="center" wrapText="1"/>
    </xf>
    <xf numFmtId="0" fontId="5" fillId="0" borderId="1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5" xfId="0" applyFont="1" applyBorder="1" applyAlignment="1">
      <alignment horizontal="center" vertical="center" wrapText="1"/>
    </xf>
    <xf numFmtId="0" fontId="21" fillId="0" borderId="108" xfId="0" applyFont="1" applyBorder="1" applyAlignment="1">
      <alignment vertical="center" wrapText="1"/>
    </xf>
    <xf numFmtId="3" fontId="22" fillId="36" borderId="108" xfId="0" applyNumberFormat="1" applyFont="1" applyFill="1" applyBorder="1" applyAlignment="1">
      <alignment vertical="center" wrapText="1"/>
    </xf>
    <xf numFmtId="3" fontId="22" fillId="36" borderId="123" xfId="0" applyNumberFormat="1" applyFont="1" applyFill="1" applyBorder="1" applyAlignment="1">
      <alignment vertical="center" wrapText="1"/>
    </xf>
    <xf numFmtId="14" fontId="6" fillId="3" borderId="108" xfId="8" quotePrefix="1" applyNumberFormat="1" applyFont="1" applyFill="1" applyBorder="1" applyAlignment="1" applyProtection="1">
      <alignment horizontal="left" vertical="center" wrapText="1" indent="2"/>
      <protection locked="0"/>
    </xf>
    <xf numFmtId="3" fontId="22" fillId="0" borderId="108" xfId="0" applyNumberFormat="1" applyFont="1" applyBorder="1" applyAlignment="1">
      <alignment vertical="center" wrapText="1"/>
    </xf>
    <xf numFmtId="3" fontId="22" fillId="0" borderId="123" xfId="0" applyNumberFormat="1" applyFont="1" applyBorder="1" applyAlignment="1">
      <alignment vertical="center" wrapText="1"/>
    </xf>
    <xf numFmtId="14" fontId="6" fillId="3" borderId="108" xfId="8" quotePrefix="1" applyNumberFormat="1" applyFont="1" applyFill="1" applyBorder="1" applyAlignment="1" applyProtection="1">
      <alignment horizontal="left" vertical="center" wrapText="1" indent="3"/>
      <protection locked="0"/>
    </xf>
    <xf numFmtId="3" fontId="22" fillId="0" borderId="108" xfId="0" applyNumberFormat="1" applyFont="1" applyFill="1" applyBorder="1" applyAlignment="1">
      <alignment vertical="center" wrapText="1"/>
    </xf>
    <xf numFmtId="0" fontId="21" fillId="0" borderId="108" xfId="0" applyFont="1" applyFill="1" applyBorder="1" applyAlignment="1">
      <alignment horizontal="left" vertical="center" wrapText="1" indent="2"/>
    </xf>
    <xf numFmtId="0" fontId="10" fillId="0" borderId="108" xfId="17" applyFill="1" applyBorder="1" applyAlignment="1" applyProtection="1"/>
    <xf numFmtId="49" fontId="110" fillId="0" borderId="125" xfId="0" applyNumberFormat="1" applyFont="1" applyFill="1" applyBorder="1" applyAlignment="1">
      <alignment horizontal="right" vertical="center" wrapText="1"/>
    </xf>
    <xf numFmtId="0" fontId="6" fillId="3" borderId="108" xfId="20960" applyFont="1" applyFill="1" applyBorder="1" applyAlignment="1" applyProtection="1"/>
    <xf numFmtId="0" fontId="104" fillId="0" borderId="108" xfId="20960" applyFont="1" applyFill="1" applyBorder="1" applyAlignment="1" applyProtection="1">
      <alignment horizontal="center" vertical="center"/>
    </xf>
    <xf numFmtId="0" fontId="4" fillId="0" borderId="108" xfId="0" applyFont="1" applyBorder="1"/>
    <xf numFmtId="0" fontId="10" fillId="0" borderId="108" xfId="17" applyFill="1" applyBorder="1" applyAlignment="1" applyProtection="1">
      <alignment horizontal="left" vertical="center" wrapText="1"/>
    </xf>
    <xf numFmtId="49" fontId="110" fillId="0" borderId="108" xfId="0" applyNumberFormat="1" applyFont="1" applyFill="1" applyBorder="1" applyAlignment="1">
      <alignment horizontal="right" vertical="center" wrapText="1"/>
    </xf>
    <xf numFmtId="0" fontId="10" fillId="0" borderId="108" xfId="17" applyFill="1" applyBorder="1" applyAlignment="1" applyProtection="1">
      <alignment horizontal="left" vertical="center"/>
    </xf>
    <xf numFmtId="0" fontId="10" fillId="0" borderId="108" xfId="17" applyBorder="1" applyAlignment="1" applyProtection="1"/>
    <xf numFmtId="0" fontId="4" fillId="0" borderId="108" xfId="0" applyFont="1" applyFill="1" applyBorder="1"/>
    <xf numFmtId="0" fontId="21" fillId="0" borderId="125" xfId="0" applyFont="1" applyFill="1" applyBorder="1" applyAlignment="1">
      <alignment horizontal="center" vertical="center" wrapText="1"/>
    </xf>
    <xf numFmtId="0" fontId="21" fillId="0" borderId="108" xfId="0" applyFont="1" applyFill="1" applyBorder="1" applyAlignment="1">
      <alignment vertical="center" wrapText="1"/>
    </xf>
    <xf numFmtId="3" fontId="22" fillId="0" borderId="123" xfId="0" applyNumberFormat="1" applyFont="1" applyFill="1" applyBorder="1" applyAlignment="1">
      <alignment vertical="center" wrapText="1"/>
    </xf>
    <xf numFmtId="0" fontId="113" fillId="78" borderId="109" xfId="21412" applyFont="1" applyFill="1" applyBorder="1" applyAlignment="1" applyProtection="1">
      <alignment vertical="center" wrapText="1"/>
      <protection locked="0"/>
    </xf>
    <xf numFmtId="0" fontId="114" fillId="70" borderId="103" xfId="21412" applyFont="1" applyFill="1" applyBorder="1" applyAlignment="1" applyProtection="1">
      <alignment horizontal="center" vertical="center"/>
      <protection locked="0"/>
    </xf>
    <xf numFmtId="0" fontId="113" fillId="79" borderId="108" xfId="21412" applyFont="1" applyFill="1" applyBorder="1" applyAlignment="1" applyProtection="1">
      <alignment horizontal="center" vertical="center"/>
      <protection locked="0"/>
    </xf>
    <xf numFmtId="0" fontId="113" fillId="78" borderId="109" xfId="21412" applyFont="1" applyFill="1" applyBorder="1" applyAlignment="1" applyProtection="1">
      <alignment vertical="center"/>
      <protection locked="0"/>
    </xf>
    <xf numFmtId="0" fontId="115" fillId="70" borderId="103" xfId="21412" applyFont="1" applyFill="1" applyBorder="1" applyAlignment="1" applyProtection="1">
      <alignment horizontal="center" vertical="center"/>
      <protection locked="0"/>
    </xf>
    <xf numFmtId="0" fontId="115" fillId="3" borderId="103" xfId="21412" applyFont="1" applyFill="1" applyBorder="1" applyAlignment="1" applyProtection="1">
      <alignment horizontal="center" vertical="center"/>
      <protection locked="0"/>
    </xf>
    <xf numFmtId="0" fontId="115" fillId="0" borderId="103" xfId="21412" applyFont="1" applyFill="1" applyBorder="1" applyAlignment="1" applyProtection="1">
      <alignment horizontal="center" vertical="center"/>
      <protection locked="0"/>
    </xf>
    <xf numFmtId="0" fontId="116" fillId="79" borderId="108" xfId="21412" applyFont="1" applyFill="1" applyBorder="1" applyAlignment="1" applyProtection="1">
      <alignment horizontal="center" vertical="center"/>
      <protection locked="0"/>
    </xf>
    <xf numFmtId="0" fontId="113" fillId="78" borderId="109" xfId="21412" applyFont="1" applyFill="1" applyBorder="1" applyAlignment="1" applyProtection="1">
      <alignment horizontal="center" vertical="center"/>
      <protection locked="0"/>
    </xf>
    <xf numFmtId="0" fontId="63" fillId="78" borderId="109" xfId="21412" applyFont="1" applyFill="1" applyBorder="1" applyAlignment="1" applyProtection="1">
      <alignment vertical="center"/>
      <protection locked="0"/>
    </xf>
    <xf numFmtId="0" fontId="115" fillId="70" borderId="108" xfId="21412" applyFont="1" applyFill="1" applyBorder="1" applyAlignment="1" applyProtection="1">
      <alignment horizontal="center" vertical="center"/>
      <protection locked="0"/>
    </xf>
    <xf numFmtId="0" fontId="37" fillId="70" borderId="108" xfId="21412" applyFont="1" applyFill="1" applyBorder="1" applyAlignment="1" applyProtection="1">
      <alignment horizontal="center" vertical="center"/>
      <protection locked="0"/>
    </xf>
    <xf numFmtId="0" fontId="63" fillId="78" borderId="107" xfId="21412" applyFont="1" applyFill="1" applyBorder="1" applyAlignment="1" applyProtection="1">
      <alignment vertical="center"/>
      <protection locked="0"/>
    </xf>
    <xf numFmtId="0" fontId="114" fillId="0" borderId="107" xfId="21412" applyFont="1" applyFill="1" applyBorder="1" applyAlignment="1" applyProtection="1">
      <alignment horizontal="left" vertical="center" wrapText="1"/>
      <protection locked="0"/>
    </xf>
    <xf numFmtId="164" fontId="114" fillId="0" borderId="108" xfId="948" applyNumberFormat="1" applyFont="1" applyFill="1" applyBorder="1" applyAlignment="1" applyProtection="1">
      <alignment horizontal="right" vertical="center"/>
      <protection locked="0"/>
    </xf>
    <xf numFmtId="0" fontId="113" fillId="79" borderId="107" xfId="21412" applyFont="1" applyFill="1" applyBorder="1" applyAlignment="1" applyProtection="1">
      <alignment vertical="top" wrapText="1"/>
      <protection locked="0"/>
    </xf>
    <xf numFmtId="164" fontId="114" fillId="79" borderId="108" xfId="948" applyNumberFormat="1" applyFont="1" applyFill="1" applyBorder="1" applyAlignment="1" applyProtection="1">
      <alignment horizontal="right" vertical="center"/>
    </xf>
    <xf numFmtId="164" fontId="63" fillId="78" borderId="107" xfId="948" applyNumberFormat="1" applyFont="1" applyFill="1" applyBorder="1" applyAlignment="1" applyProtection="1">
      <alignment horizontal="right" vertical="center"/>
      <protection locked="0"/>
    </xf>
    <xf numFmtId="0" fontId="114" fillId="70" borderId="107" xfId="21412" applyFont="1" applyFill="1" applyBorder="1" applyAlignment="1" applyProtection="1">
      <alignment vertical="center" wrapText="1"/>
      <protection locked="0"/>
    </xf>
    <xf numFmtId="0" fontId="114" fillId="70" borderId="107" xfId="21412" applyFont="1" applyFill="1" applyBorder="1" applyAlignment="1" applyProtection="1">
      <alignment horizontal="left" vertical="center" wrapText="1"/>
      <protection locked="0"/>
    </xf>
    <xf numFmtId="0" fontId="114" fillId="0" borderId="107" xfId="21412" applyFont="1" applyFill="1" applyBorder="1" applyAlignment="1" applyProtection="1">
      <alignment vertical="center" wrapText="1"/>
      <protection locked="0"/>
    </xf>
    <xf numFmtId="0" fontId="114" fillId="3" borderId="107" xfId="21412" applyFont="1" applyFill="1" applyBorder="1" applyAlignment="1" applyProtection="1">
      <alignment horizontal="left" vertical="center" wrapText="1"/>
      <protection locked="0"/>
    </xf>
    <xf numFmtId="0" fontId="113" fillId="79" borderId="107" xfId="21412" applyFont="1" applyFill="1" applyBorder="1" applyAlignment="1" applyProtection="1">
      <alignment vertical="center" wrapText="1"/>
      <protection locked="0"/>
    </xf>
    <xf numFmtId="164" fontId="113" fillId="78" borderId="107" xfId="948" applyNumberFormat="1" applyFont="1" applyFill="1" applyBorder="1" applyAlignment="1" applyProtection="1">
      <alignment horizontal="right" vertical="center"/>
      <protection locked="0"/>
    </xf>
    <xf numFmtId="164" fontId="114" fillId="3" borderId="108" xfId="948" applyNumberFormat="1" applyFont="1" applyFill="1" applyBorder="1" applyAlignment="1" applyProtection="1">
      <alignment horizontal="right" vertical="center"/>
      <protection locked="0"/>
    </xf>
    <xf numFmtId="10" fontId="6"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5" fillId="36" borderId="108" xfId="0" applyNumberFormat="1" applyFont="1" applyFill="1" applyBorder="1" applyAlignment="1">
      <alignment horizontal="left" vertical="center" wrapText="1"/>
    </xf>
    <xf numFmtId="10" fontId="110" fillId="0" borderId="108" xfId="20961" applyNumberFormat="1" applyFont="1" applyFill="1" applyBorder="1" applyAlignment="1">
      <alignment horizontal="left" vertical="center" wrapText="1"/>
    </xf>
    <xf numFmtId="10" fontId="5" fillId="36" borderId="108" xfId="20961" applyNumberFormat="1" applyFont="1" applyFill="1" applyBorder="1" applyAlignment="1">
      <alignment horizontal="left" vertical="center" wrapText="1"/>
    </xf>
    <xf numFmtId="10" fontId="5" fillId="36" borderId="108"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6" fillId="0" borderId="0" xfId="7" applyFont="1"/>
    <xf numFmtId="0" fontId="108"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27" fillId="37" borderId="0" xfId="20961" applyNumberFormat="1" applyFont="1" applyFill="1" applyBorder="1"/>
    <xf numFmtId="10" fontId="8" fillId="2" borderId="3" xfId="20961" applyNumberFormat="1" applyFont="1" applyFill="1" applyBorder="1" applyAlignment="1" applyProtection="1">
      <alignment vertical="center"/>
      <protection locked="0"/>
    </xf>
    <xf numFmtId="14" fontId="6" fillId="0" borderId="0" xfId="0" applyNumberFormat="1" applyFont="1"/>
    <xf numFmtId="179" fontId="6" fillId="0" borderId="20" xfId="0" applyNumberFormat="1" applyFont="1" applyFill="1" applyBorder="1" applyAlignment="1">
      <alignment horizontal="left" vertical="center" wrapText="1" indent="1"/>
    </xf>
    <xf numFmtId="179" fontId="4" fillId="0" borderId="20"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3" fontId="4" fillId="0" borderId="23" xfId="0" applyNumberFormat="1" applyFont="1" applyBorder="1" applyAlignment="1"/>
    <xf numFmtId="3" fontId="4" fillId="36" borderId="27" xfId="0" applyNumberFormat="1" applyFont="1" applyFill="1" applyBorder="1"/>
    <xf numFmtId="14" fontId="4" fillId="0" borderId="0" xfId="0" applyNumberFormat="1" applyFont="1"/>
    <xf numFmtId="193" fontId="0" fillId="0" borderId="0" xfId="0" applyNumberFormat="1" applyFill="1"/>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27" fillId="37" borderId="101" xfId="20961" applyNumberFormat="1" applyFont="1" applyFill="1" applyBorder="1"/>
    <xf numFmtId="10" fontId="16" fillId="2" borderId="3" xfId="20961" applyNumberFormat="1" applyFont="1" applyFill="1" applyBorder="1" applyAlignment="1" applyProtection="1">
      <alignment vertical="center"/>
      <protection locked="0"/>
    </xf>
    <xf numFmtId="10" fontId="16" fillId="2" borderId="23" xfId="20961" applyNumberFormat="1" applyFont="1" applyFill="1" applyBorder="1" applyAlignment="1" applyProtection="1">
      <alignment vertical="center"/>
      <protection locked="0"/>
    </xf>
    <xf numFmtId="10" fontId="8" fillId="2" borderId="23" xfId="20961" applyNumberFormat="1" applyFont="1" applyFill="1" applyBorder="1" applyAlignment="1" applyProtection="1">
      <alignment vertical="center"/>
      <protection locked="0"/>
    </xf>
    <xf numFmtId="10" fontId="16" fillId="2" borderId="26" xfId="20961" applyNumberFormat="1" applyFont="1" applyFill="1" applyBorder="1" applyAlignment="1" applyProtection="1">
      <alignment vertical="center"/>
      <protection locked="0"/>
    </xf>
    <xf numFmtId="10" fontId="16" fillId="2" borderId="27" xfId="20961" applyNumberFormat="1" applyFont="1" applyFill="1" applyBorder="1" applyAlignment="1" applyProtection="1">
      <alignment vertical="center"/>
      <protection locked="0"/>
    </xf>
    <xf numFmtId="14" fontId="21" fillId="0" borderId="7" xfId="0" applyNumberFormat="1" applyFont="1" applyBorder="1" applyAlignment="1">
      <alignment horizontal="center" vertical="center" wrapText="1"/>
    </xf>
    <xf numFmtId="14" fontId="21" fillId="0" borderId="73" xfId="0" applyNumberFormat="1" applyFont="1" applyBorder="1" applyAlignment="1">
      <alignment horizontal="center" vertical="center" wrapText="1"/>
    </xf>
    <xf numFmtId="0" fontId="12" fillId="0" borderId="109" xfId="0" applyFont="1" applyBorder="1" applyAlignment="1">
      <alignment wrapText="1"/>
    </xf>
    <xf numFmtId="1" fontId="4" fillId="0" borderId="0" xfId="0" applyNumberFormat="1" applyFont="1" applyFill="1" applyAlignment="1">
      <alignment horizontal="left" vertical="center"/>
    </xf>
    <xf numFmtId="3" fontId="4" fillId="0" borderId="123" xfId="0" applyNumberFormat="1" applyFont="1" applyFill="1" applyBorder="1" applyAlignment="1">
      <alignment horizontal="right" vertical="center" wrapText="1"/>
    </xf>
    <xf numFmtId="3" fontId="5" fillId="36" borderId="123" xfId="0" applyNumberFormat="1" applyFont="1" applyFill="1" applyBorder="1" applyAlignment="1">
      <alignment horizontal="right" vertical="center" wrapText="1"/>
    </xf>
    <xf numFmtId="3" fontId="110" fillId="0" borderId="123" xfId="0" applyNumberFormat="1" applyFont="1" applyFill="1" applyBorder="1" applyAlignment="1">
      <alignment horizontal="right" vertical="center" wrapText="1"/>
    </xf>
    <xf numFmtId="3" fontId="5" fillId="36" borderId="123" xfId="0" applyNumberFormat="1" applyFont="1" applyFill="1" applyBorder="1" applyAlignment="1">
      <alignment horizontal="center" vertical="center" wrapText="1"/>
    </xf>
    <xf numFmtId="3" fontId="6" fillId="0" borderId="27" xfId="1" applyNumberFormat="1" applyFont="1" applyFill="1" applyBorder="1" applyAlignment="1" applyProtection="1">
      <alignment horizontal="right" vertical="center"/>
    </xf>
    <xf numFmtId="3" fontId="4" fillId="0" borderId="59" xfId="0" applyNumberFormat="1" applyFont="1" applyFill="1" applyBorder="1" applyAlignment="1">
      <alignment vertical="center"/>
    </xf>
    <xf numFmtId="3" fontId="4" fillId="0" borderId="73" xfId="0" applyNumberFormat="1" applyFont="1" applyFill="1" applyBorder="1" applyAlignment="1">
      <alignment vertical="center"/>
    </xf>
    <xf numFmtId="3" fontId="4" fillId="0" borderId="108" xfId="0" applyNumberFormat="1" applyFont="1" applyFill="1" applyBorder="1" applyAlignment="1">
      <alignment vertical="center"/>
    </xf>
    <xf numFmtId="3" fontId="4" fillId="0" borderId="109" xfId="0" applyNumberFormat="1" applyFont="1" applyFill="1" applyBorder="1" applyAlignment="1">
      <alignment vertical="center"/>
    </xf>
    <xf numFmtId="3" fontId="4" fillId="0" borderId="123" xfId="0" applyNumberFormat="1" applyFont="1" applyFill="1" applyBorder="1" applyAlignment="1">
      <alignment vertical="center"/>
    </xf>
    <xf numFmtId="3" fontId="4" fillId="3" borderId="106" xfId="0" applyNumberFormat="1" applyFont="1" applyFill="1" applyBorder="1" applyAlignment="1">
      <alignment vertical="center"/>
    </xf>
    <xf numFmtId="3" fontId="4" fillId="3" borderId="24"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8" xfId="0" applyNumberFormat="1" applyFont="1" applyFill="1" applyBorder="1" applyAlignment="1">
      <alignment vertical="center"/>
    </xf>
    <xf numFmtId="3" fontId="4" fillId="0" borderId="27" xfId="0" applyNumberFormat="1" applyFont="1" applyFill="1" applyBorder="1" applyAlignment="1">
      <alignment vertical="center"/>
    </xf>
    <xf numFmtId="9" fontId="4" fillId="0" borderId="102" xfId="20961" applyFont="1" applyFill="1" applyBorder="1" applyAlignment="1">
      <alignment vertical="center"/>
    </xf>
    <xf numFmtId="9" fontId="4" fillId="0" borderId="119" xfId="20961" applyFont="1" applyFill="1" applyBorder="1" applyAlignment="1">
      <alignment vertical="center"/>
    </xf>
    <xf numFmtId="3" fontId="27" fillId="37" borderId="61" xfId="20" applyNumberFormat="1" applyBorder="1"/>
    <xf numFmtId="3" fontId="4" fillId="0" borderId="30" xfId="0" applyNumberFormat="1" applyFont="1" applyFill="1" applyBorder="1" applyAlignment="1">
      <alignment vertical="center"/>
    </xf>
    <xf numFmtId="3" fontId="4" fillId="0" borderId="21" xfId="0" applyNumberFormat="1" applyFont="1" applyFill="1" applyBorder="1" applyAlignment="1">
      <alignment vertical="center"/>
    </xf>
    <xf numFmtId="3" fontId="27" fillId="37" borderId="110" xfId="20" applyNumberFormat="1" applyBorder="1"/>
    <xf numFmtId="3" fontId="4" fillId="0" borderId="104" xfId="0" applyNumberFormat="1" applyFont="1" applyFill="1" applyBorder="1" applyAlignment="1">
      <alignment vertical="center"/>
    </xf>
    <xf numFmtId="3" fontId="4" fillId="0" borderId="117" xfId="0" applyNumberFormat="1" applyFont="1" applyFill="1" applyBorder="1" applyAlignment="1">
      <alignment vertical="center"/>
    </xf>
    <xf numFmtId="193" fontId="8" fillId="0" borderId="3" xfId="0" applyNumberFormat="1" applyFont="1" applyFill="1" applyBorder="1" applyAlignment="1" applyProtection="1">
      <alignment vertical="center"/>
      <protection locked="0"/>
    </xf>
    <xf numFmtId="10" fontId="8" fillId="0" borderId="26" xfId="20961" applyNumberFormat="1" applyFont="1" applyFill="1" applyBorder="1" applyAlignment="1" applyProtection="1">
      <alignment vertical="center"/>
      <protection locked="0"/>
    </xf>
    <xf numFmtId="0" fontId="24" fillId="0" borderId="125" xfId="0" applyFont="1" applyBorder="1" applyAlignment="1">
      <alignment horizontal="center"/>
    </xf>
    <xf numFmtId="0" fontId="18" fillId="0" borderId="13" xfId="0" applyFont="1" applyBorder="1" applyAlignment="1">
      <alignment horizontal="right" wrapText="1"/>
    </xf>
    <xf numFmtId="10" fontId="114" fillId="79" borderId="108" xfId="20961" applyNumberFormat="1" applyFont="1" applyFill="1" applyBorder="1" applyAlignment="1" applyProtection="1">
      <alignment horizontal="right" vertical="center"/>
    </xf>
    <xf numFmtId="194" fontId="4" fillId="0" borderId="24" xfId="20961" applyNumberFormat="1" applyFont="1" applyFill="1" applyBorder="1" applyAlignment="1"/>
    <xf numFmtId="194" fontId="4" fillId="0" borderId="43" xfId="20961" applyNumberFormat="1" applyFont="1" applyFill="1" applyBorder="1" applyAlignment="1"/>
    <xf numFmtId="3" fontId="4" fillId="0" borderId="0" xfId="0" applyNumberFormat="1" applyFont="1" applyFill="1" applyAlignment="1">
      <alignment horizontal="left" vertical="center"/>
    </xf>
    <xf numFmtId="0" fontId="105" fillId="0" borderId="75" xfId="0" applyFont="1" applyBorder="1" applyAlignment="1">
      <alignment horizontal="left" vertical="center" wrapText="1"/>
    </xf>
    <xf numFmtId="0" fontId="105" fillId="0" borderId="74"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8"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0" xfId="0" applyFont="1" applyFill="1" applyBorder="1" applyAlignment="1" applyProtection="1">
      <alignment horizontal="center"/>
    </xf>
    <xf numFmtId="0" fontId="9" fillId="0" borderId="21" xfId="0" applyFont="1" applyFill="1" applyBorder="1" applyAlignment="1" applyProtection="1">
      <alignment horizontal="center"/>
    </xf>
    <xf numFmtId="0" fontId="8" fillId="0" borderId="109" xfId="0" applyFont="1" applyBorder="1" applyAlignment="1">
      <alignment horizontal="left" wrapText="1"/>
    </xf>
    <xf numFmtId="0" fontId="8" fillId="0" borderId="24" xfId="0" applyFont="1" applyBorder="1" applyAlignment="1">
      <alignment horizontal="left" wrapText="1"/>
    </xf>
    <xf numFmtId="0" fontId="9" fillId="0" borderId="30" xfId="0" applyFont="1" applyBorder="1" applyAlignment="1">
      <alignment horizontal="center" wrapText="1"/>
    </xf>
    <xf numFmtId="0" fontId="8" fillId="0" borderId="32" xfId="0" applyFont="1" applyBorder="1" applyAlignment="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wrapText="1"/>
    </xf>
    <xf numFmtId="0" fontId="8" fillId="0" borderId="24" xfId="0" applyFont="1" applyBorder="1" applyAlignment="1">
      <alignment horizontal="center"/>
    </xf>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12" fillId="0" borderId="109" xfId="0" applyFont="1" applyBorder="1" applyAlignment="1">
      <alignment horizontal="left" wrapText="1"/>
    </xf>
    <xf numFmtId="0" fontId="12" fillId="0" borderId="24" xfId="0" applyFont="1" applyBorder="1" applyAlignment="1">
      <alignment horizontal="left"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5" fillId="36" borderId="127"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4" xfId="0" applyFont="1" applyFill="1" applyBorder="1" applyAlignment="1">
      <alignment horizontal="center" vertical="center" wrapText="1"/>
    </xf>
    <xf numFmtId="0" fontId="5" fillId="36" borderId="10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64" fontId="14" fillId="0" borderId="99" xfId="1" applyNumberFormat="1" applyFont="1" applyFill="1" applyBorder="1" applyAlignment="1" applyProtection="1">
      <alignment horizontal="center" vertical="center" wrapText="1"/>
      <protection locked="0"/>
    </xf>
    <xf numFmtId="164" fontId="14"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3" fillId="0" borderId="60" xfId="0" applyFont="1" applyFill="1" applyBorder="1" applyAlignment="1">
      <alignment horizontal="left" vertical="center"/>
    </xf>
    <xf numFmtId="0" fontId="13" fillId="0" borderId="61" xfId="0" applyFont="1" applyFill="1" applyBorder="1" applyAlignment="1">
      <alignment horizontal="left" vertical="center"/>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6" fillId="76" borderId="91"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2" xfId="0" applyFont="1" applyFill="1" applyBorder="1" applyAlignment="1">
      <alignment horizontal="center" vertical="center" wrapText="1"/>
    </xf>
    <xf numFmtId="0" fontId="107" fillId="77" borderId="8" xfId="0" applyFont="1" applyFill="1" applyBorder="1" applyAlignment="1">
      <alignment vertical="center" wrapText="1"/>
    </xf>
    <xf numFmtId="0" fontId="107" fillId="77" borderId="10" xfId="0" applyFont="1" applyFill="1" applyBorder="1" applyAlignment="1">
      <alignment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6" fillId="76" borderId="84" xfId="0" applyFont="1" applyFill="1" applyBorder="1" applyAlignment="1">
      <alignment horizontal="center" vertical="center" wrapText="1"/>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6" fillId="76" borderId="98" xfId="0" applyFont="1" applyFill="1" applyBorder="1" applyAlignment="1">
      <alignment horizontal="center" vertical="center"/>
    </xf>
    <xf numFmtId="0" fontId="107" fillId="0" borderId="109" xfId="0" applyFont="1" applyFill="1" applyBorder="1" applyAlignment="1">
      <alignment horizontal="left" vertical="center" wrapText="1"/>
    </xf>
    <xf numFmtId="0" fontId="107" fillId="0" borderId="107" xfId="0" applyFont="1" applyFill="1" applyBorder="1" applyAlignment="1">
      <alignment horizontal="left" vertical="center" wrapText="1"/>
    </xf>
    <xf numFmtId="0" fontId="106" fillId="0" borderId="94" xfId="0" applyFont="1" applyFill="1" applyBorder="1" applyAlignment="1">
      <alignment horizontal="center" vertical="center"/>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6" xfId="0" applyFont="1" applyFill="1" applyBorder="1" applyAlignment="1">
      <alignment vertical="center" wrapText="1"/>
    </xf>
    <xf numFmtId="0" fontId="107" fillId="0" borderId="87" xfId="0" applyFont="1" applyFill="1" applyBorder="1" applyAlignment="1">
      <alignmen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3" borderId="86" xfId="0" applyFont="1" applyFill="1" applyBorder="1" applyAlignment="1">
      <alignment horizontal="left" vertical="center" wrapText="1"/>
    </xf>
    <xf numFmtId="0" fontId="107" fillId="3" borderId="87"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7" fillId="0" borderId="90" xfId="0" applyFont="1" applyFill="1" applyBorder="1" applyAlignment="1">
      <alignment horizontal="left" vertical="center" wrapText="1"/>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xf numFmtId="0" fontId="106" fillId="0" borderId="81" xfId="0" applyFont="1" applyFill="1" applyBorder="1" applyAlignment="1">
      <alignment horizontal="center" vertical="center"/>
    </xf>
    <xf numFmtId="0" fontId="107" fillId="0" borderId="3" xfId="0" applyFont="1" applyFill="1" applyBorder="1" applyAlignment="1">
      <alignment horizontal="lef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cellXfs>
  <cellStyles count="2226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3"/>
    <cellStyle name="Calculation 2 10 2 3" xfId="21414"/>
    <cellStyle name="Calculation 2 10 3" xfId="724"/>
    <cellStyle name="Calculation 2 10 3 2" xfId="21407"/>
    <cellStyle name="Calculation 2 10 3 2 2" xfId="22262"/>
    <cellStyle name="Calculation 2 10 3 3" xfId="21415"/>
    <cellStyle name="Calculation 2 10 4" xfId="725"/>
    <cellStyle name="Calculation 2 10 4 2" xfId="21406"/>
    <cellStyle name="Calculation 2 10 4 2 2" xfId="22261"/>
    <cellStyle name="Calculation 2 10 4 3" xfId="21416"/>
    <cellStyle name="Calculation 2 10 5" xfId="726"/>
    <cellStyle name="Calculation 2 10 5 2" xfId="21405"/>
    <cellStyle name="Calculation 2 10 5 2 2" xfId="22260"/>
    <cellStyle name="Calculation 2 10 5 3" xfId="21417"/>
    <cellStyle name="Calculation 2 11" xfId="727"/>
    <cellStyle name="Calculation 2 11 2" xfId="728"/>
    <cellStyle name="Calculation 2 11 2 2" xfId="21403"/>
    <cellStyle name="Calculation 2 11 2 2 2" xfId="22258"/>
    <cellStyle name="Calculation 2 11 2 3" xfId="21419"/>
    <cellStyle name="Calculation 2 11 3" xfId="729"/>
    <cellStyle name="Calculation 2 11 3 2" xfId="21402"/>
    <cellStyle name="Calculation 2 11 3 2 2" xfId="22257"/>
    <cellStyle name="Calculation 2 11 3 3" xfId="21420"/>
    <cellStyle name="Calculation 2 11 4" xfId="730"/>
    <cellStyle name="Calculation 2 11 4 2" xfId="21401"/>
    <cellStyle name="Calculation 2 11 4 2 2" xfId="22256"/>
    <cellStyle name="Calculation 2 11 4 3" xfId="21421"/>
    <cellStyle name="Calculation 2 11 5" xfId="731"/>
    <cellStyle name="Calculation 2 11 5 2" xfId="21400"/>
    <cellStyle name="Calculation 2 11 5 2 2" xfId="22255"/>
    <cellStyle name="Calculation 2 11 5 3" xfId="21422"/>
    <cellStyle name="Calculation 2 11 6" xfId="21404"/>
    <cellStyle name="Calculation 2 11 6 2" xfId="22259"/>
    <cellStyle name="Calculation 2 11 7" xfId="21418"/>
    <cellStyle name="Calculation 2 12" xfId="732"/>
    <cellStyle name="Calculation 2 12 2" xfId="733"/>
    <cellStyle name="Calculation 2 12 2 2" xfId="21398"/>
    <cellStyle name="Calculation 2 12 2 2 2" xfId="22253"/>
    <cellStyle name="Calculation 2 12 2 3" xfId="21424"/>
    <cellStyle name="Calculation 2 12 3" xfId="734"/>
    <cellStyle name="Calculation 2 12 3 2" xfId="21397"/>
    <cellStyle name="Calculation 2 12 3 2 2" xfId="22252"/>
    <cellStyle name="Calculation 2 12 3 3" xfId="21425"/>
    <cellStyle name="Calculation 2 12 4" xfId="735"/>
    <cellStyle name="Calculation 2 12 4 2" xfId="21396"/>
    <cellStyle name="Calculation 2 12 4 2 2" xfId="22251"/>
    <cellStyle name="Calculation 2 12 4 3" xfId="21426"/>
    <cellStyle name="Calculation 2 12 5" xfId="736"/>
    <cellStyle name="Calculation 2 12 5 2" xfId="21395"/>
    <cellStyle name="Calculation 2 12 5 2 2" xfId="22250"/>
    <cellStyle name="Calculation 2 12 5 3" xfId="21427"/>
    <cellStyle name="Calculation 2 12 6" xfId="21399"/>
    <cellStyle name="Calculation 2 12 6 2" xfId="22254"/>
    <cellStyle name="Calculation 2 12 7" xfId="21423"/>
    <cellStyle name="Calculation 2 13" xfId="737"/>
    <cellStyle name="Calculation 2 13 2" xfId="738"/>
    <cellStyle name="Calculation 2 13 2 2" xfId="21393"/>
    <cellStyle name="Calculation 2 13 2 2 2" xfId="22248"/>
    <cellStyle name="Calculation 2 13 2 3" xfId="21429"/>
    <cellStyle name="Calculation 2 13 3" xfId="739"/>
    <cellStyle name="Calculation 2 13 3 2" xfId="21392"/>
    <cellStyle name="Calculation 2 13 3 2 2" xfId="22247"/>
    <cellStyle name="Calculation 2 13 3 3" xfId="21430"/>
    <cellStyle name="Calculation 2 13 4" xfId="740"/>
    <cellStyle name="Calculation 2 13 4 2" xfId="21391"/>
    <cellStyle name="Calculation 2 13 4 2 2" xfId="22246"/>
    <cellStyle name="Calculation 2 13 4 3" xfId="21431"/>
    <cellStyle name="Calculation 2 13 5" xfId="21394"/>
    <cellStyle name="Calculation 2 13 5 2" xfId="22249"/>
    <cellStyle name="Calculation 2 13 6" xfId="21428"/>
    <cellStyle name="Calculation 2 14" xfId="741"/>
    <cellStyle name="Calculation 2 14 2" xfId="21390"/>
    <cellStyle name="Calculation 2 14 2 2" xfId="22245"/>
    <cellStyle name="Calculation 2 14 3" xfId="21432"/>
    <cellStyle name="Calculation 2 15" xfId="742"/>
    <cellStyle name="Calculation 2 15 2" xfId="21389"/>
    <cellStyle name="Calculation 2 15 2 2" xfId="22244"/>
    <cellStyle name="Calculation 2 15 3" xfId="21433"/>
    <cellStyle name="Calculation 2 16" xfId="743"/>
    <cellStyle name="Calculation 2 16 2" xfId="21388"/>
    <cellStyle name="Calculation 2 16 2 2" xfId="22243"/>
    <cellStyle name="Calculation 2 16 3" xfId="21434"/>
    <cellStyle name="Calculation 2 17" xfId="21409"/>
    <cellStyle name="Calculation 2 17 2" xfId="22264"/>
    <cellStyle name="Calculation 2 18" xfId="21413"/>
    <cellStyle name="Calculation 2 2" xfId="744"/>
    <cellStyle name="Calculation 2 2 10" xfId="21387"/>
    <cellStyle name="Calculation 2 2 10 2" xfId="22242"/>
    <cellStyle name="Calculation 2 2 11" xfId="21435"/>
    <cellStyle name="Calculation 2 2 2" xfId="745"/>
    <cellStyle name="Calculation 2 2 2 2" xfId="746"/>
    <cellStyle name="Calculation 2 2 2 2 2" xfId="21385"/>
    <cellStyle name="Calculation 2 2 2 2 2 2" xfId="22240"/>
    <cellStyle name="Calculation 2 2 2 2 3" xfId="21437"/>
    <cellStyle name="Calculation 2 2 2 3" xfId="747"/>
    <cellStyle name="Calculation 2 2 2 3 2" xfId="21384"/>
    <cellStyle name="Calculation 2 2 2 3 2 2" xfId="22239"/>
    <cellStyle name="Calculation 2 2 2 3 3" xfId="21438"/>
    <cellStyle name="Calculation 2 2 2 4" xfId="748"/>
    <cellStyle name="Calculation 2 2 2 4 2" xfId="21383"/>
    <cellStyle name="Calculation 2 2 2 4 2 2" xfId="22238"/>
    <cellStyle name="Calculation 2 2 2 4 3" xfId="21439"/>
    <cellStyle name="Calculation 2 2 2 5" xfId="21386"/>
    <cellStyle name="Calculation 2 2 2 5 2" xfId="22241"/>
    <cellStyle name="Calculation 2 2 2 6" xfId="21436"/>
    <cellStyle name="Calculation 2 2 3" xfId="749"/>
    <cellStyle name="Calculation 2 2 3 2" xfId="750"/>
    <cellStyle name="Calculation 2 2 3 2 2" xfId="21381"/>
    <cellStyle name="Calculation 2 2 3 2 2 2" xfId="22236"/>
    <cellStyle name="Calculation 2 2 3 2 3" xfId="21441"/>
    <cellStyle name="Calculation 2 2 3 3" xfId="751"/>
    <cellStyle name="Calculation 2 2 3 3 2" xfId="21380"/>
    <cellStyle name="Calculation 2 2 3 3 2 2" xfId="22235"/>
    <cellStyle name="Calculation 2 2 3 3 3" xfId="21442"/>
    <cellStyle name="Calculation 2 2 3 4" xfId="752"/>
    <cellStyle name="Calculation 2 2 3 4 2" xfId="21379"/>
    <cellStyle name="Calculation 2 2 3 4 2 2" xfId="22234"/>
    <cellStyle name="Calculation 2 2 3 4 3" xfId="21443"/>
    <cellStyle name="Calculation 2 2 3 5" xfId="21382"/>
    <cellStyle name="Calculation 2 2 3 5 2" xfId="22237"/>
    <cellStyle name="Calculation 2 2 3 6" xfId="21440"/>
    <cellStyle name="Calculation 2 2 4" xfId="753"/>
    <cellStyle name="Calculation 2 2 4 2" xfId="754"/>
    <cellStyle name="Calculation 2 2 4 2 2" xfId="21377"/>
    <cellStyle name="Calculation 2 2 4 2 2 2" xfId="22232"/>
    <cellStyle name="Calculation 2 2 4 2 3" xfId="21445"/>
    <cellStyle name="Calculation 2 2 4 3" xfId="755"/>
    <cellStyle name="Calculation 2 2 4 3 2" xfId="21376"/>
    <cellStyle name="Calculation 2 2 4 3 2 2" xfId="22231"/>
    <cellStyle name="Calculation 2 2 4 3 3" xfId="21446"/>
    <cellStyle name="Calculation 2 2 4 4" xfId="756"/>
    <cellStyle name="Calculation 2 2 4 4 2" xfId="21375"/>
    <cellStyle name="Calculation 2 2 4 4 2 2" xfId="22230"/>
    <cellStyle name="Calculation 2 2 4 4 3" xfId="21447"/>
    <cellStyle name="Calculation 2 2 4 5" xfId="21378"/>
    <cellStyle name="Calculation 2 2 4 5 2" xfId="22233"/>
    <cellStyle name="Calculation 2 2 4 6" xfId="21444"/>
    <cellStyle name="Calculation 2 2 5" xfId="757"/>
    <cellStyle name="Calculation 2 2 5 2" xfId="758"/>
    <cellStyle name="Calculation 2 2 5 2 2" xfId="21373"/>
    <cellStyle name="Calculation 2 2 5 2 2 2" xfId="22228"/>
    <cellStyle name="Calculation 2 2 5 2 3" xfId="21449"/>
    <cellStyle name="Calculation 2 2 5 3" xfId="759"/>
    <cellStyle name="Calculation 2 2 5 3 2" xfId="21372"/>
    <cellStyle name="Calculation 2 2 5 3 2 2" xfId="22227"/>
    <cellStyle name="Calculation 2 2 5 3 3" xfId="21450"/>
    <cellStyle name="Calculation 2 2 5 4" xfId="760"/>
    <cellStyle name="Calculation 2 2 5 4 2" xfId="21371"/>
    <cellStyle name="Calculation 2 2 5 4 2 2" xfId="22226"/>
    <cellStyle name="Calculation 2 2 5 4 3" xfId="21451"/>
    <cellStyle name="Calculation 2 2 5 5" xfId="21374"/>
    <cellStyle name="Calculation 2 2 5 5 2" xfId="22229"/>
    <cellStyle name="Calculation 2 2 5 6" xfId="21448"/>
    <cellStyle name="Calculation 2 2 6" xfId="761"/>
    <cellStyle name="Calculation 2 2 6 2" xfId="21370"/>
    <cellStyle name="Calculation 2 2 6 2 2" xfId="22225"/>
    <cellStyle name="Calculation 2 2 6 3" xfId="21452"/>
    <cellStyle name="Calculation 2 2 7" xfId="762"/>
    <cellStyle name="Calculation 2 2 7 2" xfId="21369"/>
    <cellStyle name="Calculation 2 2 7 2 2" xfId="22224"/>
    <cellStyle name="Calculation 2 2 7 3" xfId="21453"/>
    <cellStyle name="Calculation 2 2 8" xfId="763"/>
    <cellStyle name="Calculation 2 2 8 2" xfId="21368"/>
    <cellStyle name="Calculation 2 2 8 2 2" xfId="22223"/>
    <cellStyle name="Calculation 2 2 8 3" xfId="21454"/>
    <cellStyle name="Calculation 2 2 9" xfId="764"/>
    <cellStyle name="Calculation 2 2 9 2" xfId="21367"/>
    <cellStyle name="Calculation 2 2 9 2 2" xfId="22222"/>
    <cellStyle name="Calculation 2 2 9 3" xfId="21455"/>
    <cellStyle name="Calculation 2 3" xfId="765"/>
    <cellStyle name="Calculation 2 3 2" xfId="766"/>
    <cellStyle name="Calculation 2 3 2 2" xfId="21366"/>
    <cellStyle name="Calculation 2 3 2 2 2" xfId="22221"/>
    <cellStyle name="Calculation 2 3 2 3" xfId="21456"/>
    <cellStyle name="Calculation 2 3 3" xfId="767"/>
    <cellStyle name="Calculation 2 3 3 2" xfId="21365"/>
    <cellStyle name="Calculation 2 3 3 2 2" xfId="22220"/>
    <cellStyle name="Calculation 2 3 3 3" xfId="21457"/>
    <cellStyle name="Calculation 2 3 4" xfId="768"/>
    <cellStyle name="Calculation 2 3 4 2" xfId="21364"/>
    <cellStyle name="Calculation 2 3 4 2 2" xfId="22219"/>
    <cellStyle name="Calculation 2 3 4 3" xfId="21458"/>
    <cellStyle name="Calculation 2 3 5" xfId="769"/>
    <cellStyle name="Calculation 2 3 5 2" xfId="21363"/>
    <cellStyle name="Calculation 2 3 5 2 2" xfId="22218"/>
    <cellStyle name="Calculation 2 3 5 3" xfId="21459"/>
    <cellStyle name="Calculation 2 4" xfId="770"/>
    <cellStyle name="Calculation 2 4 2" xfId="771"/>
    <cellStyle name="Calculation 2 4 2 2" xfId="21362"/>
    <cellStyle name="Calculation 2 4 2 2 2" xfId="22217"/>
    <cellStyle name="Calculation 2 4 2 3" xfId="21460"/>
    <cellStyle name="Calculation 2 4 3" xfId="772"/>
    <cellStyle name="Calculation 2 4 3 2" xfId="21361"/>
    <cellStyle name="Calculation 2 4 3 2 2" xfId="22216"/>
    <cellStyle name="Calculation 2 4 3 3" xfId="21461"/>
    <cellStyle name="Calculation 2 4 4" xfId="773"/>
    <cellStyle name="Calculation 2 4 4 2" xfId="21360"/>
    <cellStyle name="Calculation 2 4 4 2 2" xfId="22215"/>
    <cellStyle name="Calculation 2 4 4 3" xfId="21462"/>
    <cellStyle name="Calculation 2 4 5" xfId="774"/>
    <cellStyle name="Calculation 2 4 5 2" xfId="21359"/>
    <cellStyle name="Calculation 2 4 5 2 2" xfId="22214"/>
    <cellStyle name="Calculation 2 4 5 3" xfId="21463"/>
    <cellStyle name="Calculation 2 5" xfId="775"/>
    <cellStyle name="Calculation 2 5 2" xfId="776"/>
    <cellStyle name="Calculation 2 5 2 2" xfId="21358"/>
    <cellStyle name="Calculation 2 5 2 2 2" xfId="22213"/>
    <cellStyle name="Calculation 2 5 2 3" xfId="21464"/>
    <cellStyle name="Calculation 2 5 3" xfId="777"/>
    <cellStyle name="Calculation 2 5 3 2" xfId="21357"/>
    <cellStyle name="Calculation 2 5 3 2 2" xfId="22212"/>
    <cellStyle name="Calculation 2 5 3 3" xfId="21465"/>
    <cellStyle name="Calculation 2 5 4" xfId="778"/>
    <cellStyle name="Calculation 2 5 4 2" xfId="21356"/>
    <cellStyle name="Calculation 2 5 4 2 2" xfId="22211"/>
    <cellStyle name="Calculation 2 5 4 3" xfId="21466"/>
    <cellStyle name="Calculation 2 5 5" xfId="779"/>
    <cellStyle name="Calculation 2 5 5 2" xfId="21355"/>
    <cellStyle name="Calculation 2 5 5 2 2" xfId="22210"/>
    <cellStyle name="Calculation 2 5 5 3" xfId="21467"/>
    <cellStyle name="Calculation 2 6" xfId="780"/>
    <cellStyle name="Calculation 2 6 2" xfId="781"/>
    <cellStyle name="Calculation 2 6 2 2" xfId="21354"/>
    <cellStyle name="Calculation 2 6 2 2 2" xfId="22209"/>
    <cellStyle name="Calculation 2 6 2 3" xfId="21468"/>
    <cellStyle name="Calculation 2 6 3" xfId="782"/>
    <cellStyle name="Calculation 2 6 3 2" xfId="21353"/>
    <cellStyle name="Calculation 2 6 3 2 2" xfId="22208"/>
    <cellStyle name="Calculation 2 6 3 3" xfId="21469"/>
    <cellStyle name="Calculation 2 6 4" xfId="783"/>
    <cellStyle name="Calculation 2 6 4 2" xfId="21352"/>
    <cellStyle name="Calculation 2 6 4 2 2" xfId="22207"/>
    <cellStyle name="Calculation 2 6 4 3" xfId="21470"/>
    <cellStyle name="Calculation 2 6 5" xfId="784"/>
    <cellStyle name="Calculation 2 6 5 2" xfId="21351"/>
    <cellStyle name="Calculation 2 6 5 2 2" xfId="22206"/>
    <cellStyle name="Calculation 2 6 5 3" xfId="21471"/>
    <cellStyle name="Calculation 2 7" xfId="785"/>
    <cellStyle name="Calculation 2 7 2" xfId="786"/>
    <cellStyle name="Calculation 2 7 2 2" xfId="21350"/>
    <cellStyle name="Calculation 2 7 2 2 2" xfId="22205"/>
    <cellStyle name="Calculation 2 7 2 3" xfId="21472"/>
    <cellStyle name="Calculation 2 7 3" xfId="787"/>
    <cellStyle name="Calculation 2 7 3 2" xfId="21349"/>
    <cellStyle name="Calculation 2 7 3 2 2" xfId="22204"/>
    <cellStyle name="Calculation 2 7 3 3" xfId="21473"/>
    <cellStyle name="Calculation 2 7 4" xfId="788"/>
    <cellStyle name="Calculation 2 7 4 2" xfId="21348"/>
    <cellStyle name="Calculation 2 7 4 2 2" xfId="22203"/>
    <cellStyle name="Calculation 2 7 4 3" xfId="21474"/>
    <cellStyle name="Calculation 2 7 5" xfId="789"/>
    <cellStyle name="Calculation 2 7 5 2" xfId="21347"/>
    <cellStyle name="Calculation 2 7 5 2 2" xfId="22202"/>
    <cellStyle name="Calculation 2 7 5 3" xfId="21475"/>
    <cellStyle name="Calculation 2 8" xfId="790"/>
    <cellStyle name="Calculation 2 8 2" xfId="791"/>
    <cellStyle name="Calculation 2 8 2 2" xfId="21346"/>
    <cellStyle name="Calculation 2 8 2 2 2" xfId="22201"/>
    <cellStyle name="Calculation 2 8 2 3" xfId="21476"/>
    <cellStyle name="Calculation 2 8 3" xfId="792"/>
    <cellStyle name="Calculation 2 8 3 2" xfId="21345"/>
    <cellStyle name="Calculation 2 8 3 2 2" xfId="22200"/>
    <cellStyle name="Calculation 2 8 3 3" xfId="21477"/>
    <cellStyle name="Calculation 2 8 4" xfId="793"/>
    <cellStyle name="Calculation 2 8 4 2" xfId="21344"/>
    <cellStyle name="Calculation 2 8 4 2 2" xfId="22199"/>
    <cellStyle name="Calculation 2 8 4 3" xfId="21478"/>
    <cellStyle name="Calculation 2 8 5" xfId="794"/>
    <cellStyle name="Calculation 2 8 5 2" xfId="21343"/>
    <cellStyle name="Calculation 2 8 5 2 2" xfId="22198"/>
    <cellStyle name="Calculation 2 8 5 3" xfId="21479"/>
    <cellStyle name="Calculation 2 9" xfId="795"/>
    <cellStyle name="Calculation 2 9 2" xfId="796"/>
    <cellStyle name="Calculation 2 9 2 2" xfId="21342"/>
    <cellStyle name="Calculation 2 9 2 2 2" xfId="22197"/>
    <cellStyle name="Calculation 2 9 2 3" xfId="21480"/>
    <cellStyle name="Calculation 2 9 3" xfId="797"/>
    <cellStyle name="Calculation 2 9 3 2" xfId="21341"/>
    <cellStyle name="Calculation 2 9 3 2 2" xfId="22196"/>
    <cellStyle name="Calculation 2 9 3 3" xfId="21481"/>
    <cellStyle name="Calculation 2 9 4" xfId="798"/>
    <cellStyle name="Calculation 2 9 4 2" xfId="21340"/>
    <cellStyle name="Calculation 2 9 4 2 2" xfId="22195"/>
    <cellStyle name="Calculation 2 9 4 3" xfId="21482"/>
    <cellStyle name="Calculation 2 9 5" xfId="799"/>
    <cellStyle name="Calculation 2 9 5 2" xfId="21339"/>
    <cellStyle name="Calculation 2 9 5 2 2" xfId="22194"/>
    <cellStyle name="Calculation 2 9 5 3" xfId="21483"/>
    <cellStyle name="Calculation 3" xfId="800"/>
    <cellStyle name="Calculation 3 2" xfId="801"/>
    <cellStyle name="Calculation 3 2 2" xfId="21337"/>
    <cellStyle name="Calculation 3 2 2 2" xfId="22192"/>
    <cellStyle name="Calculation 3 2 3" xfId="21485"/>
    <cellStyle name="Calculation 3 3" xfId="802"/>
    <cellStyle name="Calculation 3 3 2" xfId="21336"/>
    <cellStyle name="Calculation 3 3 2 2" xfId="22191"/>
    <cellStyle name="Calculation 3 3 3" xfId="21486"/>
    <cellStyle name="Calculation 3 4" xfId="21338"/>
    <cellStyle name="Calculation 3 4 2" xfId="22193"/>
    <cellStyle name="Calculation 3 5" xfId="21484"/>
    <cellStyle name="Calculation 4" xfId="803"/>
    <cellStyle name="Calculation 4 2" xfId="804"/>
    <cellStyle name="Calculation 4 2 2" xfId="21334"/>
    <cellStyle name="Calculation 4 2 2 2" xfId="22189"/>
    <cellStyle name="Calculation 4 2 3" xfId="21488"/>
    <cellStyle name="Calculation 4 3" xfId="805"/>
    <cellStyle name="Calculation 4 3 2" xfId="21333"/>
    <cellStyle name="Calculation 4 3 2 2" xfId="22188"/>
    <cellStyle name="Calculation 4 3 3" xfId="21489"/>
    <cellStyle name="Calculation 4 4" xfId="21335"/>
    <cellStyle name="Calculation 4 4 2" xfId="22190"/>
    <cellStyle name="Calculation 4 5" xfId="21487"/>
    <cellStyle name="Calculation 5" xfId="806"/>
    <cellStyle name="Calculation 5 2" xfId="807"/>
    <cellStyle name="Calculation 5 2 2" xfId="21331"/>
    <cellStyle name="Calculation 5 2 2 2" xfId="22186"/>
    <cellStyle name="Calculation 5 2 3" xfId="21491"/>
    <cellStyle name="Calculation 5 3" xfId="808"/>
    <cellStyle name="Calculation 5 3 2" xfId="21330"/>
    <cellStyle name="Calculation 5 3 2 2" xfId="22185"/>
    <cellStyle name="Calculation 5 3 3" xfId="21492"/>
    <cellStyle name="Calculation 5 4" xfId="21332"/>
    <cellStyle name="Calculation 5 4 2" xfId="22187"/>
    <cellStyle name="Calculation 5 5" xfId="21490"/>
    <cellStyle name="Calculation 6" xfId="809"/>
    <cellStyle name="Calculation 6 2" xfId="810"/>
    <cellStyle name="Calculation 6 2 2" xfId="21328"/>
    <cellStyle name="Calculation 6 2 2 2" xfId="22183"/>
    <cellStyle name="Calculation 6 2 3" xfId="21494"/>
    <cellStyle name="Calculation 6 3" xfId="811"/>
    <cellStyle name="Calculation 6 3 2" xfId="21327"/>
    <cellStyle name="Calculation 6 3 2 2" xfId="22182"/>
    <cellStyle name="Calculation 6 3 3" xfId="21495"/>
    <cellStyle name="Calculation 6 4" xfId="21329"/>
    <cellStyle name="Calculation 6 4 2" xfId="22184"/>
    <cellStyle name="Calculation 6 5" xfId="21493"/>
    <cellStyle name="Calculation 7" xfId="812"/>
    <cellStyle name="Calculation 7 2" xfId="21326"/>
    <cellStyle name="Calculation 7 2 2" xfId="22181"/>
    <cellStyle name="Calculation 7 3" xfId="2149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79"/>
    <cellStyle name="Input 2 10 2 3" xfId="21498"/>
    <cellStyle name="Input 2 10 3" xfId="9336"/>
    <cellStyle name="Input 2 10 3 2" xfId="21305"/>
    <cellStyle name="Input 2 10 3 2 2" xfId="22178"/>
    <cellStyle name="Input 2 10 3 3" xfId="21499"/>
    <cellStyle name="Input 2 10 4" xfId="9337"/>
    <cellStyle name="Input 2 10 4 2" xfId="21304"/>
    <cellStyle name="Input 2 10 4 2 2" xfId="22177"/>
    <cellStyle name="Input 2 10 4 3" xfId="21500"/>
    <cellStyle name="Input 2 10 5" xfId="9338"/>
    <cellStyle name="Input 2 10 5 2" xfId="21303"/>
    <cellStyle name="Input 2 10 5 2 2" xfId="22176"/>
    <cellStyle name="Input 2 10 5 3" xfId="21501"/>
    <cellStyle name="Input 2 11" xfId="9339"/>
    <cellStyle name="Input 2 11 2" xfId="9340"/>
    <cellStyle name="Input 2 11 2 2" xfId="21301"/>
    <cellStyle name="Input 2 11 2 2 2" xfId="22174"/>
    <cellStyle name="Input 2 11 2 3" xfId="21503"/>
    <cellStyle name="Input 2 11 3" xfId="9341"/>
    <cellStyle name="Input 2 11 3 2" xfId="21300"/>
    <cellStyle name="Input 2 11 3 2 2" xfId="22173"/>
    <cellStyle name="Input 2 11 3 3" xfId="21504"/>
    <cellStyle name="Input 2 11 4" xfId="9342"/>
    <cellStyle name="Input 2 11 4 2" xfId="21299"/>
    <cellStyle name="Input 2 11 4 2 2" xfId="22172"/>
    <cellStyle name="Input 2 11 4 3" xfId="21505"/>
    <cellStyle name="Input 2 11 5" xfId="9343"/>
    <cellStyle name="Input 2 11 5 2" xfId="21298"/>
    <cellStyle name="Input 2 11 5 2 2" xfId="22171"/>
    <cellStyle name="Input 2 11 5 3" xfId="21506"/>
    <cellStyle name="Input 2 11 6" xfId="21302"/>
    <cellStyle name="Input 2 11 6 2" xfId="22175"/>
    <cellStyle name="Input 2 11 7" xfId="21502"/>
    <cellStyle name="Input 2 12" xfId="9344"/>
    <cellStyle name="Input 2 12 2" xfId="9345"/>
    <cellStyle name="Input 2 12 2 2" xfId="21296"/>
    <cellStyle name="Input 2 12 2 2 2" xfId="22169"/>
    <cellStyle name="Input 2 12 2 3" xfId="21508"/>
    <cellStyle name="Input 2 12 3" xfId="9346"/>
    <cellStyle name="Input 2 12 3 2" xfId="21295"/>
    <cellStyle name="Input 2 12 3 2 2" xfId="22168"/>
    <cellStyle name="Input 2 12 3 3" xfId="21509"/>
    <cellStyle name="Input 2 12 4" xfId="9347"/>
    <cellStyle name="Input 2 12 4 2" xfId="21294"/>
    <cellStyle name="Input 2 12 4 2 2" xfId="22167"/>
    <cellStyle name="Input 2 12 4 3" xfId="21510"/>
    <cellStyle name="Input 2 12 5" xfId="9348"/>
    <cellStyle name="Input 2 12 5 2" xfId="21293"/>
    <cellStyle name="Input 2 12 5 2 2" xfId="22166"/>
    <cellStyle name="Input 2 12 5 3" xfId="21511"/>
    <cellStyle name="Input 2 12 6" xfId="21297"/>
    <cellStyle name="Input 2 12 6 2" xfId="22170"/>
    <cellStyle name="Input 2 12 7" xfId="21507"/>
    <cellStyle name="Input 2 13" xfId="9349"/>
    <cellStyle name="Input 2 13 2" xfId="9350"/>
    <cellStyle name="Input 2 13 2 2" xfId="21291"/>
    <cellStyle name="Input 2 13 2 2 2" xfId="22164"/>
    <cellStyle name="Input 2 13 2 3" xfId="21513"/>
    <cellStyle name="Input 2 13 3" xfId="9351"/>
    <cellStyle name="Input 2 13 3 2" xfId="21290"/>
    <cellStyle name="Input 2 13 3 2 2" xfId="22163"/>
    <cellStyle name="Input 2 13 3 3" xfId="21514"/>
    <cellStyle name="Input 2 13 4" xfId="9352"/>
    <cellStyle name="Input 2 13 4 2" xfId="21289"/>
    <cellStyle name="Input 2 13 4 2 2" xfId="22162"/>
    <cellStyle name="Input 2 13 4 3" xfId="21515"/>
    <cellStyle name="Input 2 13 5" xfId="21292"/>
    <cellStyle name="Input 2 13 5 2" xfId="22165"/>
    <cellStyle name="Input 2 13 6" xfId="21512"/>
    <cellStyle name="Input 2 14" xfId="9353"/>
    <cellStyle name="Input 2 14 2" xfId="21288"/>
    <cellStyle name="Input 2 14 2 2" xfId="22161"/>
    <cellStyle name="Input 2 14 3" xfId="21516"/>
    <cellStyle name="Input 2 15" xfId="9354"/>
    <cellStyle name="Input 2 15 2" xfId="21287"/>
    <cellStyle name="Input 2 15 2 2" xfId="22160"/>
    <cellStyle name="Input 2 15 3" xfId="21517"/>
    <cellStyle name="Input 2 16" xfId="9355"/>
    <cellStyle name="Input 2 16 2" xfId="21286"/>
    <cellStyle name="Input 2 16 2 2" xfId="22159"/>
    <cellStyle name="Input 2 16 3" xfId="21518"/>
    <cellStyle name="Input 2 17" xfId="21307"/>
    <cellStyle name="Input 2 17 2" xfId="22180"/>
    <cellStyle name="Input 2 18" xfId="21497"/>
    <cellStyle name="Input 2 2" xfId="9356"/>
    <cellStyle name="Input 2 2 10" xfId="21285"/>
    <cellStyle name="Input 2 2 10 2" xfId="22158"/>
    <cellStyle name="Input 2 2 11" xfId="21519"/>
    <cellStyle name="Input 2 2 2" xfId="9357"/>
    <cellStyle name="Input 2 2 2 2" xfId="9358"/>
    <cellStyle name="Input 2 2 2 2 2" xfId="21283"/>
    <cellStyle name="Input 2 2 2 2 2 2" xfId="22156"/>
    <cellStyle name="Input 2 2 2 2 3" xfId="21521"/>
    <cellStyle name="Input 2 2 2 3" xfId="9359"/>
    <cellStyle name="Input 2 2 2 3 2" xfId="21282"/>
    <cellStyle name="Input 2 2 2 3 2 2" xfId="22155"/>
    <cellStyle name="Input 2 2 2 3 3" xfId="21522"/>
    <cellStyle name="Input 2 2 2 4" xfId="9360"/>
    <cellStyle name="Input 2 2 2 4 2" xfId="21281"/>
    <cellStyle name="Input 2 2 2 4 2 2" xfId="22154"/>
    <cellStyle name="Input 2 2 2 4 3" xfId="21523"/>
    <cellStyle name="Input 2 2 2 5" xfId="21284"/>
    <cellStyle name="Input 2 2 2 5 2" xfId="22157"/>
    <cellStyle name="Input 2 2 2 6" xfId="21520"/>
    <cellStyle name="Input 2 2 3" xfId="9361"/>
    <cellStyle name="Input 2 2 3 2" xfId="9362"/>
    <cellStyle name="Input 2 2 3 2 2" xfId="21279"/>
    <cellStyle name="Input 2 2 3 2 2 2" xfId="22152"/>
    <cellStyle name="Input 2 2 3 2 3" xfId="21525"/>
    <cellStyle name="Input 2 2 3 3" xfId="9363"/>
    <cellStyle name="Input 2 2 3 3 2" xfId="21278"/>
    <cellStyle name="Input 2 2 3 3 2 2" xfId="22151"/>
    <cellStyle name="Input 2 2 3 3 3" xfId="21526"/>
    <cellStyle name="Input 2 2 3 4" xfId="9364"/>
    <cellStyle name="Input 2 2 3 4 2" xfId="21277"/>
    <cellStyle name="Input 2 2 3 4 2 2" xfId="22150"/>
    <cellStyle name="Input 2 2 3 4 3" xfId="21527"/>
    <cellStyle name="Input 2 2 3 5" xfId="21280"/>
    <cellStyle name="Input 2 2 3 5 2" xfId="22153"/>
    <cellStyle name="Input 2 2 3 6" xfId="21524"/>
    <cellStyle name="Input 2 2 4" xfId="9365"/>
    <cellStyle name="Input 2 2 4 2" xfId="9366"/>
    <cellStyle name="Input 2 2 4 2 2" xfId="21275"/>
    <cellStyle name="Input 2 2 4 2 2 2" xfId="22148"/>
    <cellStyle name="Input 2 2 4 2 3" xfId="21529"/>
    <cellStyle name="Input 2 2 4 3" xfId="9367"/>
    <cellStyle name="Input 2 2 4 3 2" xfId="21274"/>
    <cellStyle name="Input 2 2 4 3 2 2" xfId="22147"/>
    <cellStyle name="Input 2 2 4 3 3" xfId="21530"/>
    <cellStyle name="Input 2 2 4 4" xfId="9368"/>
    <cellStyle name="Input 2 2 4 4 2" xfId="21273"/>
    <cellStyle name="Input 2 2 4 4 2 2" xfId="22146"/>
    <cellStyle name="Input 2 2 4 4 3" xfId="21531"/>
    <cellStyle name="Input 2 2 4 5" xfId="21276"/>
    <cellStyle name="Input 2 2 4 5 2" xfId="22149"/>
    <cellStyle name="Input 2 2 4 6" xfId="21528"/>
    <cellStyle name="Input 2 2 5" xfId="9369"/>
    <cellStyle name="Input 2 2 5 2" xfId="9370"/>
    <cellStyle name="Input 2 2 5 2 2" xfId="21271"/>
    <cellStyle name="Input 2 2 5 2 2 2" xfId="22144"/>
    <cellStyle name="Input 2 2 5 2 3" xfId="21533"/>
    <cellStyle name="Input 2 2 5 3" xfId="9371"/>
    <cellStyle name="Input 2 2 5 3 2" xfId="21270"/>
    <cellStyle name="Input 2 2 5 3 2 2" xfId="22143"/>
    <cellStyle name="Input 2 2 5 3 3" xfId="21534"/>
    <cellStyle name="Input 2 2 5 4" xfId="9372"/>
    <cellStyle name="Input 2 2 5 4 2" xfId="21269"/>
    <cellStyle name="Input 2 2 5 4 2 2" xfId="22142"/>
    <cellStyle name="Input 2 2 5 4 3" xfId="21535"/>
    <cellStyle name="Input 2 2 5 5" xfId="21272"/>
    <cellStyle name="Input 2 2 5 5 2" xfId="22145"/>
    <cellStyle name="Input 2 2 5 6" xfId="21532"/>
    <cellStyle name="Input 2 2 6" xfId="9373"/>
    <cellStyle name="Input 2 2 6 2" xfId="21268"/>
    <cellStyle name="Input 2 2 6 2 2" xfId="22141"/>
    <cellStyle name="Input 2 2 6 3" xfId="21536"/>
    <cellStyle name="Input 2 2 7" xfId="9374"/>
    <cellStyle name="Input 2 2 7 2" xfId="21267"/>
    <cellStyle name="Input 2 2 7 2 2" xfId="22140"/>
    <cellStyle name="Input 2 2 7 3" xfId="21537"/>
    <cellStyle name="Input 2 2 8" xfId="9375"/>
    <cellStyle name="Input 2 2 8 2" xfId="21266"/>
    <cellStyle name="Input 2 2 8 2 2" xfId="22139"/>
    <cellStyle name="Input 2 2 8 3" xfId="21538"/>
    <cellStyle name="Input 2 2 9" xfId="9376"/>
    <cellStyle name="Input 2 2 9 2" xfId="21265"/>
    <cellStyle name="Input 2 2 9 2 2" xfId="22138"/>
    <cellStyle name="Input 2 2 9 3" xfId="21539"/>
    <cellStyle name="Input 2 3" xfId="9377"/>
    <cellStyle name="Input 2 3 2" xfId="9378"/>
    <cellStyle name="Input 2 3 2 2" xfId="21264"/>
    <cellStyle name="Input 2 3 2 2 2" xfId="22137"/>
    <cellStyle name="Input 2 3 2 3" xfId="21540"/>
    <cellStyle name="Input 2 3 3" xfId="9379"/>
    <cellStyle name="Input 2 3 3 2" xfId="21263"/>
    <cellStyle name="Input 2 3 3 2 2" xfId="22136"/>
    <cellStyle name="Input 2 3 3 3" xfId="21541"/>
    <cellStyle name="Input 2 3 4" xfId="9380"/>
    <cellStyle name="Input 2 3 4 2" xfId="21262"/>
    <cellStyle name="Input 2 3 4 2 2" xfId="22135"/>
    <cellStyle name="Input 2 3 4 3" xfId="21542"/>
    <cellStyle name="Input 2 3 5" xfId="9381"/>
    <cellStyle name="Input 2 3 5 2" xfId="21261"/>
    <cellStyle name="Input 2 3 5 2 2" xfId="22134"/>
    <cellStyle name="Input 2 3 5 3" xfId="21543"/>
    <cellStyle name="Input 2 4" xfId="9382"/>
    <cellStyle name="Input 2 4 2" xfId="9383"/>
    <cellStyle name="Input 2 4 2 2" xfId="21260"/>
    <cellStyle name="Input 2 4 2 2 2" xfId="22133"/>
    <cellStyle name="Input 2 4 2 3" xfId="21544"/>
    <cellStyle name="Input 2 4 3" xfId="9384"/>
    <cellStyle name="Input 2 4 3 2" xfId="21259"/>
    <cellStyle name="Input 2 4 3 2 2" xfId="22132"/>
    <cellStyle name="Input 2 4 3 3" xfId="21545"/>
    <cellStyle name="Input 2 4 4" xfId="9385"/>
    <cellStyle name="Input 2 4 4 2" xfId="21258"/>
    <cellStyle name="Input 2 4 4 2 2" xfId="22131"/>
    <cellStyle name="Input 2 4 4 3" xfId="21546"/>
    <cellStyle name="Input 2 4 5" xfId="9386"/>
    <cellStyle name="Input 2 4 5 2" xfId="21257"/>
    <cellStyle name="Input 2 4 5 2 2" xfId="22130"/>
    <cellStyle name="Input 2 4 5 3" xfId="21547"/>
    <cellStyle name="Input 2 5" xfId="9387"/>
    <cellStyle name="Input 2 5 2" xfId="9388"/>
    <cellStyle name="Input 2 5 2 2" xfId="21256"/>
    <cellStyle name="Input 2 5 2 2 2" xfId="22129"/>
    <cellStyle name="Input 2 5 2 3" xfId="21548"/>
    <cellStyle name="Input 2 5 3" xfId="9389"/>
    <cellStyle name="Input 2 5 3 2" xfId="21255"/>
    <cellStyle name="Input 2 5 3 2 2" xfId="22128"/>
    <cellStyle name="Input 2 5 3 3" xfId="21549"/>
    <cellStyle name="Input 2 5 4" xfId="9390"/>
    <cellStyle name="Input 2 5 4 2" xfId="21254"/>
    <cellStyle name="Input 2 5 4 2 2" xfId="22127"/>
    <cellStyle name="Input 2 5 4 3" xfId="21550"/>
    <cellStyle name="Input 2 5 5" xfId="9391"/>
    <cellStyle name="Input 2 5 5 2" xfId="21253"/>
    <cellStyle name="Input 2 5 5 2 2" xfId="22126"/>
    <cellStyle name="Input 2 5 5 3" xfId="21551"/>
    <cellStyle name="Input 2 6" xfId="9392"/>
    <cellStyle name="Input 2 6 2" xfId="9393"/>
    <cellStyle name="Input 2 6 2 2" xfId="21252"/>
    <cellStyle name="Input 2 6 2 2 2" xfId="22125"/>
    <cellStyle name="Input 2 6 2 3" xfId="21552"/>
    <cellStyle name="Input 2 6 3" xfId="9394"/>
    <cellStyle name="Input 2 6 3 2" xfId="21251"/>
    <cellStyle name="Input 2 6 3 2 2" xfId="22124"/>
    <cellStyle name="Input 2 6 3 3" xfId="21553"/>
    <cellStyle name="Input 2 6 4" xfId="9395"/>
    <cellStyle name="Input 2 6 4 2" xfId="21250"/>
    <cellStyle name="Input 2 6 4 2 2" xfId="22123"/>
    <cellStyle name="Input 2 6 4 3" xfId="21554"/>
    <cellStyle name="Input 2 6 5" xfId="9396"/>
    <cellStyle name="Input 2 6 5 2" xfId="21249"/>
    <cellStyle name="Input 2 6 5 2 2" xfId="22122"/>
    <cellStyle name="Input 2 6 5 3" xfId="21555"/>
    <cellStyle name="Input 2 7" xfId="9397"/>
    <cellStyle name="Input 2 7 2" xfId="9398"/>
    <cellStyle name="Input 2 7 2 2" xfId="21248"/>
    <cellStyle name="Input 2 7 2 2 2" xfId="22121"/>
    <cellStyle name="Input 2 7 2 3" xfId="21556"/>
    <cellStyle name="Input 2 7 3" xfId="9399"/>
    <cellStyle name="Input 2 7 3 2" xfId="21247"/>
    <cellStyle name="Input 2 7 3 2 2" xfId="22120"/>
    <cellStyle name="Input 2 7 3 3" xfId="21557"/>
    <cellStyle name="Input 2 7 4" xfId="9400"/>
    <cellStyle name="Input 2 7 4 2" xfId="21246"/>
    <cellStyle name="Input 2 7 4 2 2" xfId="22119"/>
    <cellStyle name="Input 2 7 4 3" xfId="21558"/>
    <cellStyle name="Input 2 7 5" xfId="9401"/>
    <cellStyle name="Input 2 7 5 2" xfId="21245"/>
    <cellStyle name="Input 2 7 5 2 2" xfId="22118"/>
    <cellStyle name="Input 2 7 5 3" xfId="21559"/>
    <cellStyle name="Input 2 8" xfId="9402"/>
    <cellStyle name="Input 2 8 2" xfId="9403"/>
    <cellStyle name="Input 2 8 2 2" xfId="21244"/>
    <cellStyle name="Input 2 8 2 2 2" xfId="22117"/>
    <cellStyle name="Input 2 8 2 3" xfId="21560"/>
    <cellStyle name="Input 2 8 3" xfId="9404"/>
    <cellStyle name="Input 2 8 3 2" xfId="21243"/>
    <cellStyle name="Input 2 8 3 2 2" xfId="22116"/>
    <cellStyle name="Input 2 8 3 3" xfId="21561"/>
    <cellStyle name="Input 2 8 4" xfId="9405"/>
    <cellStyle name="Input 2 8 4 2" xfId="21242"/>
    <cellStyle name="Input 2 8 4 2 2" xfId="22115"/>
    <cellStyle name="Input 2 8 4 3" xfId="21562"/>
    <cellStyle name="Input 2 8 5" xfId="9406"/>
    <cellStyle name="Input 2 8 5 2" xfId="21241"/>
    <cellStyle name="Input 2 8 5 2 2" xfId="22114"/>
    <cellStyle name="Input 2 8 5 3" xfId="21563"/>
    <cellStyle name="Input 2 9" xfId="9407"/>
    <cellStyle name="Input 2 9 2" xfId="9408"/>
    <cellStyle name="Input 2 9 2 2" xfId="21240"/>
    <cellStyle name="Input 2 9 2 2 2" xfId="22113"/>
    <cellStyle name="Input 2 9 2 3" xfId="21564"/>
    <cellStyle name="Input 2 9 3" xfId="9409"/>
    <cellStyle name="Input 2 9 3 2" xfId="21239"/>
    <cellStyle name="Input 2 9 3 2 2" xfId="22112"/>
    <cellStyle name="Input 2 9 3 3" xfId="21565"/>
    <cellStyle name="Input 2 9 4" xfId="9410"/>
    <cellStyle name="Input 2 9 4 2" xfId="21238"/>
    <cellStyle name="Input 2 9 4 2 2" xfId="22111"/>
    <cellStyle name="Input 2 9 4 3" xfId="21566"/>
    <cellStyle name="Input 2 9 5" xfId="9411"/>
    <cellStyle name="Input 2 9 5 2" xfId="21237"/>
    <cellStyle name="Input 2 9 5 2 2" xfId="22110"/>
    <cellStyle name="Input 2 9 5 3" xfId="21567"/>
    <cellStyle name="Input 3" xfId="9412"/>
    <cellStyle name="Input 3 2" xfId="9413"/>
    <cellStyle name="Input 3 2 2" xfId="21235"/>
    <cellStyle name="Input 3 2 2 2" xfId="22108"/>
    <cellStyle name="Input 3 2 3" xfId="21569"/>
    <cellStyle name="Input 3 3" xfId="9414"/>
    <cellStyle name="Input 3 3 2" xfId="21234"/>
    <cellStyle name="Input 3 3 2 2" xfId="22107"/>
    <cellStyle name="Input 3 3 3" xfId="21570"/>
    <cellStyle name="Input 3 4" xfId="21236"/>
    <cellStyle name="Input 3 4 2" xfId="22109"/>
    <cellStyle name="Input 3 5" xfId="21568"/>
    <cellStyle name="Input 4" xfId="9415"/>
    <cellStyle name="Input 4 2" xfId="9416"/>
    <cellStyle name="Input 4 2 2" xfId="21232"/>
    <cellStyle name="Input 4 2 2 2" xfId="22105"/>
    <cellStyle name="Input 4 2 3" xfId="21572"/>
    <cellStyle name="Input 4 3" xfId="9417"/>
    <cellStyle name="Input 4 3 2" xfId="21231"/>
    <cellStyle name="Input 4 3 2 2" xfId="22104"/>
    <cellStyle name="Input 4 3 3" xfId="21573"/>
    <cellStyle name="Input 4 4" xfId="21233"/>
    <cellStyle name="Input 4 4 2" xfId="22106"/>
    <cellStyle name="Input 4 5" xfId="21571"/>
    <cellStyle name="Input 5" xfId="9418"/>
    <cellStyle name="Input 5 2" xfId="9419"/>
    <cellStyle name="Input 5 2 2" xfId="21229"/>
    <cellStyle name="Input 5 2 2 2" xfId="22102"/>
    <cellStyle name="Input 5 2 3" xfId="21575"/>
    <cellStyle name="Input 5 3" xfId="9420"/>
    <cellStyle name="Input 5 3 2" xfId="21228"/>
    <cellStyle name="Input 5 3 2 2" xfId="22101"/>
    <cellStyle name="Input 5 3 3" xfId="21576"/>
    <cellStyle name="Input 5 4" xfId="21230"/>
    <cellStyle name="Input 5 4 2" xfId="22103"/>
    <cellStyle name="Input 5 5" xfId="21574"/>
    <cellStyle name="Input 6" xfId="9421"/>
    <cellStyle name="Input 6 2" xfId="9422"/>
    <cellStyle name="Input 6 2 2" xfId="21226"/>
    <cellStyle name="Input 6 2 2 2" xfId="22099"/>
    <cellStyle name="Input 6 2 3" xfId="21578"/>
    <cellStyle name="Input 6 3" xfId="9423"/>
    <cellStyle name="Input 6 3 2" xfId="21225"/>
    <cellStyle name="Input 6 3 2 2" xfId="22098"/>
    <cellStyle name="Input 6 3 3" xfId="21579"/>
    <cellStyle name="Input 6 4" xfId="21227"/>
    <cellStyle name="Input 6 4 2" xfId="22100"/>
    <cellStyle name="Input 6 5" xfId="21577"/>
    <cellStyle name="Input 7" xfId="9424"/>
    <cellStyle name="Input 7 2" xfId="21224"/>
    <cellStyle name="Input 7 2 2" xfId="22097"/>
    <cellStyle name="Input 7 3" xfId="21580"/>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5"/>
    <cellStyle name="Note 2 10 2 3" xfId="21582"/>
    <cellStyle name="Note 2 10 3" xfId="20386"/>
    <cellStyle name="Note 2 10 3 2" xfId="21220"/>
    <cellStyle name="Note 2 10 3 2 2" xfId="22094"/>
    <cellStyle name="Note 2 10 3 3" xfId="21583"/>
    <cellStyle name="Note 2 10 4" xfId="20387"/>
    <cellStyle name="Note 2 10 4 2" xfId="21219"/>
    <cellStyle name="Note 2 10 4 2 2" xfId="22093"/>
    <cellStyle name="Note 2 10 4 3" xfId="21584"/>
    <cellStyle name="Note 2 10 5" xfId="20388"/>
    <cellStyle name="Note 2 10 5 2" xfId="21218"/>
    <cellStyle name="Note 2 10 5 2 2" xfId="22092"/>
    <cellStyle name="Note 2 10 5 3" xfId="21585"/>
    <cellStyle name="Note 2 11" xfId="20389"/>
    <cellStyle name="Note 2 11 2" xfId="20390"/>
    <cellStyle name="Note 2 11 2 2" xfId="21217"/>
    <cellStyle name="Note 2 11 2 2 2" xfId="22091"/>
    <cellStyle name="Note 2 11 2 3" xfId="21586"/>
    <cellStyle name="Note 2 11 3" xfId="20391"/>
    <cellStyle name="Note 2 11 3 2" xfId="21216"/>
    <cellStyle name="Note 2 11 3 2 2" xfId="22090"/>
    <cellStyle name="Note 2 11 3 3" xfId="21587"/>
    <cellStyle name="Note 2 11 4" xfId="20392"/>
    <cellStyle name="Note 2 11 4 2" xfId="21215"/>
    <cellStyle name="Note 2 11 4 2 2" xfId="22089"/>
    <cellStyle name="Note 2 11 4 3" xfId="21588"/>
    <cellStyle name="Note 2 11 5" xfId="20393"/>
    <cellStyle name="Note 2 11 5 2" xfId="21214"/>
    <cellStyle name="Note 2 11 5 2 2" xfId="22088"/>
    <cellStyle name="Note 2 11 5 3" xfId="21589"/>
    <cellStyle name="Note 2 12" xfId="20394"/>
    <cellStyle name="Note 2 12 2" xfId="20395"/>
    <cellStyle name="Note 2 12 2 2" xfId="21213"/>
    <cellStyle name="Note 2 12 2 2 2" xfId="22087"/>
    <cellStyle name="Note 2 12 2 3" xfId="21590"/>
    <cellStyle name="Note 2 12 3" xfId="20396"/>
    <cellStyle name="Note 2 12 3 2" xfId="21212"/>
    <cellStyle name="Note 2 12 3 2 2" xfId="22086"/>
    <cellStyle name="Note 2 12 3 3" xfId="21591"/>
    <cellStyle name="Note 2 12 4" xfId="20397"/>
    <cellStyle name="Note 2 12 4 2" xfId="21211"/>
    <cellStyle name="Note 2 12 4 2 2" xfId="22085"/>
    <cellStyle name="Note 2 12 4 3" xfId="21592"/>
    <cellStyle name="Note 2 12 5" xfId="20398"/>
    <cellStyle name="Note 2 12 5 2" xfId="21210"/>
    <cellStyle name="Note 2 12 5 2 2" xfId="22084"/>
    <cellStyle name="Note 2 12 5 3" xfId="21593"/>
    <cellStyle name="Note 2 13" xfId="20399"/>
    <cellStyle name="Note 2 13 2" xfId="20400"/>
    <cellStyle name="Note 2 13 2 2" xfId="21209"/>
    <cellStyle name="Note 2 13 2 2 2" xfId="22083"/>
    <cellStyle name="Note 2 13 2 3" xfId="21594"/>
    <cellStyle name="Note 2 13 3" xfId="20401"/>
    <cellStyle name="Note 2 13 3 2" xfId="21208"/>
    <cellStyle name="Note 2 13 3 2 2" xfId="22082"/>
    <cellStyle name="Note 2 13 3 3" xfId="21595"/>
    <cellStyle name="Note 2 13 4" xfId="20402"/>
    <cellStyle name="Note 2 13 4 2" xfId="21207"/>
    <cellStyle name="Note 2 13 4 2 2" xfId="22081"/>
    <cellStyle name="Note 2 13 4 3" xfId="21596"/>
    <cellStyle name="Note 2 13 5" xfId="20403"/>
    <cellStyle name="Note 2 13 5 2" xfId="21206"/>
    <cellStyle name="Note 2 13 5 2 2" xfId="22080"/>
    <cellStyle name="Note 2 13 5 3" xfId="21597"/>
    <cellStyle name="Note 2 14" xfId="20404"/>
    <cellStyle name="Note 2 14 2" xfId="20405"/>
    <cellStyle name="Note 2 14 2 2" xfId="21204"/>
    <cellStyle name="Note 2 14 2 2 2" xfId="22078"/>
    <cellStyle name="Note 2 14 2 3" xfId="21599"/>
    <cellStyle name="Note 2 14 3" xfId="21205"/>
    <cellStyle name="Note 2 14 3 2" xfId="22079"/>
    <cellStyle name="Note 2 14 4" xfId="21598"/>
    <cellStyle name="Note 2 15" xfId="20406"/>
    <cellStyle name="Note 2 15 2" xfId="20407"/>
    <cellStyle name="Note 2 15 2 2" xfId="21203"/>
    <cellStyle name="Note 2 15 2 2 2" xfId="22077"/>
    <cellStyle name="Note 2 15 2 3" xfId="21600"/>
    <cellStyle name="Note 2 16" xfId="20408"/>
    <cellStyle name="Note 2 16 2" xfId="21202"/>
    <cellStyle name="Note 2 16 2 2" xfId="22076"/>
    <cellStyle name="Note 2 16 3" xfId="21601"/>
    <cellStyle name="Note 2 17" xfId="20409"/>
    <cellStyle name="Note 2 17 2" xfId="21201"/>
    <cellStyle name="Note 2 17 2 2" xfId="22075"/>
    <cellStyle name="Note 2 17 3" xfId="21602"/>
    <cellStyle name="Note 2 18" xfId="21222"/>
    <cellStyle name="Note 2 18 2" xfId="22096"/>
    <cellStyle name="Note 2 19" xfId="21581"/>
    <cellStyle name="Note 2 2" xfId="20410"/>
    <cellStyle name="Note 2 2 10" xfId="20411"/>
    <cellStyle name="Note 2 2 10 2" xfId="21199"/>
    <cellStyle name="Note 2 2 10 2 2" xfId="22073"/>
    <cellStyle name="Note 2 2 10 3" xfId="21604"/>
    <cellStyle name="Note 2 2 11" xfId="21200"/>
    <cellStyle name="Note 2 2 11 2" xfId="22074"/>
    <cellStyle name="Note 2 2 12" xfId="21603"/>
    <cellStyle name="Note 2 2 2" xfId="20412"/>
    <cellStyle name="Note 2 2 2 2" xfId="20413"/>
    <cellStyle name="Note 2 2 2 2 2" xfId="21197"/>
    <cellStyle name="Note 2 2 2 2 2 2" xfId="22071"/>
    <cellStyle name="Note 2 2 2 2 3" xfId="21606"/>
    <cellStyle name="Note 2 2 2 3" xfId="20414"/>
    <cellStyle name="Note 2 2 2 3 2" xfId="21196"/>
    <cellStyle name="Note 2 2 2 3 2 2" xfId="22070"/>
    <cellStyle name="Note 2 2 2 3 3" xfId="21607"/>
    <cellStyle name="Note 2 2 2 4" xfId="20415"/>
    <cellStyle name="Note 2 2 2 4 2" xfId="21195"/>
    <cellStyle name="Note 2 2 2 4 2 2" xfId="22069"/>
    <cellStyle name="Note 2 2 2 4 3" xfId="21608"/>
    <cellStyle name="Note 2 2 2 5" xfId="20416"/>
    <cellStyle name="Note 2 2 2 5 2" xfId="21194"/>
    <cellStyle name="Note 2 2 2 5 2 2" xfId="22068"/>
    <cellStyle name="Note 2 2 2 5 3" xfId="21609"/>
    <cellStyle name="Note 2 2 2 6" xfId="21198"/>
    <cellStyle name="Note 2 2 2 6 2" xfId="22072"/>
    <cellStyle name="Note 2 2 2 7" xfId="21605"/>
    <cellStyle name="Note 2 2 3" xfId="20417"/>
    <cellStyle name="Note 2 2 3 2" xfId="20418"/>
    <cellStyle name="Note 2 2 3 2 2" xfId="21193"/>
    <cellStyle name="Note 2 2 3 2 2 2" xfId="22067"/>
    <cellStyle name="Note 2 2 3 2 3" xfId="21610"/>
    <cellStyle name="Note 2 2 3 3" xfId="20419"/>
    <cellStyle name="Note 2 2 3 3 2" xfId="21192"/>
    <cellStyle name="Note 2 2 3 3 2 2" xfId="22066"/>
    <cellStyle name="Note 2 2 3 3 3" xfId="21611"/>
    <cellStyle name="Note 2 2 3 4" xfId="20420"/>
    <cellStyle name="Note 2 2 3 4 2" xfId="21191"/>
    <cellStyle name="Note 2 2 3 4 2 2" xfId="22065"/>
    <cellStyle name="Note 2 2 3 4 3" xfId="21612"/>
    <cellStyle name="Note 2 2 3 5" xfId="20421"/>
    <cellStyle name="Note 2 2 3 5 2" xfId="21190"/>
    <cellStyle name="Note 2 2 3 5 2 2" xfId="22064"/>
    <cellStyle name="Note 2 2 3 5 3" xfId="21613"/>
    <cellStyle name="Note 2 2 4" xfId="20422"/>
    <cellStyle name="Note 2 2 4 2" xfId="20423"/>
    <cellStyle name="Note 2 2 4 2 2" xfId="21188"/>
    <cellStyle name="Note 2 2 4 2 2 2" xfId="22062"/>
    <cellStyle name="Note 2 2 4 2 3" xfId="21615"/>
    <cellStyle name="Note 2 2 4 3" xfId="20424"/>
    <cellStyle name="Note 2 2 4 3 2" xfId="21187"/>
    <cellStyle name="Note 2 2 4 3 2 2" xfId="22061"/>
    <cellStyle name="Note 2 2 4 3 3" xfId="21616"/>
    <cellStyle name="Note 2 2 4 4" xfId="20425"/>
    <cellStyle name="Note 2 2 4 4 2" xfId="21186"/>
    <cellStyle name="Note 2 2 4 4 2 2" xfId="22060"/>
    <cellStyle name="Note 2 2 4 4 3" xfId="21617"/>
    <cellStyle name="Note 2 2 4 5" xfId="21189"/>
    <cellStyle name="Note 2 2 4 5 2" xfId="22063"/>
    <cellStyle name="Note 2 2 4 6" xfId="21614"/>
    <cellStyle name="Note 2 2 5" xfId="20426"/>
    <cellStyle name="Note 2 2 5 2" xfId="20427"/>
    <cellStyle name="Note 2 2 5 2 2" xfId="21184"/>
    <cellStyle name="Note 2 2 5 2 2 2" xfId="22058"/>
    <cellStyle name="Note 2 2 5 2 3" xfId="21619"/>
    <cellStyle name="Note 2 2 5 3" xfId="20428"/>
    <cellStyle name="Note 2 2 5 3 2" xfId="21183"/>
    <cellStyle name="Note 2 2 5 3 2 2" xfId="22057"/>
    <cellStyle name="Note 2 2 5 3 3" xfId="21620"/>
    <cellStyle name="Note 2 2 5 4" xfId="20429"/>
    <cellStyle name="Note 2 2 5 4 2" xfId="21182"/>
    <cellStyle name="Note 2 2 5 4 2 2" xfId="22056"/>
    <cellStyle name="Note 2 2 5 4 3" xfId="21621"/>
    <cellStyle name="Note 2 2 5 5" xfId="21185"/>
    <cellStyle name="Note 2 2 5 5 2" xfId="22059"/>
    <cellStyle name="Note 2 2 5 6" xfId="21618"/>
    <cellStyle name="Note 2 2 6" xfId="20430"/>
    <cellStyle name="Note 2 2 6 2" xfId="21181"/>
    <cellStyle name="Note 2 2 6 2 2" xfId="22055"/>
    <cellStyle name="Note 2 2 6 3" xfId="21622"/>
    <cellStyle name="Note 2 2 7" xfId="20431"/>
    <cellStyle name="Note 2 2 7 2" xfId="21180"/>
    <cellStyle name="Note 2 2 7 2 2" xfId="22054"/>
    <cellStyle name="Note 2 2 7 3" xfId="21623"/>
    <cellStyle name="Note 2 2 8" xfId="20432"/>
    <cellStyle name="Note 2 2 8 2" xfId="21179"/>
    <cellStyle name="Note 2 2 8 2 2" xfId="22053"/>
    <cellStyle name="Note 2 2 8 3" xfId="21624"/>
    <cellStyle name="Note 2 2 9" xfId="20433"/>
    <cellStyle name="Note 2 2 9 2" xfId="21178"/>
    <cellStyle name="Note 2 2 9 2 2" xfId="22052"/>
    <cellStyle name="Note 2 2 9 3" xfId="21625"/>
    <cellStyle name="Note 2 3" xfId="20434"/>
    <cellStyle name="Note 2 3 2" xfId="20435"/>
    <cellStyle name="Note 2 3 2 2" xfId="21177"/>
    <cellStyle name="Note 2 3 2 2 2" xfId="22051"/>
    <cellStyle name="Note 2 3 2 3" xfId="21626"/>
    <cellStyle name="Note 2 3 3" xfId="20436"/>
    <cellStyle name="Note 2 3 3 2" xfId="21176"/>
    <cellStyle name="Note 2 3 3 2 2" xfId="22050"/>
    <cellStyle name="Note 2 3 3 3" xfId="21627"/>
    <cellStyle name="Note 2 3 4" xfId="20437"/>
    <cellStyle name="Note 2 3 4 2" xfId="21175"/>
    <cellStyle name="Note 2 3 4 2 2" xfId="22049"/>
    <cellStyle name="Note 2 3 4 3" xfId="21628"/>
    <cellStyle name="Note 2 3 5" xfId="20438"/>
    <cellStyle name="Note 2 3 5 2" xfId="21174"/>
    <cellStyle name="Note 2 3 5 2 2" xfId="22048"/>
    <cellStyle name="Note 2 3 5 3" xfId="21629"/>
    <cellStyle name="Note 2 4" xfId="20439"/>
    <cellStyle name="Note 2 4 2" xfId="20440"/>
    <cellStyle name="Note 2 4 2 2" xfId="20441"/>
    <cellStyle name="Note 2 4 2 2 2" xfId="21173"/>
    <cellStyle name="Note 2 4 2 2 2 2" xfId="22047"/>
    <cellStyle name="Note 2 4 2 2 3" xfId="21630"/>
    <cellStyle name="Note 2 4 3" xfId="20442"/>
    <cellStyle name="Note 2 4 3 2" xfId="20443"/>
    <cellStyle name="Note 2 4 3 2 2" xfId="21172"/>
    <cellStyle name="Note 2 4 3 2 2 2" xfId="22046"/>
    <cellStyle name="Note 2 4 3 2 3" xfId="21631"/>
    <cellStyle name="Note 2 4 4" xfId="20444"/>
    <cellStyle name="Note 2 4 4 2" xfId="20445"/>
    <cellStyle name="Note 2 4 4 2 2" xfId="21171"/>
    <cellStyle name="Note 2 4 4 2 2 2" xfId="22045"/>
    <cellStyle name="Note 2 4 4 2 3" xfId="21632"/>
    <cellStyle name="Note 2 4 5" xfId="20446"/>
    <cellStyle name="Note 2 4 6" xfId="20447"/>
    <cellStyle name="Note 2 4 7" xfId="20448"/>
    <cellStyle name="Note 2 4 7 2" xfId="21170"/>
    <cellStyle name="Note 2 4 7 2 2" xfId="22044"/>
    <cellStyle name="Note 2 4 7 3" xfId="21633"/>
    <cellStyle name="Note 2 5" xfId="20449"/>
    <cellStyle name="Note 2 5 2" xfId="20450"/>
    <cellStyle name="Note 2 5 2 2" xfId="20451"/>
    <cellStyle name="Note 2 5 2 2 2" xfId="21169"/>
    <cellStyle name="Note 2 5 2 2 2 2" xfId="22043"/>
    <cellStyle name="Note 2 5 2 2 3" xfId="21634"/>
    <cellStyle name="Note 2 5 3" xfId="20452"/>
    <cellStyle name="Note 2 5 3 2" xfId="20453"/>
    <cellStyle name="Note 2 5 3 2 2" xfId="21168"/>
    <cellStyle name="Note 2 5 3 2 2 2" xfId="22042"/>
    <cellStyle name="Note 2 5 3 2 3" xfId="21635"/>
    <cellStyle name="Note 2 5 4" xfId="20454"/>
    <cellStyle name="Note 2 5 4 2" xfId="20455"/>
    <cellStyle name="Note 2 5 4 2 2" xfId="21167"/>
    <cellStyle name="Note 2 5 4 2 2 2" xfId="22041"/>
    <cellStyle name="Note 2 5 4 2 3" xfId="21636"/>
    <cellStyle name="Note 2 5 5" xfId="20456"/>
    <cellStyle name="Note 2 5 6" xfId="20457"/>
    <cellStyle name="Note 2 5 7" xfId="20458"/>
    <cellStyle name="Note 2 5 7 2" xfId="21166"/>
    <cellStyle name="Note 2 5 7 2 2" xfId="22040"/>
    <cellStyle name="Note 2 5 7 3" xfId="21637"/>
    <cellStyle name="Note 2 6" xfId="20459"/>
    <cellStyle name="Note 2 6 2" xfId="20460"/>
    <cellStyle name="Note 2 6 2 2" xfId="20461"/>
    <cellStyle name="Note 2 6 2 2 2" xfId="21165"/>
    <cellStyle name="Note 2 6 2 2 2 2" xfId="22039"/>
    <cellStyle name="Note 2 6 2 2 3" xfId="21638"/>
    <cellStyle name="Note 2 6 3" xfId="20462"/>
    <cellStyle name="Note 2 6 3 2" xfId="20463"/>
    <cellStyle name="Note 2 6 3 2 2" xfId="21164"/>
    <cellStyle name="Note 2 6 3 2 2 2" xfId="22038"/>
    <cellStyle name="Note 2 6 3 2 3" xfId="21639"/>
    <cellStyle name="Note 2 6 4" xfId="20464"/>
    <cellStyle name="Note 2 6 4 2" xfId="20465"/>
    <cellStyle name="Note 2 6 4 2 2" xfId="21163"/>
    <cellStyle name="Note 2 6 4 2 2 2" xfId="22037"/>
    <cellStyle name="Note 2 6 4 2 3" xfId="21640"/>
    <cellStyle name="Note 2 6 5" xfId="20466"/>
    <cellStyle name="Note 2 6 6" xfId="20467"/>
    <cellStyle name="Note 2 6 7" xfId="20468"/>
    <cellStyle name="Note 2 6 7 2" xfId="21162"/>
    <cellStyle name="Note 2 6 7 2 2" xfId="22036"/>
    <cellStyle name="Note 2 6 7 3" xfId="21641"/>
    <cellStyle name="Note 2 7" xfId="20469"/>
    <cellStyle name="Note 2 7 2" xfId="20470"/>
    <cellStyle name="Note 2 7 2 2" xfId="20471"/>
    <cellStyle name="Note 2 7 2 2 2" xfId="21161"/>
    <cellStyle name="Note 2 7 2 2 2 2" xfId="22035"/>
    <cellStyle name="Note 2 7 2 2 3" xfId="21642"/>
    <cellStyle name="Note 2 7 3" xfId="20472"/>
    <cellStyle name="Note 2 7 3 2" xfId="20473"/>
    <cellStyle name="Note 2 7 3 2 2" xfId="21160"/>
    <cellStyle name="Note 2 7 3 2 2 2" xfId="22034"/>
    <cellStyle name="Note 2 7 3 2 3" xfId="21643"/>
    <cellStyle name="Note 2 7 4" xfId="20474"/>
    <cellStyle name="Note 2 7 4 2" xfId="20475"/>
    <cellStyle name="Note 2 7 4 2 2" xfId="21159"/>
    <cellStyle name="Note 2 7 4 2 2 2" xfId="22033"/>
    <cellStyle name="Note 2 7 4 2 3" xfId="21644"/>
    <cellStyle name="Note 2 7 5" xfId="20476"/>
    <cellStyle name="Note 2 7 6" xfId="20477"/>
    <cellStyle name="Note 2 7 7" xfId="20478"/>
    <cellStyle name="Note 2 7 7 2" xfId="21158"/>
    <cellStyle name="Note 2 7 7 2 2" xfId="22032"/>
    <cellStyle name="Note 2 7 7 3" xfId="21645"/>
    <cellStyle name="Note 2 8" xfId="20479"/>
    <cellStyle name="Note 2 8 2" xfId="20480"/>
    <cellStyle name="Note 2 8 2 2" xfId="21157"/>
    <cellStyle name="Note 2 8 2 2 2" xfId="22031"/>
    <cellStyle name="Note 2 8 2 3" xfId="21646"/>
    <cellStyle name="Note 2 8 3" xfId="20481"/>
    <cellStyle name="Note 2 8 3 2" xfId="21156"/>
    <cellStyle name="Note 2 8 3 2 2" xfId="22030"/>
    <cellStyle name="Note 2 8 3 3" xfId="21647"/>
    <cellStyle name="Note 2 8 4" xfId="20482"/>
    <cellStyle name="Note 2 8 4 2" xfId="21155"/>
    <cellStyle name="Note 2 8 4 2 2" xfId="22029"/>
    <cellStyle name="Note 2 8 4 3" xfId="21648"/>
    <cellStyle name="Note 2 8 5" xfId="20483"/>
    <cellStyle name="Note 2 8 5 2" xfId="21154"/>
    <cellStyle name="Note 2 8 5 2 2" xfId="22028"/>
    <cellStyle name="Note 2 8 5 3" xfId="21649"/>
    <cellStyle name="Note 2 9" xfId="20484"/>
    <cellStyle name="Note 2 9 2" xfId="20485"/>
    <cellStyle name="Note 2 9 2 2" xfId="21153"/>
    <cellStyle name="Note 2 9 2 2 2" xfId="22027"/>
    <cellStyle name="Note 2 9 2 3" xfId="21650"/>
    <cellStyle name="Note 2 9 3" xfId="20486"/>
    <cellStyle name="Note 2 9 3 2" xfId="21152"/>
    <cellStyle name="Note 2 9 3 2 2" xfId="22026"/>
    <cellStyle name="Note 2 9 3 3" xfId="21651"/>
    <cellStyle name="Note 2 9 4" xfId="20487"/>
    <cellStyle name="Note 2 9 4 2" xfId="21151"/>
    <cellStyle name="Note 2 9 4 2 2" xfId="22025"/>
    <cellStyle name="Note 2 9 4 3" xfId="21652"/>
    <cellStyle name="Note 2 9 5" xfId="20488"/>
    <cellStyle name="Note 2 9 5 2" xfId="21150"/>
    <cellStyle name="Note 2 9 5 2 2" xfId="22024"/>
    <cellStyle name="Note 2 9 5 3" xfId="21653"/>
    <cellStyle name="Note 3 2" xfId="20489"/>
    <cellStyle name="Note 3 2 2" xfId="20490"/>
    <cellStyle name="Note 3 2 2 2" xfId="21148"/>
    <cellStyle name="Note 3 2 2 2 2" xfId="22022"/>
    <cellStyle name="Note 3 2 2 3" xfId="21655"/>
    <cellStyle name="Note 3 2 3" xfId="20491"/>
    <cellStyle name="Note 3 2 4" xfId="21149"/>
    <cellStyle name="Note 3 2 4 2" xfId="22023"/>
    <cellStyle name="Note 3 2 5" xfId="21654"/>
    <cellStyle name="Note 3 3" xfId="20492"/>
    <cellStyle name="Note 3 3 2" xfId="20493"/>
    <cellStyle name="Note 3 3 3" xfId="21147"/>
    <cellStyle name="Note 3 3 3 2" xfId="22021"/>
    <cellStyle name="Note 3 3 4" xfId="21656"/>
    <cellStyle name="Note 3 4" xfId="20494"/>
    <cellStyle name="Note 3 4 2" xfId="21146"/>
    <cellStyle name="Note 3 4 2 2" xfId="22020"/>
    <cellStyle name="Note 3 4 3" xfId="21657"/>
    <cellStyle name="Note 3 5" xfId="20495"/>
    <cellStyle name="Note 4 2" xfId="20496"/>
    <cellStyle name="Note 4 2 2" xfId="20497"/>
    <cellStyle name="Note 4 2 2 2" xfId="21144"/>
    <cellStyle name="Note 4 2 2 2 2" xfId="22018"/>
    <cellStyle name="Note 4 2 2 3" xfId="21659"/>
    <cellStyle name="Note 4 2 3" xfId="20498"/>
    <cellStyle name="Note 4 2 4" xfId="21145"/>
    <cellStyle name="Note 4 2 4 2" xfId="22019"/>
    <cellStyle name="Note 4 2 5" xfId="21658"/>
    <cellStyle name="Note 4 3" xfId="20499"/>
    <cellStyle name="Note 4 4" xfId="20500"/>
    <cellStyle name="Note 4 4 2" xfId="21143"/>
    <cellStyle name="Note 4 4 2 2" xfId="22017"/>
    <cellStyle name="Note 4 4 3" xfId="21660"/>
    <cellStyle name="Note 4 5" xfId="20501"/>
    <cellStyle name="Note 5" xfId="20502"/>
    <cellStyle name="Note 5 2" xfId="20503"/>
    <cellStyle name="Note 5 2 2" xfId="20504"/>
    <cellStyle name="Note 5 2 3" xfId="21141"/>
    <cellStyle name="Note 5 2 3 2" xfId="22015"/>
    <cellStyle name="Note 5 2 4" xfId="21662"/>
    <cellStyle name="Note 5 3" xfId="20505"/>
    <cellStyle name="Note 5 3 2" xfId="20506"/>
    <cellStyle name="Note 5 3 3" xfId="21140"/>
    <cellStyle name="Note 5 3 3 2" xfId="22014"/>
    <cellStyle name="Note 5 3 4" xfId="21663"/>
    <cellStyle name="Note 5 4" xfId="20507"/>
    <cellStyle name="Note 5 4 2" xfId="21139"/>
    <cellStyle name="Note 5 4 2 2" xfId="22013"/>
    <cellStyle name="Note 5 4 3" xfId="21664"/>
    <cellStyle name="Note 5 5" xfId="20508"/>
    <cellStyle name="Note 5 6" xfId="21142"/>
    <cellStyle name="Note 5 6 2" xfId="22016"/>
    <cellStyle name="Note 5 7" xfId="21661"/>
    <cellStyle name="Note 6" xfId="20509"/>
    <cellStyle name="Note 6 2" xfId="20510"/>
    <cellStyle name="Note 6 2 2" xfId="20511"/>
    <cellStyle name="Note 6 2 3" xfId="21137"/>
    <cellStyle name="Note 6 2 3 2" xfId="22011"/>
    <cellStyle name="Note 6 2 4" xfId="21666"/>
    <cellStyle name="Note 6 3" xfId="20512"/>
    <cellStyle name="Note 6 4" xfId="20513"/>
    <cellStyle name="Note 6 5" xfId="21138"/>
    <cellStyle name="Note 6 5 2" xfId="22012"/>
    <cellStyle name="Note 6 6" xfId="21665"/>
    <cellStyle name="Note 7" xfId="20514"/>
    <cellStyle name="Note 7 2" xfId="21136"/>
    <cellStyle name="Note 7 2 2" xfId="22010"/>
    <cellStyle name="Note 7 3" xfId="21667"/>
    <cellStyle name="Note 8" xfId="20515"/>
    <cellStyle name="Note 8 2" xfId="20516"/>
    <cellStyle name="Note 8 2 2" xfId="21134"/>
    <cellStyle name="Note 8 2 2 2" xfId="22008"/>
    <cellStyle name="Note 8 2 3" xfId="21669"/>
    <cellStyle name="Note 8 3" xfId="21135"/>
    <cellStyle name="Note 8 3 2" xfId="22009"/>
    <cellStyle name="Note 8 4" xfId="21668"/>
    <cellStyle name="Note 9" xfId="20517"/>
    <cellStyle name="Note 9 2" xfId="21133"/>
    <cellStyle name="Note 9 2 2" xfId="22007"/>
    <cellStyle name="Note 9 3" xfId="2167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5"/>
    <cellStyle name="Output 2 10 2 3" xfId="21672"/>
    <cellStyle name="Output 2 10 3" xfId="20531"/>
    <cellStyle name="Output 2 10 3 2" xfId="21129"/>
    <cellStyle name="Output 2 10 3 2 2" xfId="22004"/>
    <cellStyle name="Output 2 10 3 3" xfId="21673"/>
    <cellStyle name="Output 2 10 4" xfId="20532"/>
    <cellStyle name="Output 2 10 4 2" xfId="21128"/>
    <cellStyle name="Output 2 10 4 2 2" xfId="22003"/>
    <cellStyle name="Output 2 10 4 3" xfId="21674"/>
    <cellStyle name="Output 2 10 5" xfId="20533"/>
    <cellStyle name="Output 2 10 5 2" xfId="21127"/>
    <cellStyle name="Output 2 10 5 2 2" xfId="22002"/>
    <cellStyle name="Output 2 10 5 3" xfId="21675"/>
    <cellStyle name="Output 2 11" xfId="20534"/>
    <cellStyle name="Output 2 11 2" xfId="20535"/>
    <cellStyle name="Output 2 11 2 2" xfId="21125"/>
    <cellStyle name="Output 2 11 2 2 2" xfId="22000"/>
    <cellStyle name="Output 2 11 2 3" xfId="21677"/>
    <cellStyle name="Output 2 11 3" xfId="20536"/>
    <cellStyle name="Output 2 11 3 2" xfId="21124"/>
    <cellStyle name="Output 2 11 3 2 2" xfId="21999"/>
    <cellStyle name="Output 2 11 3 3" xfId="21678"/>
    <cellStyle name="Output 2 11 4" xfId="20537"/>
    <cellStyle name="Output 2 11 4 2" xfId="21123"/>
    <cellStyle name="Output 2 11 4 2 2" xfId="21998"/>
    <cellStyle name="Output 2 11 4 3" xfId="21679"/>
    <cellStyle name="Output 2 11 5" xfId="20538"/>
    <cellStyle name="Output 2 11 5 2" xfId="21122"/>
    <cellStyle name="Output 2 11 5 2 2" xfId="21997"/>
    <cellStyle name="Output 2 11 5 3" xfId="21680"/>
    <cellStyle name="Output 2 11 6" xfId="21126"/>
    <cellStyle name="Output 2 11 6 2" xfId="22001"/>
    <cellStyle name="Output 2 11 7" xfId="21676"/>
    <cellStyle name="Output 2 12" xfId="20539"/>
    <cellStyle name="Output 2 12 2" xfId="20540"/>
    <cellStyle name="Output 2 12 2 2" xfId="21120"/>
    <cellStyle name="Output 2 12 2 2 2" xfId="21995"/>
    <cellStyle name="Output 2 12 2 3" xfId="21682"/>
    <cellStyle name="Output 2 12 3" xfId="20541"/>
    <cellStyle name="Output 2 12 3 2" xfId="21119"/>
    <cellStyle name="Output 2 12 3 2 2" xfId="21994"/>
    <cellStyle name="Output 2 12 3 3" xfId="21683"/>
    <cellStyle name="Output 2 12 4" xfId="20542"/>
    <cellStyle name="Output 2 12 4 2" xfId="21118"/>
    <cellStyle name="Output 2 12 4 2 2" xfId="21993"/>
    <cellStyle name="Output 2 12 4 3" xfId="21684"/>
    <cellStyle name="Output 2 12 5" xfId="20543"/>
    <cellStyle name="Output 2 12 5 2" xfId="21117"/>
    <cellStyle name="Output 2 12 5 2 2" xfId="21992"/>
    <cellStyle name="Output 2 12 5 3" xfId="21685"/>
    <cellStyle name="Output 2 12 6" xfId="21121"/>
    <cellStyle name="Output 2 12 6 2" xfId="21996"/>
    <cellStyle name="Output 2 12 7" xfId="21681"/>
    <cellStyle name="Output 2 13" xfId="20544"/>
    <cellStyle name="Output 2 13 2" xfId="20545"/>
    <cellStyle name="Output 2 13 2 2" xfId="21115"/>
    <cellStyle name="Output 2 13 2 2 2" xfId="21990"/>
    <cellStyle name="Output 2 13 2 3" xfId="21687"/>
    <cellStyle name="Output 2 13 3" xfId="20546"/>
    <cellStyle name="Output 2 13 3 2" xfId="21114"/>
    <cellStyle name="Output 2 13 3 2 2" xfId="21989"/>
    <cellStyle name="Output 2 13 3 3" xfId="21688"/>
    <cellStyle name="Output 2 13 4" xfId="20547"/>
    <cellStyle name="Output 2 13 4 2" xfId="21113"/>
    <cellStyle name="Output 2 13 4 2 2" xfId="21988"/>
    <cellStyle name="Output 2 13 4 3" xfId="21689"/>
    <cellStyle name="Output 2 13 5" xfId="21116"/>
    <cellStyle name="Output 2 13 5 2" xfId="21991"/>
    <cellStyle name="Output 2 13 6" xfId="21686"/>
    <cellStyle name="Output 2 14" xfId="20548"/>
    <cellStyle name="Output 2 14 2" xfId="21112"/>
    <cellStyle name="Output 2 14 2 2" xfId="21987"/>
    <cellStyle name="Output 2 14 3" xfId="21690"/>
    <cellStyle name="Output 2 15" xfId="20549"/>
    <cellStyle name="Output 2 15 2" xfId="21111"/>
    <cellStyle name="Output 2 15 2 2" xfId="21986"/>
    <cellStyle name="Output 2 15 3" xfId="21691"/>
    <cellStyle name="Output 2 16" xfId="20550"/>
    <cellStyle name="Output 2 16 2" xfId="21110"/>
    <cellStyle name="Output 2 16 2 2" xfId="21985"/>
    <cellStyle name="Output 2 16 3" xfId="21692"/>
    <cellStyle name="Output 2 17" xfId="21131"/>
    <cellStyle name="Output 2 17 2" xfId="22006"/>
    <cellStyle name="Output 2 18" xfId="21671"/>
    <cellStyle name="Output 2 2" xfId="20551"/>
    <cellStyle name="Output 2 2 10" xfId="21109"/>
    <cellStyle name="Output 2 2 10 2" xfId="21984"/>
    <cellStyle name="Output 2 2 11" xfId="21693"/>
    <cellStyle name="Output 2 2 2" xfId="20552"/>
    <cellStyle name="Output 2 2 2 2" xfId="20553"/>
    <cellStyle name="Output 2 2 2 2 2" xfId="21107"/>
    <cellStyle name="Output 2 2 2 2 2 2" xfId="21982"/>
    <cellStyle name="Output 2 2 2 2 3" xfId="21695"/>
    <cellStyle name="Output 2 2 2 3" xfId="20554"/>
    <cellStyle name="Output 2 2 2 3 2" xfId="21106"/>
    <cellStyle name="Output 2 2 2 3 2 2" xfId="21981"/>
    <cellStyle name="Output 2 2 2 3 3" xfId="21696"/>
    <cellStyle name="Output 2 2 2 4" xfId="20555"/>
    <cellStyle name="Output 2 2 2 4 2" xfId="21105"/>
    <cellStyle name="Output 2 2 2 4 2 2" xfId="21980"/>
    <cellStyle name="Output 2 2 2 4 3" xfId="21697"/>
    <cellStyle name="Output 2 2 2 5" xfId="21108"/>
    <cellStyle name="Output 2 2 2 5 2" xfId="21983"/>
    <cellStyle name="Output 2 2 2 6" xfId="21694"/>
    <cellStyle name="Output 2 2 3" xfId="20556"/>
    <cellStyle name="Output 2 2 3 2" xfId="20557"/>
    <cellStyle name="Output 2 2 3 2 2" xfId="21103"/>
    <cellStyle name="Output 2 2 3 2 2 2" xfId="21978"/>
    <cellStyle name="Output 2 2 3 2 3" xfId="21699"/>
    <cellStyle name="Output 2 2 3 3" xfId="20558"/>
    <cellStyle name="Output 2 2 3 3 2" xfId="21102"/>
    <cellStyle name="Output 2 2 3 3 2 2" xfId="21977"/>
    <cellStyle name="Output 2 2 3 3 3" xfId="21700"/>
    <cellStyle name="Output 2 2 3 4" xfId="20559"/>
    <cellStyle name="Output 2 2 3 4 2" xfId="21101"/>
    <cellStyle name="Output 2 2 3 4 2 2" xfId="21976"/>
    <cellStyle name="Output 2 2 3 4 3" xfId="21701"/>
    <cellStyle name="Output 2 2 3 5" xfId="21104"/>
    <cellStyle name="Output 2 2 3 5 2" xfId="21979"/>
    <cellStyle name="Output 2 2 3 6" xfId="21698"/>
    <cellStyle name="Output 2 2 4" xfId="20560"/>
    <cellStyle name="Output 2 2 4 2" xfId="20561"/>
    <cellStyle name="Output 2 2 4 2 2" xfId="21099"/>
    <cellStyle name="Output 2 2 4 2 2 2" xfId="21974"/>
    <cellStyle name="Output 2 2 4 2 3" xfId="21703"/>
    <cellStyle name="Output 2 2 4 3" xfId="20562"/>
    <cellStyle name="Output 2 2 4 3 2" xfId="21098"/>
    <cellStyle name="Output 2 2 4 3 2 2" xfId="21973"/>
    <cellStyle name="Output 2 2 4 3 3" xfId="21704"/>
    <cellStyle name="Output 2 2 4 4" xfId="20563"/>
    <cellStyle name="Output 2 2 4 4 2" xfId="21097"/>
    <cellStyle name="Output 2 2 4 4 2 2" xfId="21972"/>
    <cellStyle name="Output 2 2 4 4 3" xfId="21705"/>
    <cellStyle name="Output 2 2 4 5" xfId="21100"/>
    <cellStyle name="Output 2 2 4 5 2" xfId="21975"/>
    <cellStyle name="Output 2 2 4 6" xfId="21702"/>
    <cellStyle name="Output 2 2 5" xfId="20564"/>
    <cellStyle name="Output 2 2 5 2" xfId="20565"/>
    <cellStyle name="Output 2 2 5 2 2" xfId="21095"/>
    <cellStyle name="Output 2 2 5 2 2 2" xfId="21970"/>
    <cellStyle name="Output 2 2 5 2 3" xfId="21707"/>
    <cellStyle name="Output 2 2 5 3" xfId="20566"/>
    <cellStyle name="Output 2 2 5 3 2" xfId="21094"/>
    <cellStyle name="Output 2 2 5 3 2 2" xfId="21969"/>
    <cellStyle name="Output 2 2 5 3 3" xfId="21708"/>
    <cellStyle name="Output 2 2 5 4" xfId="20567"/>
    <cellStyle name="Output 2 2 5 4 2" xfId="21093"/>
    <cellStyle name="Output 2 2 5 4 2 2" xfId="21968"/>
    <cellStyle name="Output 2 2 5 4 3" xfId="21709"/>
    <cellStyle name="Output 2 2 5 5" xfId="21096"/>
    <cellStyle name="Output 2 2 5 5 2" xfId="21971"/>
    <cellStyle name="Output 2 2 5 6" xfId="21706"/>
    <cellStyle name="Output 2 2 6" xfId="20568"/>
    <cellStyle name="Output 2 2 6 2" xfId="21092"/>
    <cellStyle name="Output 2 2 6 2 2" xfId="21967"/>
    <cellStyle name="Output 2 2 6 3" xfId="21710"/>
    <cellStyle name="Output 2 2 7" xfId="20569"/>
    <cellStyle name="Output 2 2 7 2" xfId="21091"/>
    <cellStyle name="Output 2 2 7 2 2" xfId="21966"/>
    <cellStyle name="Output 2 2 7 3" xfId="21711"/>
    <cellStyle name="Output 2 2 8" xfId="20570"/>
    <cellStyle name="Output 2 2 8 2" xfId="21090"/>
    <cellStyle name="Output 2 2 8 2 2" xfId="21965"/>
    <cellStyle name="Output 2 2 8 3" xfId="21712"/>
    <cellStyle name="Output 2 2 9" xfId="20571"/>
    <cellStyle name="Output 2 2 9 2" xfId="21089"/>
    <cellStyle name="Output 2 2 9 2 2" xfId="21964"/>
    <cellStyle name="Output 2 2 9 3" xfId="21713"/>
    <cellStyle name="Output 2 3" xfId="20572"/>
    <cellStyle name="Output 2 3 2" xfId="20573"/>
    <cellStyle name="Output 2 3 2 2" xfId="21088"/>
    <cellStyle name="Output 2 3 2 2 2" xfId="21963"/>
    <cellStyle name="Output 2 3 2 3" xfId="21714"/>
    <cellStyle name="Output 2 3 3" xfId="20574"/>
    <cellStyle name="Output 2 3 3 2" xfId="21087"/>
    <cellStyle name="Output 2 3 3 2 2" xfId="21962"/>
    <cellStyle name="Output 2 3 3 3" xfId="21715"/>
    <cellStyle name="Output 2 3 4" xfId="20575"/>
    <cellStyle name="Output 2 3 4 2" xfId="21086"/>
    <cellStyle name="Output 2 3 4 2 2" xfId="21961"/>
    <cellStyle name="Output 2 3 4 3" xfId="21716"/>
    <cellStyle name="Output 2 3 5" xfId="20576"/>
    <cellStyle name="Output 2 3 5 2" xfId="21085"/>
    <cellStyle name="Output 2 3 5 2 2" xfId="21960"/>
    <cellStyle name="Output 2 3 5 3" xfId="21717"/>
    <cellStyle name="Output 2 4" xfId="20577"/>
    <cellStyle name="Output 2 4 2" xfId="20578"/>
    <cellStyle name="Output 2 4 2 2" xfId="21084"/>
    <cellStyle name="Output 2 4 2 2 2" xfId="21959"/>
    <cellStyle name="Output 2 4 2 3" xfId="21718"/>
    <cellStyle name="Output 2 4 3" xfId="20579"/>
    <cellStyle name="Output 2 4 3 2" xfId="21083"/>
    <cellStyle name="Output 2 4 3 2 2" xfId="21958"/>
    <cellStyle name="Output 2 4 3 3" xfId="21719"/>
    <cellStyle name="Output 2 4 4" xfId="20580"/>
    <cellStyle name="Output 2 4 4 2" xfId="21082"/>
    <cellStyle name="Output 2 4 4 2 2" xfId="21957"/>
    <cellStyle name="Output 2 4 4 3" xfId="21720"/>
    <cellStyle name="Output 2 4 5" xfId="20581"/>
    <cellStyle name="Output 2 4 5 2" xfId="21081"/>
    <cellStyle name="Output 2 4 5 2 2" xfId="21956"/>
    <cellStyle name="Output 2 4 5 3" xfId="21721"/>
    <cellStyle name="Output 2 5" xfId="20582"/>
    <cellStyle name="Output 2 5 2" xfId="20583"/>
    <cellStyle name="Output 2 5 2 2" xfId="21080"/>
    <cellStyle name="Output 2 5 2 2 2" xfId="21955"/>
    <cellStyle name="Output 2 5 2 3" xfId="21722"/>
    <cellStyle name="Output 2 5 3" xfId="20584"/>
    <cellStyle name="Output 2 5 3 2" xfId="21079"/>
    <cellStyle name="Output 2 5 3 2 2" xfId="21954"/>
    <cellStyle name="Output 2 5 3 3" xfId="21723"/>
    <cellStyle name="Output 2 5 4" xfId="20585"/>
    <cellStyle name="Output 2 5 4 2" xfId="21078"/>
    <cellStyle name="Output 2 5 4 2 2" xfId="21953"/>
    <cellStyle name="Output 2 5 4 3" xfId="21724"/>
    <cellStyle name="Output 2 5 5" xfId="20586"/>
    <cellStyle name="Output 2 5 5 2" xfId="21077"/>
    <cellStyle name="Output 2 5 5 2 2" xfId="21952"/>
    <cellStyle name="Output 2 5 5 3" xfId="21725"/>
    <cellStyle name="Output 2 6" xfId="20587"/>
    <cellStyle name="Output 2 6 2" xfId="20588"/>
    <cellStyle name="Output 2 6 2 2" xfId="21076"/>
    <cellStyle name="Output 2 6 2 2 2" xfId="21951"/>
    <cellStyle name="Output 2 6 2 3" xfId="21726"/>
    <cellStyle name="Output 2 6 3" xfId="20589"/>
    <cellStyle name="Output 2 6 3 2" xfId="21075"/>
    <cellStyle name="Output 2 6 3 2 2" xfId="21950"/>
    <cellStyle name="Output 2 6 3 3" xfId="21727"/>
    <cellStyle name="Output 2 6 4" xfId="20590"/>
    <cellStyle name="Output 2 6 4 2" xfId="21074"/>
    <cellStyle name="Output 2 6 4 2 2" xfId="21949"/>
    <cellStyle name="Output 2 6 4 3" xfId="21728"/>
    <cellStyle name="Output 2 6 5" xfId="20591"/>
    <cellStyle name="Output 2 6 5 2" xfId="21073"/>
    <cellStyle name="Output 2 6 5 2 2" xfId="21948"/>
    <cellStyle name="Output 2 6 5 3" xfId="21729"/>
    <cellStyle name="Output 2 7" xfId="20592"/>
    <cellStyle name="Output 2 7 2" xfId="20593"/>
    <cellStyle name="Output 2 7 2 2" xfId="21072"/>
    <cellStyle name="Output 2 7 2 2 2" xfId="21947"/>
    <cellStyle name="Output 2 7 2 3" xfId="21730"/>
    <cellStyle name="Output 2 7 3" xfId="20594"/>
    <cellStyle name="Output 2 7 3 2" xfId="21071"/>
    <cellStyle name="Output 2 7 3 2 2" xfId="21946"/>
    <cellStyle name="Output 2 7 3 3" xfId="21731"/>
    <cellStyle name="Output 2 7 4" xfId="20595"/>
    <cellStyle name="Output 2 7 4 2" xfId="21070"/>
    <cellStyle name="Output 2 7 4 2 2" xfId="21945"/>
    <cellStyle name="Output 2 7 4 3" xfId="21732"/>
    <cellStyle name="Output 2 7 5" xfId="20596"/>
    <cellStyle name="Output 2 7 5 2" xfId="21069"/>
    <cellStyle name="Output 2 7 5 2 2" xfId="21944"/>
    <cellStyle name="Output 2 7 5 3" xfId="21733"/>
    <cellStyle name="Output 2 8" xfId="20597"/>
    <cellStyle name="Output 2 8 2" xfId="20598"/>
    <cellStyle name="Output 2 8 2 2" xfId="21068"/>
    <cellStyle name="Output 2 8 2 2 2" xfId="21943"/>
    <cellStyle name="Output 2 8 2 3" xfId="21734"/>
    <cellStyle name="Output 2 8 3" xfId="20599"/>
    <cellStyle name="Output 2 8 3 2" xfId="21067"/>
    <cellStyle name="Output 2 8 3 2 2" xfId="21942"/>
    <cellStyle name="Output 2 8 3 3" xfId="21735"/>
    <cellStyle name="Output 2 8 4" xfId="20600"/>
    <cellStyle name="Output 2 8 4 2" xfId="21066"/>
    <cellStyle name="Output 2 8 4 2 2" xfId="21941"/>
    <cellStyle name="Output 2 8 4 3" xfId="21736"/>
    <cellStyle name="Output 2 8 5" xfId="20601"/>
    <cellStyle name="Output 2 8 5 2" xfId="21065"/>
    <cellStyle name="Output 2 8 5 2 2" xfId="21940"/>
    <cellStyle name="Output 2 8 5 3" xfId="21737"/>
    <cellStyle name="Output 2 9" xfId="20602"/>
    <cellStyle name="Output 2 9 2" xfId="20603"/>
    <cellStyle name="Output 2 9 2 2" xfId="21064"/>
    <cellStyle name="Output 2 9 2 2 2" xfId="21939"/>
    <cellStyle name="Output 2 9 2 3" xfId="21738"/>
    <cellStyle name="Output 2 9 3" xfId="20604"/>
    <cellStyle name="Output 2 9 3 2" xfId="21063"/>
    <cellStyle name="Output 2 9 3 2 2" xfId="21938"/>
    <cellStyle name="Output 2 9 3 3" xfId="21739"/>
    <cellStyle name="Output 2 9 4" xfId="20605"/>
    <cellStyle name="Output 2 9 4 2" xfId="21062"/>
    <cellStyle name="Output 2 9 4 2 2" xfId="21937"/>
    <cellStyle name="Output 2 9 4 3" xfId="21740"/>
    <cellStyle name="Output 2 9 5" xfId="20606"/>
    <cellStyle name="Output 2 9 5 2" xfId="21061"/>
    <cellStyle name="Output 2 9 5 2 2" xfId="21936"/>
    <cellStyle name="Output 2 9 5 3" xfId="21741"/>
    <cellStyle name="Output 3" xfId="20607"/>
    <cellStyle name="Output 3 2" xfId="20608"/>
    <cellStyle name="Output 3 2 2" xfId="21059"/>
    <cellStyle name="Output 3 2 2 2" xfId="21934"/>
    <cellStyle name="Output 3 2 3" xfId="21743"/>
    <cellStyle name="Output 3 3" xfId="20609"/>
    <cellStyle name="Output 3 3 2" xfId="21058"/>
    <cellStyle name="Output 3 3 2 2" xfId="21933"/>
    <cellStyle name="Output 3 3 3" xfId="21744"/>
    <cellStyle name="Output 3 4" xfId="21060"/>
    <cellStyle name="Output 3 4 2" xfId="21935"/>
    <cellStyle name="Output 3 5" xfId="21742"/>
    <cellStyle name="Output 4" xfId="20610"/>
    <cellStyle name="Output 4 2" xfId="20611"/>
    <cellStyle name="Output 4 2 2" xfId="21056"/>
    <cellStyle name="Output 4 2 2 2" xfId="21931"/>
    <cellStyle name="Output 4 2 3" xfId="21746"/>
    <cellStyle name="Output 4 3" xfId="20612"/>
    <cellStyle name="Output 4 3 2" xfId="21055"/>
    <cellStyle name="Output 4 3 2 2" xfId="21930"/>
    <cellStyle name="Output 4 3 3" xfId="21747"/>
    <cellStyle name="Output 4 4" xfId="21057"/>
    <cellStyle name="Output 4 4 2" xfId="21932"/>
    <cellStyle name="Output 4 5" xfId="21745"/>
    <cellStyle name="Output 5" xfId="20613"/>
    <cellStyle name="Output 5 2" xfId="20614"/>
    <cellStyle name="Output 5 2 2" xfId="21053"/>
    <cellStyle name="Output 5 2 2 2" xfId="21928"/>
    <cellStyle name="Output 5 2 3" xfId="21749"/>
    <cellStyle name="Output 5 3" xfId="20615"/>
    <cellStyle name="Output 5 3 2" xfId="21052"/>
    <cellStyle name="Output 5 3 2 2" xfId="21927"/>
    <cellStyle name="Output 5 3 3" xfId="21750"/>
    <cellStyle name="Output 5 4" xfId="21054"/>
    <cellStyle name="Output 5 4 2" xfId="21929"/>
    <cellStyle name="Output 5 5" xfId="21748"/>
    <cellStyle name="Output 6" xfId="20616"/>
    <cellStyle name="Output 6 2" xfId="20617"/>
    <cellStyle name="Output 6 2 2" xfId="21050"/>
    <cellStyle name="Output 6 2 2 2" xfId="21925"/>
    <cellStyle name="Output 6 2 3" xfId="21752"/>
    <cellStyle name="Output 6 3" xfId="20618"/>
    <cellStyle name="Output 6 3 2" xfId="21049"/>
    <cellStyle name="Output 6 3 2 2" xfId="21924"/>
    <cellStyle name="Output 6 3 3" xfId="21753"/>
    <cellStyle name="Output 6 4" xfId="21051"/>
    <cellStyle name="Output 6 4 2" xfId="21926"/>
    <cellStyle name="Output 6 5" xfId="21751"/>
    <cellStyle name="Output 7" xfId="20619"/>
    <cellStyle name="Output 7 2" xfId="21048"/>
    <cellStyle name="Output 7 2 2" xfId="21923"/>
    <cellStyle name="Output 7 3" xfId="21754"/>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1"/>
    <cellStyle name="Total 2 10 2 3" xfId="21756"/>
    <cellStyle name="Total 2 10 3" xfId="20826"/>
    <cellStyle name="Total 2 10 3 2" xfId="21043"/>
    <cellStyle name="Total 2 10 3 2 2" xfId="21920"/>
    <cellStyle name="Total 2 10 3 3" xfId="21757"/>
    <cellStyle name="Total 2 10 4" xfId="20827"/>
    <cellStyle name="Total 2 10 4 2" xfId="21042"/>
    <cellStyle name="Total 2 10 4 2 2" xfId="21919"/>
    <cellStyle name="Total 2 10 4 3" xfId="21758"/>
    <cellStyle name="Total 2 10 5" xfId="20828"/>
    <cellStyle name="Total 2 10 5 2" xfId="21041"/>
    <cellStyle name="Total 2 10 5 2 2" xfId="21918"/>
    <cellStyle name="Total 2 10 5 3" xfId="21759"/>
    <cellStyle name="Total 2 11" xfId="20829"/>
    <cellStyle name="Total 2 11 2" xfId="20830"/>
    <cellStyle name="Total 2 11 2 2" xfId="21039"/>
    <cellStyle name="Total 2 11 2 2 2" xfId="21916"/>
    <cellStyle name="Total 2 11 2 3" xfId="21761"/>
    <cellStyle name="Total 2 11 3" xfId="20831"/>
    <cellStyle name="Total 2 11 3 2" xfId="21038"/>
    <cellStyle name="Total 2 11 3 2 2" xfId="21915"/>
    <cellStyle name="Total 2 11 3 3" xfId="21762"/>
    <cellStyle name="Total 2 11 4" xfId="20832"/>
    <cellStyle name="Total 2 11 4 2" xfId="21037"/>
    <cellStyle name="Total 2 11 4 2 2" xfId="21914"/>
    <cellStyle name="Total 2 11 4 3" xfId="21763"/>
    <cellStyle name="Total 2 11 5" xfId="20833"/>
    <cellStyle name="Total 2 11 5 2" xfId="21036"/>
    <cellStyle name="Total 2 11 5 2 2" xfId="21913"/>
    <cellStyle name="Total 2 11 5 3" xfId="21764"/>
    <cellStyle name="Total 2 11 6" xfId="21040"/>
    <cellStyle name="Total 2 11 6 2" xfId="21917"/>
    <cellStyle name="Total 2 11 7" xfId="21760"/>
    <cellStyle name="Total 2 12" xfId="20834"/>
    <cellStyle name="Total 2 12 2" xfId="20835"/>
    <cellStyle name="Total 2 12 2 2" xfId="21034"/>
    <cellStyle name="Total 2 12 2 2 2" xfId="21911"/>
    <cellStyle name="Total 2 12 2 3" xfId="21766"/>
    <cellStyle name="Total 2 12 3" xfId="20836"/>
    <cellStyle name="Total 2 12 3 2" xfId="21033"/>
    <cellStyle name="Total 2 12 3 2 2" xfId="21910"/>
    <cellStyle name="Total 2 12 3 3" xfId="21767"/>
    <cellStyle name="Total 2 12 4" xfId="20837"/>
    <cellStyle name="Total 2 12 4 2" xfId="21032"/>
    <cellStyle name="Total 2 12 4 2 2" xfId="21909"/>
    <cellStyle name="Total 2 12 4 3" xfId="21768"/>
    <cellStyle name="Total 2 12 5" xfId="20838"/>
    <cellStyle name="Total 2 12 5 2" xfId="21031"/>
    <cellStyle name="Total 2 12 5 2 2" xfId="21908"/>
    <cellStyle name="Total 2 12 5 3" xfId="21769"/>
    <cellStyle name="Total 2 12 6" xfId="21035"/>
    <cellStyle name="Total 2 12 6 2" xfId="21912"/>
    <cellStyle name="Total 2 12 7" xfId="21765"/>
    <cellStyle name="Total 2 13" xfId="20839"/>
    <cellStyle name="Total 2 13 2" xfId="20840"/>
    <cellStyle name="Total 2 13 2 2" xfId="21029"/>
    <cellStyle name="Total 2 13 2 2 2" xfId="21906"/>
    <cellStyle name="Total 2 13 2 3" xfId="21771"/>
    <cellStyle name="Total 2 13 3" xfId="20841"/>
    <cellStyle name="Total 2 13 3 2" xfId="21028"/>
    <cellStyle name="Total 2 13 3 2 2" xfId="21905"/>
    <cellStyle name="Total 2 13 3 3" xfId="21772"/>
    <cellStyle name="Total 2 13 4" xfId="20842"/>
    <cellStyle name="Total 2 13 4 2" xfId="21027"/>
    <cellStyle name="Total 2 13 4 2 2" xfId="21904"/>
    <cellStyle name="Total 2 13 4 3" xfId="21773"/>
    <cellStyle name="Total 2 13 5" xfId="21030"/>
    <cellStyle name="Total 2 13 5 2" xfId="21907"/>
    <cellStyle name="Total 2 13 6" xfId="21770"/>
    <cellStyle name="Total 2 14" xfId="20843"/>
    <cellStyle name="Total 2 14 2" xfId="21026"/>
    <cellStyle name="Total 2 14 2 2" xfId="21903"/>
    <cellStyle name="Total 2 14 3" xfId="21774"/>
    <cellStyle name="Total 2 15" xfId="20844"/>
    <cellStyle name="Total 2 15 2" xfId="21025"/>
    <cellStyle name="Total 2 15 2 2" xfId="21902"/>
    <cellStyle name="Total 2 15 3" xfId="21775"/>
    <cellStyle name="Total 2 16" xfId="20845"/>
    <cellStyle name="Total 2 16 2" xfId="21024"/>
    <cellStyle name="Total 2 16 2 2" xfId="21901"/>
    <cellStyle name="Total 2 16 3" xfId="21776"/>
    <cellStyle name="Total 2 17" xfId="21045"/>
    <cellStyle name="Total 2 17 2" xfId="21922"/>
    <cellStyle name="Total 2 18" xfId="21755"/>
    <cellStyle name="Total 2 2" xfId="20846"/>
    <cellStyle name="Total 2 2 10" xfId="21023"/>
    <cellStyle name="Total 2 2 10 2" xfId="21900"/>
    <cellStyle name="Total 2 2 11" xfId="21777"/>
    <cellStyle name="Total 2 2 2" xfId="20847"/>
    <cellStyle name="Total 2 2 2 2" xfId="20848"/>
    <cellStyle name="Total 2 2 2 2 2" xfId="21021"/>
    <cellStyle name="Total 2 2 2 2 2 2" xfId="21898"/>
    <cellStyle name="Total 2 2 2 2 3" xfId="21779"/>
    <cellStyle name="Total 2 2 2 3" xfId="20849"/>
    <cellStyle name="Total 2 2 2 3 2" xfId="21020"/>
    <cellStyle name="Total 2 2 2 3 2 2" xfId="21897"/>
    <cellStyle name="Total 2 2 2 3 3" xfId="21780"/>
    <cellStyle name="Total 2 2 2 4" xfId="20850"/>
    <cellStyle name="Total 2 2 2 4 2" xfId="21019"/>
    <cellStyle name="Total 2 2 2 4 2 2" xfId="21896"/>
    <cellStyle name="Total 2 2 2 4 3" xfId="21781"/>
    <cellStyle name="Total 2 2 2 5" xfId="21022"/>
    <cellStyle name="Total 2 2 2 5 2" xfId="21899"/>
    <cellStyle name="Total 2 2 2 6" xfId="21778"/>
    <cellStyle name="Total 2 2 3" xfId="20851"/>
    <cellStyle name="Total 2 2 3 2" xfId="20852"/>
    <cellStyle name="Total 2 2 3 2 2" xfId="21017"/>
    <cellStyle name="Total 2 2 3 2 2 2" xfId="21894"/>
    <cellStyle name="Total 2 2 3 2 3" xfId="21783"/>
    <cellStyle name="Total 2 2 3 3" xfId="20853"/>
    <cellStyle name="Total 2 2 3 3 2" xfId="21016"/>
    <cellStyle name="Total 2 2 3 3 2 2" xfId="21893"/>
    <cellStyle name="Total 2 2 3 3 3" xfId="21784"/>
    <cellStyle name="Total 2 2 3 4" xfId="20854"/>
    <cellStyle name="Total 2 2 3 4 2" xfId="21015"/>
    <cellStyle name="Total 2 2 3 4 2 2" xfId="21892"/>
    <cellStyle name="Total 2 2 3 4 3" xfId="21785"/>
    <cellStyle name="Total 2 2 3 5" xfId="21018"/>
    <cellStyle name="Total 2 2 3 5 2" xfId="21895"/>
    <cellStyle name="Total 2 2 3 6" xfId="21782"/>
    <cellStyle name="Total 2 2 4" xfId="20855"/>
    <cellStyle name="Total 2 2 4 2" xfId="20856"/>
    <cellStyle name="Total 2 2 4 2 2" xfId="21013"/>
    <cellStyle name="Total 2 2 4 2 2 2" xfId="21890"/>
    <cellStyle name="Total 2 2 4 2 3" xfId="21787"/>
    <cellStyle name="Total 2 2 4 3" xfId="20857"/>
    <cellStyle name="Total 2 2 4 3 2" xfId="21012"/>
    <cellStyle name="Total 2 2 4 3 2 2" xfId="21889"/>
    <cellStyle name="Total 2 2 4 3 3" xfId="21788"/>
    <cellStyle name="Total 2 2 4 4" xfId="20858"/>
    <cellStyle name="Total 2 2 4 4 2" xfId="21011"/>
    <cellStyle name="Total 2 2 4 4 2 2" xfId="21888"/>
    <cellStyle name="Total 2 2 4 4 3" xfId="21789"/>
    <cellStyle name="Total 2 2 4 5" xfId="21014"/>
    <cellStyle name="Total 2 2 4 5 2" xfId="21891"/>
    <cellStyle name="Total 2 2 4 6" xfId="21786"/>
    <cellStyle name="Total 2 2 5" xfId="20859"/>
    <cellStyle name="Total 2 2 5 2" xfId="20860"/>
    <cellStyle name="Total 2 2 5 2 2" xfId="21009"/>
    <cellStyle name="Total 2 2 5 2 2 2" xfId="21886"/>
    <cellStyle name="Total 2 2 5 2 3" xfId="21791"/>
    <cellStyle name="Total 2 2 5 3" xfId="20861"/>
    <cellStyle name="Total 2 2 5 3 2" xfId="21008"/>
    <cellStyle name="Total 2 2 5 3 2 2" xfId="21885"/>
    <cellStyle name="Total 2 2 5 3 3" xfId="21792"/>
    <cellStyle name="Total 2 2 5 4" xfId="20862"/>
    <cellStyle name="Total 2 2 5 4 2" xfId="21007"/>
    <cellStyle name="Total 2 2 5 4 2 2" xfId="21884"/>
    <cellStyle name="Total 2 2 5 4 3" xfId="21793"/>
    <cellStyle name="Total 2 2 5 5" xfId="21010"/>
    <cellStyle name="Total 2 2 5 5 2" xfId="21887"/>
    <cellStyle name="Total 2 2 5 6" xfId="21790"/>
    <cellStyle name="Total 2 2 6" xfId="20863"/>
    <cellStyle name="Total 2 2 6 2" xfId="21006"/>
    <cellStyle name="Total 2 2 6 2 2" xfId="21883"/>
    <cellStyle name="Total 2 2 6 3" xfId="21794"/>
    <cellStyle name="Total 2 2 7" xfId="20864"/>
    <cellStyle name="Total 2 2 7 2" xfId="21005"/>
    <cellStyle name="Total 2 2 7 2 2" xfId="21882"/>
    <cellStyle name="Total 2 2 7 3" xfId="21795"/>
    <cellStyle name="Total 2 2 8" xfId="20865"/>
    <cellStyle name="Total 2 2 8 2" xfId="21004"/>
    <cellStyle name="Total 2 2 8 2 2" xfId="21881"/>
    <cellStyle name="Total 2 2 8 3" xfId="21796"/>
    <cellStyle name="Total 2 2 9" xfId="20866"/>
    <cellStyle name="Total 2 2 9 2" xfId="21003"/>
    <cellStyle name="Total 2 2 9 2 2" xfId="21880"/>
    <cellStyle name="Total 2 2 9 3" xfId="21797"/>
    <cellStyle name="Total 2 3" xfId="20867"/>
    <cellStyle name="Total 2 3 2" xfId="20868"/>
    <cellStyle name="Total 2 3 2 2" xfId="21002"/>
    <cellStyle name="Total 2 3 2 2 2" xfId="21879"/>
    <cellStyle name="Total 2 3 2 3" xfId="21798"/>
    <cellStyle name="Total 2 3 3" xfId="20869"/>
    <cellStyle name="Total 2 3 3 2" xfId="21001"/>
    <cellStyle name="Total 2 3 3 2 2" xfId="21878"/>
    <cellStyle name="Total 2 3 3 3" xfId="21799"/>
    <cellStyle name="Total 2 3 4" xfId="20870"/>
    <cellStyle name="Total 2 3 4 2" xfId="21000"/>
    <cellStyle name="Total 2 3 4 2 2" xfId="21877"/>
    <cellStyle name="Total 2 3 4 3" xfId="21800"/>
    <cellStyle name="Total 2 3 5" xfId="20871"/>
    <cellStyle name="Total 2 3 5 2" xfId="20999"/>
    <cellStyle name="Total 2 3 5 2 2" xfId="21876"/>
    <cellStyle name="Total 2 3 5 3" xfId="21801"/>
    <cellStyle name="Total 2 4" xfId="20872"/>
    <cellStyle name="Total 2 4 2" xfId="20873"/>
    <cellStyle name="Total 2 4 2 2" xfId="20998"/>
    <cellStyle name="Total 2 4 2 2 2" xfId="21875"/>
    <cellStyle name="Total 2 4 2 3" xfId="21802"/>
    <cellStyle name="Total 2 4 3" xfId="20874"/>
    <cellStyle name="Total 2 4 3 2" xfId="20997"/>
    <cellStyle name="Total 2 4 3 2 2" xfId="21874"/>
    <cellStyle name="Total 2 4 3 3" xfId="21803"/>
    <cellStyle name="Total 2 4 4" xfId="20875"/>
    <cellStyle name="Total 2 4 4 2" xfId="20996"/>
    <cellStyle name="Total 2 4 4 2 2" xfId="21873"/>
    <cellStyle name="Total 2 4 4 3" xfId="21804"/>
    <cellStyle name="Total 2 4 5" xfId="20876"/>
    <cellStyle name="Total 2 4 5 2" xfId="20995"/>
    <cellStyle name="Total 2 4 5 2 2" xfId="21872"/>
    <cellStyle name="Total 2 4 5 3" xfId="21805"/>
    <cellStyle name="Total 2 5" xfId="20877"/>
    <cellStyle name="Total 2 5 2" xfId="20878"/>
    <cellStyle name="Total 2 5 2 2" xfId="20994"/>
    <cellStyle name="Total 2 5 2 2 2" xfId="21871"/>
    <cellStyle name="Total 2 5 2 3" xfId="21806"/>
    <cellStyle name="Total 2 5 3" xfId="20879"/>
    <cellStyle name="Total 2 5 3 2" xfId="20993"/>
    <cellStyle name="Total 2 5 3 2 2" xfId="21870"/>
    <cellStyle name="Total 2 5 3 3" xfId="21807"/>
    <cellStyle name="Total 2 5 4" xfId="20880"/>
    <cellStyle name="Total 2 5 4 2" xfId="20992"/>
    <cellStyle name="Total 2 5 4 2 2" xfId="21869"/>
    <cellStyle name="Total 2 5 4 3" xfId="21808"/>
    <cellStyle name="Total 2 5 5" xfId="20881"/>
    <cellStyle name="Total 2 5 5 2" xfId="20991"/>
    <cellStyle name="Total 2 5 5 2 2" xfId="21868"/>
    <cellStyle name="Total 2 5 5 3" xfId="21809"/>
    <cellStyle name="Total 2 6" xfId="20882"/>
    <cellStyle name="Total 2 6 2" xfId="20883"/>
    <cellStyle name="Total 2 6 2 2" xfId="20990"/>
    <cellStyle name="Total 2 6 2 2 2" xfId="21867"/>
    <cellStyle name="Total 2 6 2 3" xfId="21810"/>
    <cellStyle name="Total 2 6 3" xfId="20884"/>
    <cellStyle name="Total 2 6 3 2" xfId="20989"/>
    <cellStyle name="Total 2 6 3 2 2" xfId="21866"/>
    <cellStyle name="Total 2 6 3 3" xfId="21811"/>
    <cellStyle name="Total 2 6 4" xfId="20885"/>
    <cellStyle name="Total 2 6 4 2" xfId="20988"/>
    <cellStyle name="Total 2 6 4 2 2" xfId="21865"/>
    <cellStyle name="Total 2 6 4 3" xfId="21812"/>
    <cellStyle name="Total 2 6 5" xfId="20886"/>
    <cellStyle name="Total 2 6 5 2" xfId="20987"/>
    <cellStyle name="Total 2 6 5 2 2" xfId="21864"/>
    <cellStyle name="Total 2 6 5 3" xfId="21813"/>
    <cellStyle name="Total 2 7" xfId="20887"/>
    <cellStyle name="Total 2 7 2" xfId="20888"/>
    <cellStyle name="Total 2 7 2 2" xfId="20986"/>
    <cellStyle name="Total 2 7 2 2 2" xfId="21863"/>
    <cellStyle name="Total 2 7 2 3" xfId="21814"/>
    <cellStyle name="Total 2 7 3" xfId="20889"/>
    <cellStyle name="Total 2 7 3 2" xfId="20985"/>
    <cellStyle name="Total 2 7 3 2 2" xfId="21862"/>
    <cellStyle name="Total 2 7 3 3" xfId="21815"/>
    <cellStyle name="Total 2 7 4" xfId="20890"/>
    <cellStyle name="Total 2 7 4 2" xfId="20984"/>
    <cellStyle name="Total 2 7 4 2 2" xfId="21861"/>
    <cellStyle name="Total 2 7 4 3" xfId="21816"/>
    <cellStyle name="Total 2 7 5" xfId="20891"/>
    <cellStyle name="Total 2 7 5 2" xfId="20983"/>
    <cellStyle name="Total 2 7 5 2 2" xfId="21860"/>
    <cellStyle name="Total 2 7 5 3" xfId="21817"/>
    <cellStyle name="Total 2 8" xfId="20892"/>
    <cellStyle name="Total 2 8 2" xfId="20893"/>
    <cellStyle name="Total 2 8 2 2" xfId="20982"/>
    <cellStyle name="Total 2 8 2 2 2" xfId="21859"/>
    <cellStyle name="Total 2 8 2 3" xfId="21818"/>
    <cellStyle name="Total 2 8 3" xfId="20894"/>
    <cellStyle name="Total 2 8 3 2" xfId="20981"/>
    <cellStyle name="Total 2 8 3 2 2" xfId="21858"/>
    <cellStyle name="Total 2 8 3 3" xfId="21819"/>
    <cellStyle name="Total 2 8 4" xfId="20895"/>
    <cellStyle name="Total 2 8 4 2" xfId="20980"/>
    <cellStyle name="Total 2 8 4 2 2" xfId="21857"/>
    <cellStyle name="Total 2 8 4 3" xfId="21820"/>
    <cellStyle name="Total 2 8 5" xfId="20896"/>
    <cellStyle name="Total 2 8 5 2" xfId="20979"/>
    <cellStyle name="Total 2 8 5 2 2" xfId="21856"/>
    <cellStyle name="Total 2 8 5 3" xfId="21821"/>
    <cellStyle name="Total 2 9" xfId="20897"/>
    <cellStyle name="Total 2 9 2" xfId="20898"/>
    <cellStyle name="Total 2 9 2 2" xfId="20978"/>
    <cellStyle name="Total 2 9 2 2 2" xfId="21855"/>
    <cellStyle name="Total 2 9 2 3" xfId="21822"/>
    <cellStyle name="Total 2 9 3" xfId="20899"/>
    <cellStyle name="Total 2 9 3 2" xfId="20977"/>
    <cellStyle name="Total 2 9 3 2 2" xfId="21854"/>
    <cellStyle name="Total 2 9 3 3" xfId="21823"/>
    <cellStyle name="Total 2 9 4" xfId="20900"/>
    <cellStyle name="Total 2 9 4 2" xfId="20976"/>
    <cellStyle name="Total 2 9 4 2 2" xfId="21853"/>
    <cellStyle name="Total 2 9 4 3" xfId="21824"/>
    <cellStyle name="Total 2 9 5" xfId="20901"/>
    <cellStyle name="Total 2 9 5 2" xfId="20975"/>
    <cellStyle name="Total 2 9 5 2 2" xfId="21852"/>
    <cellStyle name="Total 2 9 5 3" xfId="21825"/>
    <cellStyle name="Total 3" xfId="20902"/>
    <cellStyle name="Total 3 2" xfId="20903"/>
    <cellStyle name="Total 3 2 2" xfId="20973"/>
    <cellStyle name="Total 3 2 2 2" xfId="21850"/>
    <cellStyle name="Total 3 2 3" xfId="21827"/>
    <cellStyle name="Total 3 3" xfId="20904"/>
    <cellStyle name="Total 3 3 2" xfId="20972"/>
    <cellStyle name="Total 3 3 2 2" xfId="21849"/>
    <cellStyle name="Total 3 3 3" xfId="21828"/>
    <cellStyle name="Total 3 4" xfId="20974"/>
    <cellStyle name="Total 3 4 2" xfId="21851"/>
    <cellStyle name="Total 3 5" xfId="21826"/>
    <cellStyle name="Total 4" xfId="20905"/>
    <cellStyle name="Total 4 2" xfId="20906"/>
    <cellStyle name="Total 4 2 2" xfId="20970"/>
    <cellStyle name="Total 4 2 2 2" xfId="21847"/>
    <cellStyle name="Total 4 2 3" xfId="21830"/>
    <cellStyle name="Total 4 3" xfId="20907"/>
    <cellStyle name="Total 4 3 2" xfId="20969"/>
    <cellStyle name="Total 4 3 2 2" xfId="21846"/>
    <cellStyle name="Total 4 3 3" xfId="21831"/>
    <cellStyle name="Total 4 4" xfId="20971"/>
    <cellStyle name="Total 4 4 2" xfId="21848"/>
    <cellStyle name="Total 4 5" xfId="21829"/>
    <cellStyle name="Total 5" xfId="20908"/>
    <cellStyle name="Total 5 2" xfId="20909"/>
    <cellStyle name="Total 5 2 2" xfId="20967"/>
    <cellStyle name="Total 5 2 2 2" xfId="21844"/>
    <cellStyle name="Total 5 2 3" xfId="21833"/>
    <cellStyle name="Total 5 3" xfId="20910"/>
    <cellStyle name="Total 5 3 2" xfId="20966"/>
    <cellStyle name="Total 5 3 2 2" xfId="21843"/>
    <cellStyle name="Total 5 3 3" xfId="21834"/>
    <cellStyle name="Total 5 4" xfId="20968"/>
    <cellStyle name="Total 5 4 2" xfId="21845"/>
    <cellStyle name="Total 5 5" xfId="21832"/>
    <cellStyle name="Total 6" xfId="20911"/>
    <cellStyle name="Total 6 2" xfId="20912"/>
    <cellStyle name="Total 6 2 2" xfId="20964"/>
    <cellStyle name="Total 6 2 2 2" xfId="21841"/>
    <cellStyle name="Total 6 2 3" xfId="21836"/>
    <cellStyle name="Total 6 3" xfId="20913"/>
    <cellStyle name="Total 6 3 2" xfId="20963"/>
    <cellStyle name="Total 6 3 2 2" xfId="21840"/>
    <cellStyle name="Total 6 3 3" xfId="21837"/>
    <cellStyle name="Total 6 4" xfId="20965"/>
    <cellStyle name="Total 6 4 2" xfId="21842"/>
    <cellStyle name="Total 6 5" xfId="21835"/>
    <cellStyle name="Total 7" xfId="20914"/>
    <cellStyle name="Total 7 2" xfId="20962"/>
    <cellStyle name="Total 7 2 2" xfId="21839"/>
    <cellStyle name="Total 7 3" xfId="2183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2" sqref="C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9"/>
      <c r="B1" s="194" t="s">
        <v>253</v>
      </c>
      <c r="C1" s="95"/>
    </row>
    <row r="2" spans="1:3" s="191" customFormat="1" ht="15.75">
      <c r="A2" s="248">
        <v>1</v>
      </c>
      <c r="B2" s="192" t="s">
        <v>254</v>
      </c>
      <c r="C2" s="189" t="s">
        <v>637</v>
      </c>
    </row>
    <row r="3" spans="1:3" s="191" customFormat="1" ht="15.75">
      <c r="A3" s="248">
        <v>2</v>
      </c>
      <c r="B3" s="193" t="s">
        <v>255</v>
      </c>
      <c r="C3" s="189" t="s">
        <v>621</v>
      </c>
    </row>
    <row r="4" spans="1:3" s="191" customFormat="1" ht="15.75">
      <c r="A4" s="248">
        <v>3</v>
      </c>
      <c r="B4" s="193" t="s">
        <v>256</v>
      </c>
      <c r="C4" s="189" t="s">
        <v>625</v>
      </c>
    </row>
    <row r="5" spans="1:3" s="191" customFormat="1" ht="15.75">
      <c r="A5" s="249">
        <v>4</v>
      </c>
      <c r="B5" s="196" t="s">
        <v>257</v>
      </c>
      <c r="C5" s="189" t="s">
        <v>635</v>
      </c>
    </row>
    <row r="6" spans="1:3" s="195" customFormat="1" ht="65.25" customHeight="1">
      <c r="A6" s="526" t="s">
        <v>490</v>
      </c>
      <c r="B6" s="527"/>
      <c r="C6" s="527"/>
    </row>
    <row r="7" spans="1:3">
      <c r="A7" s="427" t="s">
        <v>403</v>
      </c>
      <c r="B7" s="428" t="s">
        <v>258</v>
      </c>
    </row>
    <row r="8" spans="1:3">
      <c r="A8" s="429">
        <v>1</v>
      </c>
      <c r="B8" s="425" t="s">
        <v>225</v>
      </c>
    </row>
    <row r="9" spans="1:3">
      <c r="A9" s="429">
        <v>2</v>
      </c>
      <c r="B9" s="425" t="s">
        <v>259</v>
      </c>
    </row>
    <row r="10" spans="1:3">
      <c r="A10" s="429">
        <v>3</v>
      </c>
      <c r="B10" s="425" t="s">
        <v>260</v>
      </c>
    </row>
    <row r="11" spans="1:3">
      <c r="A11" s="429">
        <v>4</v>
      </c>
      <c r="B11" s="425" t="s">
        <v>261</v>
      </c>
      <c r="C11" s="190"/>
    </row>
    <row r="12" spans="1:3">
      <c r="A12" s="429">
        <v>5</v>
      </c>
      <c r="B12" s="425" t="s">
        <v>189</v>
      </c>
    </row>
    <row r="13" spans="1:3">
      <c r="A13" s="429">
        <v>6</v>
      </c>
      <c r="B13" s="430" t="s">
        <v>150</v>
      </c>
    </row>
    <row r="14" spans="1:3">
      <c r="A14" s="429">
        <v>7</v>
      </c>
      <c r="B14" s="425" t="s">
        <v>262</v>
      </c>
    </row>
    <row r="15" spans="1:3">
      <c r="A15" s="429">
        <v>8</v>
      </c>
      <c r="B15" s="425" t="s">
        <v>265</v>
      </c>
    </row>
    <row r="16" spans="1:3">
      <c r="A16" s="429">
        <v>9</v>
      </c>
      <c r="B16" s="425" t="s">
        <v>88</v>
      </c>
    </row>
    <row r="17" spans="1:2">
      <c r="A17" s="431" t="s">
        <v>547</v>
      </c>
      <c r="B17" s="425" t="s">
        <v>527</v>
      </c>
    </row>
    <row r="18" spans="1:2">
      <c r="A18" s="429">
        <v>10</v>
      </c>
      <c r="B18" s="425" t="s">
        <v>268</v>
      </c>
    </row>
    <row r="19" spans="1:2">
      <c r="A19" s="429">
        <v>11</v>
      </c>
      <c r="B19" s="430" t="s">
        <v>249</v>
      </c>
    </row>
    <row r="20" spans="1:2">
      <c r="A20" s="429">
        <v>12</v>
      </c>
      <c r="B20" s="430" t="s">
        <v>246</v>
      </c>
    </row>
    <row r="21" spans="1:2">
      <c r="A21" s="429">
        <v>13</v>
      </c>
      <c r="B21" s="432" t="s">
        <v>461</v>
      </c>
    </row>
    <row r="22" spans="1:2">
      <c r="A22" s="429">
        <v>14</v>
      </c>
      <c r="B22" s="433" t="s">
        <v>520</v>
      </c>
    </row>
    <row r="23" spans="1:2">
      <c r="A23" s="434">
        <v>15</v>
      </c>
      <c r="B23" s="430" t="s">
        <v>77</v>
      </c>
    </row>
    <row r="24" spans="1:2">
      <c r="A24" s="434">
        <v>15.1</v>
      </c>
      <c r="B24" s="425" t="s">
        <v>556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zoomScaleNormal="100" workbookViewId="0">
      <pane xSplit="1" ySplit="5" topLeftCell="B41"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4" ht="15.75">
      <c r="A1" s="17" t="s">
        <v>190</v>
      </c>
      <c r="B1" s="16" t="str">
        <f>Info!C2</f>
        <v>სს "ბაზისბანკი"</v>
      </c>
      <c r="D1" s="2"/>
    </row>
    <row r="2" spans="1:4" s="21" customFormat="1" ht="15.75" customHeight="1">
      <c r="A2" s="21" t="s">
        <v>191</v>
      </c>
      <c r="B2" s="481">
        <f>'1. key ratios'!B2</f>
        <v>43921</v>
      </c>
    </row>
    <row r="3" spans="1:4" s="21" customFormat="1" ht="15.75" customHeight="1"/>
    <row r="4" spans="1:4" ht="15.75" thickBot="1">
      <c r="A4" s="5" t="s">
        <v>412</v>
      </c>
      <c r="B4" s="64" t="s">
        <v>88</v>
      </c>
    </row>
    <row r="5" spans="1:4">
      <c r="A5" s="141" t="s">
        <v>26</v>
      </c>
      <c r="B5" s="142"/>
      <c r="C5" s="143" t="s">
        <v>27</v>
      </c>
    </row>
    <row r="6" spans="1:4">
      <c r="A6" s="144">
        <v>1</v>
      </c>
      <c r="B6" s="84" t="s">
        <v>28</v>
      </c>
      <c r="C6" s="294">
        <f>SUM(C7:C11)</f>
        <v>218130754.69</v>
      </c>
    </row>
    <row r="7" spans="1:4">
      <c r="A7" s="144">
        <v>2</v>
      </c>
      <c r="B7" s="81" t="s">
        <v>29</v>
      </c>
      <c r="C7" s="295">
        <v>16181147</v>
      </c>
    </row>
    <row r="8" spans="1:4">
      <c r="A8" s="144">
        <v>3</v>
      </c>
      <c r="B8" s="75" t="s">
        <v>30</v>
      </c>
      <c r="C8" s="295">
        <v>76412652.799999997</v>
      </c>
    </row>
    <row r="9" spans="1:4">
      <c r="A9" s="144">
        <v>4</v>
      </c>
      <c r="B9" s="75" t="s">
        <v>31</v>
      </c>
      <c r="C9" s="295">
        <v>0</v>
      </c>
    </row>
    <row r="10" spans="1:4">
      <c r="A10" s="144">
        <v>5</v>
      </c>
      <c r="B10" s="75" t="s">
        <v>32</v>
      </c>
      <c r="C10" s="295">
        <v>123142978.17</v>
      </c>
    </row>
    <row r="11" spans="1:4">
      <c r="A11" s="144">
        <v>6</v>
      </c>
      <c r="B11" s="82" t="s">
        <v>33</v>
      </c>
      <c r="C11" s="295">
        <v>2393976.7200000002</v>
      </c>
    </row>
    <row r="12" spans="1:4" s="4" customFormat="1">
      <c r="A12" s="144">
        <v>7</v>
      </c>
      <c r="B12" s="84" t="s">
        <v>34</v>
      </c>
      <c r="C12" s="296">
        <f>SUM(C13:C27)</f>
        <v>11613647.709999999</v>
      </c>
    </row>
    <row r="13" spans="1:4" s="4" customFormat="1">
      <c r="A13" s="144">
        <v>8</v>
      </c>
      <c r="B13" s="83" t="s">
        <v>35</v>
      </c>
      <c r="C13" s="297">
        <v>9513350.1799999997</v>
      </c>
    </row>
    <row r="14" spans="1:4" s="4" customFormat="1" ht="25.5">
      <c r="A14" s="144">
        <v>9</v>
      </c>
      <c r="B14" s="76" t="s">
        <v>36</v>
      </c>
      <c r="C14" s="297">
        <v>0</v>
      </c>
    </row>
    <row r="15" spans="1:4" s="4" customFormat="1">
      <c r="A15" s="144">
        <v>10</v>
      </c>
      <c r="B15" s="77" t="s">
        <v>37</v>
      </c>
      <c r="C15" s="297">
        <v>2100297.5299999998</v>
      </c>
    </row>
    <row r="16" spans="1:4" s="4" customFormat="1">
      <c r="A16" s="144">
        <v>11</v>
      </c>
      <c r="B16" s="78" t="s">
        <v>38</v>
      </c>
      <c r="C16" s="297">
        <v>0</v>
      </c>
    </row>
    <row r="17" spans="1:3" s="4" customFormat="1">
      <c r="A17" s="144">
        <v>12</v>
      </c>
      <c r="B17" s="77" t="s">
        <v>39</v>
      </c>
      <c r="C17" s="297">
        <v>0</v>
      </c>
    </row>
    <row r="18" spans="1:3" s="4" customFormat="1">
      <c r="A18" s="144">
        <v>13</v>
      </c>
      <c r="B18" s="77" t="s">
        <v>40</v>
      </c>
      <c r="C18" s="297">
        <v>0</v>
      </c>
    </row>
    <row r="19" spans="1:3" s="4" customFormat="1">
      <c r="A19" s="144">
        <v>14</v>
      </c>
      <c r="B19" s="77" t="s">
        <v>41</v>
      </c>
      <c r="C19" s="297">
        <v>0</v>
      </c>
    </row>
    <row r="20" spans="1:3" s="4" customFormat="1" ht="25.5">
      <c r="A20" s="144">
        <v>15</v>
      </c>
      <c r="B20" s="77" t="s">
        <v>42</v>
      </c>
      <c r="C20" s="297">
        <v>0</v>
      </c>
    </row>
    <row r="21" spans="1:3" s="4" customFormat="1" ht="25.5">
      <c r="A21" s="144">
        <v>16</v>
      </c>
      <c r="B21" s="76" t="s">
        <v>43</v>
      </c>
      <c r="C21" s="297">
        <v>0</v>
      </c>
    </row>
    <row r="22" spans="1:3" s="4" customFormat="1">
      <c r="A22" s="144">
        <v>17</v>
      </c>
      <c r="B22" s="145" t="s">
        <v>44</v>
      </c>
      <c r="C22" s="297">
        <v>0</v>
      </c>
    </row>
    <row r="23" spans="1:3" s="4" customFormat="1" ht="25.5">
      <c r="A23" s="144">
        <v>18</v>
      </c>
      <c r="B23" s="76" t="s">
        <v>45</v>
      </c>
      <c r="C23" s="297">
        <v>0</v>
      </c>
    </row>
    <row r="24" spans="1:3" s="4" customFormat="1" ht="25.5">
      <c r="A24" s="144">
        <v>19</v>
      </c>
      <c r="B24" s="76" t="s">
        <v>46</v>
      </c>
      <c r="C24" s="297">
        <v>0</v>
      </c>
    </row>
    <row r="25" spans="1:3" s="4" customFormat="1" ht="25.5">
      <c r="A25" s="144">
        <v>20</v>
      </c>
      <c r="B25" s="79" t="s">
        <v>47</v>
      </c>
      <c r="C25" s="297">
        <v>0</v>
      </c>
    </row>
    <row r="26" spans="1:3" s="4" customFormat="1">
      <c r="A26" s="144">
        <v>21</v>
      </c>
      <c r="B26" s="79" t="s">
        <v>48</v>
      </c>
      <c r="C26" s="297">
        <v>0</v>
      </c>
    </row>
    <row r="27" spans="1:3" s="4" customFormat="1" ht="25.5">
      <c r="A27" s="144">
        <v>22</v>
      </c>
      <c r="B27" s="79" t="s">
        <v>49</v>
      </c>
      <c r="C27" s="297">
        <v>0</v>
      </c>
    </row>
    <row r="28" spans="1:3" s="4" customFormat="1">
      <c r="A28" s="144">
        <v>23</v>
      </c>
      <c r="B28" s="85" t="s">
        <v>23</v>
      </c>
      <c r="C28" s="296">
        <f>C6-C12</f>
        <v>206517106.97999999</v>
      </c>
    </row>
    <row r="29" spans="1:3" s="4" customFormat="1">
      <c r="A29" s="146"/>
      <c r="B29" s="80"/>
      <c r="C29" s="297"/>
    </row>
    <row r="30" spans="1:3" s="4" customFormat="1">
      <c r="A30" s="146">
        <v>24</v>
      </c>
      <c r="B30" s="85" t="s">
        <v>50</v>
      </c>
      <c r="C30" s="296">
        <f>C31+C34</f>
        <v>0</v>
      </c>
    </row>
    <row r="31" spans="1:3" s="4" customFormat="1">
      <c r="A31" s="146">
        <v>25</v>
      </c>
      <c r="B31" s="75" t="s">
        <v>51</v>
      </c>
      <c r="C31" s="298">
        <f>C32+C33</f>
        <v>0</v>
      </c>
    </row>
    <row r="32" spans="1:3" s="4" customFormat="1">
      <c r="A32" s="146">
        <v>26</v>
      </c>
      <c r="B32" s="187" t="s">
        <v>52</v>
      </c>
      <c r="C32" s="297"/>
    </row>
    <row r="33" spans="1:3" s="4" customFormat="1">
      <c r="A33" s="146">
        <v>27</v>
      </c>
      <c r="B33" s="187" t="s">
        <v>53</v>
      </c>
      <c r="C33" s="297"/>
    </row>
    <row r="34" spans="1:3" s="4" customFormat="1">
      <c r="A34" s="146">
        <v>28</v>
      </c>
      <c r="B34" s="75" t="s">
        <v>54</v>
      </c>
      <c r="C34" s="297"/>
    </row>
    <row r="35" spans="1:3" s="4" customFormat="1">
      <c r="A35" s="146">
        <v>29</v>
      </c>
      <c r="B35" s="85" t="s">
        <v>55</v>
      </c>
      <c r="C35" s="296">
        <f>SUM(C36:C40)</f>
        <v>0</v>
      </c>
    </row>
    <row r="36" spans="1:3" s="4" customFormat="1">
      <c r="A36" s="146">
        <v>30</v>
      </c>
      <c r="B36" s="76" t="s">
        <v>56</v>
      </c>
      <c r="C36" s="297"/>
    </row>
    <row r="37" spans="1:3" s="4" customFormat="1">
      <c r="A37" s="146">
        <v>31</v>
      </c>
      <c r="B37" s="77" t="s">
        <v>57</v>
      </c>
      <c r="C37" s="297"/>
    </row>
    <row r="38" spans="1:3" s="4" customFormat="1" ht="25.5">
      <c r="A38" s="146">
        <v>32</v>
      </c>
      <c r="B38" s="76" t="s">
        <v>58</v>
      </c>
      <c r="C38" s="297"/>
    </row>
    <row r="39" spans="1:3" s="4" customFormat="1" ht="25.5">
      <c r="A39" s="146">
        <v>33</v>
      </c>
      <c r="B39" s="76" t="s">
        <v>46</v>
      </c>
      <c r="C39" s="297"/>
    </row>
    <row r="40" spans="1:3" s="4" customFormat="1" ht="25.5">
      <c r="A40" s="146">
        <v>34</v>
      </c>
      <c r="B40" s="79" t="s">
        <v>59</v>
      </c>
      <c r="C40" s="297"/>
    </row>
    <row r="41" spans="1:3" s="4" customFormat="1">
      <c r="A41" s="146">
        <v>35</v>
      </c>
      <c r="B41" s="85" t="s">
        <v>24</v>
      </c>
      <c r="C41" s="296">
        <f>C30-C35</f>
        <v>0</v>
      </c>
    </row>
    <row r="42" spans="1:3" s="4" customFormat="1">
      <c r="A42" s="146"/>
      <c r="B42" s="80"/>
      <c r="C42" s="297"/>
    </row>
    <row r="43" spans="1:3" s="4" customFormat="1">
      <c r="A43" s="146">
        <v>36</v>
      </c>
      <c r="B43" s="86" t="s">
        <v>60</v>
      </c>
      <c r="C43" s="296">
        <f>SUM(C44:C46)</f>
        <v>33514330.351894502</v>
      </c>
    </row>
    <row r="44" spans="1:3" s="4" customFormat="1">
      <c r="A44" s="146">
        <v>37</v>
      </c>
      <c r="B44" s="75" t="s">
        <v>61</v>
      </c>
      <c r="C44" s="297">
        <v>16094050</v>
      </c>
    </row>
    <row r="45" spans="1:3" s="4" customFormat="1">
      <c r="A45" s="146">
        <v>38</v>
      </c>
      <c r="B45" s="75" t="s">
        <v>62</v>
      </c>
      <c r="C45" s="297">
        <v>0</v>
      </c>
    </row>
    <row r="46" spans="1:3" s="4" customFormat="1">
      <c r="A46" s="146">
        <v>39</v>
      </c>
      <c r="B46" s="75" t="s">
        <v>63</v>
      </c>
      <c r="C46" s="297">
        <v>17420280.351894502</v>
      </c>
    </row>
    <row r="47" spans="1:3" s="4" customFormat="1">
      <c r="A47" s="146">
        <v>40</v>
      </c>
      <c r="B47" s="86" t="s">
        <v>64</v>
      </c>
      <c r="C47" s="296">
        <f>SUM(C48:C51)</f>
        <v>0</v>
      </c>
    </row>
    <row r="48" spans="1:3" s="4" customFormat="1">
      <c r="A48" s="146">
        <v>41</v>
      </c>
      <c r="B48" s="76" t="s">
        <v>65</v>
      </c>
      <c r="C48" s="297"/>
    </row>
    <row r="49" spans="1:3" s="4" customFormat="1">
      <c r="A49" s="146">
        <v>42</v>
      </c>
      <c r="B49" s="77" t="s">
        <v>66</v>
      </c>
      <c r="C49" s="297"/>
    </row>
    <row r="50" spans="1:3" s="4" customFormat="1" ht="25.5">
      <c r="A50" s="146">
        <v>43</v>
      </c>
      <c r="B50" s="76" t="s">
        <v>67</v>
      </c>
      <c r="C50" s="297"/>
    </row>
    <row r="51" spans="1:3" s="4" customFormat="1" ht="25.5">
      <c r="A51" s="146">
        <v>44</v>
      </c>
      <c r="B51" s="76" t="s">
        <v>46</v>
      </c>
      <c r="C51" s="297"/>
    </row>
    <row r="52" spans="1:3" s="4" customFormat="1" ht="15.75" thickBot="1">
      <c r="A52" s="147">
        <v>45</v>
      </c>
      <c r="B52" s="148" t="s">
        <v>25</v>
      </c>
      <c r="C52" s="299">
        <f>C43-C47</f>
        <v>33514330.351894502</v>
      </c>
    </row>
    <row r="55" spans="1:3">
      <c r="B55" s="2"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3"/>
  <sheetViews>
    <sheetView topLeftCell="A5" workbookViewId="0">
      <selection activeCell="D21" sqref="D21"/>
    </sheetView>
  </sheetViews>
  <sheetFormatPr defaultColWidth="9.140625" defaultRowHeight="12.75"/>
  <cols>
    <col min="1" max="1" width="10.85546875" style="367" bestFit="1" customWidth="1"/>
    <col min="2" max="2" width="59" style="367" customWidth="1"/>
    <col min="3" max="3" width="16.7109375" style="367" bestFit="1" customWidth="1"/>
    <col min="4" max="4" width="22.140625" style="367" customWidth="1"/>
    <col min="5" max="5" width="9.140625" style="367"/>
    <col min="6" max="6" width="13.42578125" style="367" bestFit="1" customWidth="1"/>
    <col min="7" max="16384" width="9.140625" style="367"/>
  </cols>
  <sheetData>
    <row r="1" spans="1:8" ht="15">
      <c r="A1" s="17" t="s">
        <v>190</v>
      </c>
      <c r="B1" s="16" t="str">
        <f>Info!C2</f>
        <v>სს "ბაზისბანკი"</v>
      </c>
    </row>
    <row r="2" spans="1:8" s="21" customFormat="1" ht="15.75" customHeight="1">
      <c r="A2" s="21" t="s">
        <v>191</v>
      </c>
      <c r="B2" s="481">
        <f>'1. key ratios'!B2</f>
        <v>43921</v>
      </c>
    </row>
    <row r="3" spans="1:8" s="21" customFormat="1" ht="15.75" customHeight="1"/>
    <row r="4" spans="1:8" ht="13.5" thickBot="1">
      <c r="A4" s="368" t="s">
        <v>526</v>
      </c>
      <c r="B4" s="409" t="s">
        <v>527</v>
      </c>
    </row>
    <row r="5" spans="1:8" s="410" customFormat="1">
      <c r="A5" s="553" t="s">
        <v>528</v>
      </c>
      <c r="B5" s="554"/>
      <c r="C5" s="399" t="s">
        <v>529</v>
      </c>
      <c r="D5" s="400" t="s">
        <v>530</v>
      </c>
    </row>
    <row r="6" spans="1:8" s="411" customFormat="1">
      <c r="A6" s="401">
        <v>1</v>
      </c>
      <c r="B6" s="402" t="s">
        <v>531</v>
      </c>
      <c r="C6" s="402"/>
      <c r="D6" s="403"/>
    </row>
    <row r="7" spans="1:8" s="411" customFormat="1">
      <c r="A7" s="404" t="s">
        <v>532</v>
      </c>
      <c r="B7" s="405" t="s">
        <v>533</v>
      </c>
      <c r="C7" s="463">
        <v>4.4999999999999998E-2</v>
      </c>
      <c r="D7" s="495">
        <f>C7*'5. RWA'!$C$13</f>
        <v>68112186.308695972</v>
      </c>
      <c r="G7" s="525"/>
      <c r="H7" s="494"/>
    </row>
    <row r="8" spans="1:8" s="411" customFormat="1">
      <c r="A8" s="404" t="s">
        <v>534</v>
      </c>
      <c r="B8" s="405" t="s">
        <v>535</v>
      </c>
      <c r="C8" s="464">
        <v>0.06</v>
      </c>
      <c r="D8" s="495">
        <f>C8*'5. RWA'!$C$13</f>
        <v>90816248.411594614</v>
      </c>
      <c r="G8" s="525"/>
      <c r="H8" s="494"/>
    </row>
    <row r="9" spans="1:8" s="411" customFormat="1">
      <c r="A9" s="404" t="s">
        <v>536</v>
      </c>
      <c r="B9" s="405" t="s">
        <v>537</v>
      </c>
      <c r="C9" s="464">
        <v>0.08</v>
      </c>
      <c r="D9" s="495">
        <f>C9*'5. RWA'!$C$13</f>
        <v>121088331.2154595</v>
      </c>
      <c r="G9" s="525"/>
      <c r="H9" s="494"/>
    </row>
    <row r="10" spans="1:8" s="411" customFormat="1">
      <c r="A10" s="401" t="s">
        <v>538</v>
      </c>
      <c r="B10" s="402" t="s">
        <v>539</v>
      </c>
      <c r="C10" s="465"/>
      <c r="D10" s="496"/>
      <c r="G10" s="525"/>
    </row>
    <row r="11" spans="1:8" s="412" customFormat="1">
      <c r="A11" s="406" t="s">
        <v>540</v>
      </c>
      <c r="B11" s="407" t="s">
        <v>602</v>
      </c>
      <c r="C11" s="466">
        <v>0</v>
      </c>
      <c r="D11" s="497">
        <f>C11*'5. RWA'!$C$13</f>
        <v>0</v>
      </c>
      <c r="G11" s="525"/>
    </row>
    <row r="12" spans="1:8" s="412" customFormat="1">
      <c r="A12" s="406" t="s">
        <v>541</v>
      </c>
      <c r="B12" s="407" t="s">
        <v>542</v>
      </c>
      <c r="C12" s="466">
        <v>0</v>
      </c>
      <c r="D12" s="497">
        <f>C12*'5. RWA'!$C$13</f>
        <v>0</v>
      </c>
      <c r="G12" s="525"/>
    </row>
    <row r="13" spans="1:8" s="412" customFormat="1">
      <c r="A13" s="406" t="s">
        <v>543</v>
      </c>
      <c r="B13" s="407" t="s">
        <v>544</v>
      </c>
      <c r="C13" s="466"/>
      <c r="D13" s="497">
        <f>C13*'5. RWA'!$C$13</f>
        <v>0</v>
      </c>
    </row>
    <row r="14" spans="1:8" s="411" customFormat="1">
      <c r="A14" s="401" t="s">
        <v>545</v>
      </c>
      <c r="B14" s="402" t="s">
        <v>600</v>
      </c>
      <c r="C14" s="467"/>
      <c r="D14" s="496"/>
    </row>
    <row r="15" spans="1:8" s="411" customFormat="1">
      <c r="A15" s="426" t="s">
        <v>548</v>
      </c>
      <c r="B15" s="407" t="s">
        <v>601</v>
      </c>
      <c r="C15" s="466">
        <v>9.2425423889862107E-3</v>
      </c>
      <c r="D15" s="497">
        <f>C15*'5. RWA'!$C$13</f>
        <v>13989550.425881082</v>
      </c>
      <c r="H15" s="494"/>
    </row>
    <row r="16" spans="1:8" s="411" customFormat="1">
      <c r="A16" s="426" t="s">
        <v>549</v>
      </c>
      <c r="B16" s="407" t="s">
        <v>551</v>
      </c>
      <c r="C16" s="466">
        <v>1.2346061469667557E-2</v>
      </c>
      <c r="D16" s="497">
        <f>C16*'5. RWA'!$C$13</f>
        <v>18687049.755569097</v>
      </c>
      <c r="H16" s="494"/>
    </row>
    <row r="17" spans="1:10" s="411" customFormat="1">
      <c r="A17" s="426" t="s">
        <v>550</v>
      </c>
      <c r="B17" s="407" t="s">
        <v>598</v>
      </c>
      <c r="C17" s="466">
        <v>4.3026222757437796E-2</v>
      </c>
      <c r="D17" s="497">
        <f>C17*'5. RWA'!$C$13</f>
        <v>65124668.902534612</v>
      </c>
      <c r="H17" s="494"/>
    </row>
    <row r="18" spans="1:10" s="410" customFormat="1">
      <c r="A18" s="555" t="s">
        <v>599</v>
      </c>
      <c r="B18" s="556"/>
      <c r="C18" s="468" t="s">
        <v>529</v>
      </c>
      <c r="D18" s="498" t="s">
        <v>530</v>
      </c>
    </row>
    <row r="19" spans="1:10" s="411" customFormat="1" ht="15">
      <c r="A19" s="408">
        <v>4</v>
      </c>
      <c r="B19" s="407" t="s">
        <v>23</v>
      </c>
      <c r="C19" s="466">
        <f>C7+C11+C12+C13+C15</f>
        <v>5.4242542388986209E-2</v>
      </c>
      <c r="D19" s="495">
        <f>C19*'5. RWA'!$C$13</f>
        <v>82101736.734577045</v>
      </c>
      <c r="F19"/>
      <c r="G19"/>
      <c r="H19"/>
      <c r="I19"/>
      <c r="J19"/>
    </row>
    <row r="20" spans="1:10" s="411" customFormat="1" ht="15">
      <c r="A20" s="408">
        <v>5</v>
      </c>
      <c r="B20" s="407" t="s">
        <v>89</v>
      </c>
      <c r="C20" s="466">
        <f>C8+C11+C12+C13+C16</f>
        <v>7.2346061469667558E-2</v>
      </c>
      <c r="D20" s="495">
        <f>C20*'5. RWA'!$C$13</f>
        <v>109503298.16716373</v>
      </c>
      <c r="F20"/>
      <c r="G20"/>
      <c r="H20"/>
      <c r="I20"/>
      <c r="J20"/>
    </row>
    <row r="21" spans="1:10" s="411" customFormat="1" ht="15.75" thickBot="1">
      <c r="A21" s="413" t="s">
        <v>546</v>
      </c>
      <c r="B21" s="414" t="s">
        <v>88</v>
      </c>
      <c r="C21" s="469">
        <f>C9+C11+C12+C13+C17</f>
        <v>0.1230262227574378</v>
      </c>
      <c r="D21" s="499">
        <f>C21*'5. RWA'!$C$13</f>
        <v>186213000.1179941</v>
      </c>
      <c r="F21"/>
      <c r="G21"/>
      <c r="H21"/>
      <c r="I21"/>
      <c r="J21"/>
    </row>
    <row r="22" spans="1:10" ht="15">
      <c r="F22"/>
      <c r="G22"/>
      <c r="H22"/>
      <c r="I22"/>
      <c r="J22"/>
    </row>
    <row r="23" spans="1:10" ht="63.75">
      <c r="B23" s="23" t="s">
        <v>603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29" activePane="bottomRight" state="frozen"/>
      <selection pane="topRight" activeCell="B1" sqref="B1"/>
      <selection pane="bottomLeft" activeCell="A5" sqref="A5"/>
      <selection pane="bottomRight" activeCell="D44" sqref="D44"/>
    </sheetView>
  </sheetViews>
  <sheetFormatPr defaultRowHeight="15.75"/>
  <cols>
    <col min="1" max="1" width="10.7109375" style="71" customWidth="1"/>
    <col min="2" max="2" width="91.85546875" style="71" customWidth="1"/>
    <col min="3" max="3" width="53.140625" style="71" customWidth="1"/>
    <col min="4" max="4" width="32.28515625" style="71" customWidth="1"/>
    <col min="5" max="5" width="9.42578125" customWidth="1"/>
  </cols>
  <sheetData>
    <row r="1" spans="1:6">
      <c r="A1" s="17" t="s">
        <v>190</v>
      </c>
      <c r="B1" s="19" t="str">
        <f>Info!C2</f>
        <v>სს "ბაზისბანკი"</v>
      </c>
      <c r="E1" s="2"/>
      <c r="F1" s="2"/>
    </row>
    <row r="2" spans="1:6" s="21" customFormat="1" ht="15.75" customHeight="1">
      <c r="A2" s="21" t="s">
        <v>191</v>
      </c>
      <c r="B2" s="481">
        <f>'1. key ratios'!B2</f>
        <v>43921</v>
      </c>
    </row>
    <row r="3" spans="1:6" s="21" customFormat="1" ht="15.75" customHeight="1">
      <c r="A3" s="26"/>
    </row>
    <row r="4" spans="1:6" s="21" customFormat="1" ht="15.75" customHeight="1" thickBot="1">
      <c r="A4" s="21" t="s">
        <v>413</v>
      </c>
      <c r="B4" s="211" t="s">
        <v>268</v>
      </c>
      <c r="D4" s="213" t="s">
        <v>94</v>
      </c>
    </row>
    <row r="5" spans="1:6" ht="38.25">
      <c r="A5" s="160" t="s">
        <v>26</v>
      </c>
      <c r="B5" s="161" t="s">
        <v>233</v>
      </c>
      <c r="C5" s="162" t="s">
        <v>237</v>
      </c>
      <c r="D5" s="212" t="s">
        <v>269</v>
      </c>
    </row>
    <row r="6" spans="1:6">
      <c r="A6" s="149">
        <v>1</v>
      </c>
      <c r="B6" s="87" t="s">
        <v>155</v>
      </c>
      <c r="C6" s="300">
        <v>39289981.633499995</v>
      </c>
      <c r="D6" s="150"/>
      <c r="E6" s="8"/>
    </row>
    <row r="7" spans="1:6">
      <c r="A7" s="149">
        <v>2</v>
      </c>
      <c r="B7" s="88" t="s">
        <v>156</v>
      </c>
      <c r="C7" s="301">
        <v>258597915.1221</v>
      </c>
      <c r="D7" s="151"/>
      <c r="E7" s="8"/>
    </row>
    <row r="8" spans="1:6">
      <c r="A8" s="149">
        <v>3</v>
      </c>
      <c r="B8" s="88" t="s">
        <v>157</v>
      </c>
      <c r="C8" s="301">
        <v>137945201.875</v>
      </c>
      <c r="D8" s="151"/>
      <c r="E8" s="8"/>
    </row>
    <row r="9" spans="1:6">
      <c r="A9" s="149">
        <v>4</v>
      </c>
      <c r="B9" s="88" t="s">
        <v>186</v>
      </c>
      <c r="C9" s="301">
        <v>0</v>
      </c>
      <c r="D9" s="151"/>
      <c r="E9" s="8"/>
    </row>
    <row r="10" spans="1:6">
      <c r="A10" s="149">
        <v>5</v>
      </c>
      <c r="B10" s="88" t="s">
        <v>158</v>
      </c>
      <c r="C10" s="301">
        <v>206587507.96999997</v>
      </c>
      <c r="D10" s="151"/>
      <c r="E10" s="8"/>
    </row>
    <row r="11" spans="1:6">
      <c r="A11" s="149">
        <v>6.1</v>
      </c>
      <c r="B11" s="88" t="s">
        <v>159</v>
      </c>
      <c r="C11" s="302">
        <v>1106661772.9755001</v>
      </c>
      <c r="D11" s="152"/>
    </row>
    <row r="12" spans="1:6">
      <c r="A12" s="149">
        <v>6.2</v>
      </c>
      <c r="B12" s="89" t="s">
        <v>160</v>
      </c>
      <c r="C12" s="302">
        <v>-68565218.883100003</v>
      </c>
      <c r="D12" s="152"/>
    </row>
    <row r="13" spans="1:6">
      <c r="A13" s="149" t="s">
        <v>487</v>
      </c>
      <c r="B13" s="90" t="s">
        <v>488</v>
      </c>
      <c r="C13" s="302">
        <v>17295924.585429002</v>
      </c>
      <c r="D13" s="152" t="s">
        <v>612</v>
      </c>
    </row>
    <row r="14" spans="1:6">
      <c r="A14" s="149" t="s">
        <v>638</v>
      </c>
      <c r="B14" s="90" t="s">
        <v>611</v>
      </c>
      <c r="C14" s="302">
        <v>24069190.7237119</v>
      </c>
      <c r="D14" s="152"/>
    </row>
    <row r="15" spans="1:6">
      <c r="A15" s="149">
        <v>6</v>
      </c>
      <c r="B15" s="88" t="s">
        <v>161</v>
      </c>
      <c r="C15" s="308">
        <v>1038096554.0924001</v>
      </c>
      <c r="D15" s="152"/>
      <c r="E15" s="8"/>
    </row>
    <row r="16" spans="1:6">
      <c r="A16" s="149">
        <v>7</v>
      </c>
      <c r="B16" s="88" t="s">
        <v>162</v>
      </c>
      <c r="C16" s="301">
        <v>10855314.273899999</v>
      </c>
      <c r="D16" s="151"/>
      <c r="E16" s="8"/>
    </row>
    <row r="17" spans="1:5">
      <c r="A17" s="149">
        <v>8</v>
      </c>
      <c r="B17" s="88" t="s">
        <v>163</v>
      </c>
      <c r="C17" s="301">
        <v>13252947.763</v>
      </c>
      <c r="D17" s="151"/>
      <c r="E17" s="8"/>
    </row>
    <row r="18" spans="1:5">
      <c r="A18" s="149">
        <v>9</v>
      </c>
      <c r="B18" s="88" t="s">
        <v>164</v>
      </c>
      <c r="C18" s="301">
        <v>17062704.219999999</v>
      </c>
      <c r="D18" s="151"/>
      <c r="E18" s="8"/>
    </row>
    <row r="19" spans="1:5">
      <c r="A19" s="149">
        <v>10</v>
      </c>
      <c r="B19" s="88" t="s">
        <v>165</v>
      </c>
      <c r="C19" s="301">
        <v>32696644</v>
      </c>
      <c r="D19" s="151"/>
      <c r="E19" s="8"/>
    </row>
    <row r="20" spans="1:5">
      <c r="A20" s="149">
        <v>10.1</v>
      </c>
      <c r="B20" s="90" t="s">
        <v>236</v>
      </c>
      <c r="C20" s="301">
        <v>2100297.5299999998</v>
      </c>
      <c r="D20" s="152" t="s">
        <v>441</v>
      </c>
      <c r="E20" s="8"/>
    </row>
    <row r="21" spans="1:5">
      <c r="A21" s="149">
        <v>11</v>
      </c>
      <c r="B21" s="91" t="s">
        <v>166</v>
      </c>
      <c r="C21" s="303">
        <v>7867110.2766999993</v>
      </c>
      <c r="D21" s="153"/>
      <c r="E21" s="8"/>
    </row>
    <row r="22" spans="1:5">
      <c r="A22" s="149">
        <v>12</v>
      </c>
      <c r="B22" s="93" t="s">
        <v>167</v>
      </c>
      <c r="C22" s="304">
        <f>SUM(C6:C10,C15:C18,C19,C21)</f>
        <v>1762251881.2266002</v>
      </c>
      <c r="D22" s="154"/>
      <c r="E22" s="7"/>
    </row>
    <row r="23" spans="1:5">
      <c r="A23" s="149">
        <v>13</v>
      </c>
      <c r="B23" s="88" t="s">
        <v>168</v>
      </c>
      <c r="C23" s="305">
        <v>55555244.460000001</v>
      </c>
      <c r="D23" s="155"/>
      <c r="E23" s="8"/>
    </row>
    <row r="24" spans="1:5">
      <c r="A24" s="149">
        <v>14</v>
      </c>
      <c r="B24" s="88" t="s">
        <v>169</v>
      </c>
      <c r="C24" s="301">
        <v>218364673.8633</v>
      </c>
      <c r="D24" s="151"/>
      <c r="E24" s="8"/>
    </row>
    <row r="25" spans="1:5">
      <c r="A25" s="149">
        <v>15</v>
      </c>
      <c r="B25" s="88" t="s">
        <v>170</v>
      </c>
      <c r="C25" s="301">
        <v>170875565.07630002</v>
      </c>
      <c r="D25" s="151"/>
      <c r="E25" s="8"/>
    </row>
    <row r="26" spans="1:5">
      <c r="A26" s="149">
        <v>16</v>
      </c>
      <c r="B26" s="88" t="s">
        <v>171</v>
      </c>
      <c r="C26" s="301">
        <v>452092587.06620002</v>
      </c>
      <c r="D26" s="151"/>
      <c r="E26" s="8"/>
    </row>
    <row r="27" spans="1:5">
      <c r="A27" s="149">
        <v>17</v>
      </c>
      <c r="B27" s="88" t="s">
        <v>172</v>
      </c>
      <c r="C27" s="301">
        <v>0</v>
      </c>
      <c r="D27" s="151"/>
      <c r="E27" s="8"/>
    </row>
    <row r="28" spans="1:5">
      <c r="A28" s="149">
        <v>18</v>
      </c>
      <c r="B28" s="88" t="s">
        <v>173</v>
      </c>
      <c r="C28" s="301">
        <v>601007338.07659996</v>
      </c>
      <c r="D28" s="151"/>
      <c r="E28" s="8"/>
    </row>
    <row r="29" spans="1:5">
      <c r="A29" s="149">
        <v>19</v>
      </c>
      <c r="B29" s="88" t="s">
        <v>174</v>
      </c>
      <c r="C29" s="301">
        <v>12380155.3279</v>
      </c>
      <c r="D29" s="151"/>
      <c r="E29" s="8"/>
    </row>
    <row r="30" spans="1:5">
      <c r="A30" s="149">
        <v>20</v>
      </c>
      <c r="B30" s="88" t="s">
        <v>96</v>
      </c>
      <c r="C30" s="301">
        <v>17751511.554099999</v>
      </c>
      <c r="D30" s="151"/>
      <c r="E30" s="8"/>
    </row>
    <row r="31" spans="1:5">
      <c r="A31" s="520">
        <v>20.100000000000001</v>
      </c>
      <c r="B31" s="521" t="s">
        <v>636</v>
      </c>
      <c r="C31" s="303">
        <v>124355.76646552607</v>
      </c>
      <c r="D31" s="152" t="s">
        <v>612</v>
      </c>
      <c r="E31" s="8"/>
    </row>
    <row r="32" spans="1:5">
      <c r="A32" s="149">
        <v>21</v>
      </c>
      <c r="B32" s="91" t="s">
        <v>175</v>
      </c>
      <c r="C32" s="303">
        <v>16094050</v>
      </c>
      <c r="D32" s="153"/>
      <c r="E32" s="8"/>
    </row>
    <row r="33" spans="1:5">
      <c r="A33" s="149">
        <v>21.1</v>
      </c>
      <c r="B33" s="92" t="s">
        <v>235</v>
      </c>
      <c r="C33" s="306">
        <v>16094050</v>
      </c>
      <c r="D33" s="156" t="s">
        <v>613</v>
      </c>
      <c r="E33" s="8"/>
    </row>
    <row r="34" spans="1:5">
      <c r="A34" s="149">
        <v>22</v>
      </c>
      <c r="B34" s="93" t="s">
        <v>176</v>
      </c>
      <c r="C34" s="304">
        <f>SUM(C23:C30,C32)</f>
        <v>1544121125.4243999</v>
      </c>
      <c r="D34" s="154"/>
      <c r="E34" s="7"/>
    </row>
    <row r="35" spans="1:5">
      <c r="A35" s="149">
        <v>23</v>
      </c>
      <c r="B35" s="91" t="s">
        <v>177</v>
      </c>
      <c r="C35" s="301">
        <v>16181147</v>
      </c>
      <c r="D35" s="151" t="s">
        <v>614</v>
      </c>
      <c r="E35" s="8"/>
    </row>
    <row r="36" spans="1:5">
      <c r="A36" s="149">
        <v>24</v>
      </c>
      <c r="B36" s="91" t="s">
        <v>178</v>
      </c>
      <c r="C36" s="301">
        <v>0</v>
      </c>
      <c r="D36" s="151"/>
      <c r="E36" s="8"/>
    </row>
    <row r="37" spans="1:5">
      <c r="A37" s="149">
        <v>25</v>
      </c>
      <c r="B37" s="91" t="s">
        <v>234</v>
      </c>
      <c r="C37" s="301">
        <v>0</v>
      </c>
      <c r="D37" s="151"/>
      <c r="E37" s="8"/>
    </row>
    <row r="38" spans="1:5">
      <c r="A38" s="149">
        <v>26</v>
      </c>
      <c r="B38" s="91" t="s">
        <v>180</v>
      </c>
      <c r="C38" s="301">
        <v>76412652.799999997</v>
      </c>
      <c r="D38" s="151" t="s">
        <v>615</v>
      </c>
      <c r="E38" s="8"/>
    </row>
    <row r="39" spans="1:5">
      <c r="A39" s="149">
        <v>27</v>
      </c>
      <c r="B39" s="91" t="s">
        <v>181</v>
      </c>
      <c r="C39" s="301">
        <v>113629627.98999999</v>
      </c>
      <c r="D39" s="151" t="s">
        <v>616</v>
      </c>
      <c r="E39" s="8"/>
    </row>
    <row r="40" spans="1:5">
      <c r="A40" s="149">
        <v>28</v>
      </c>
      <c r="B40" s="91" t="s">
        <v>182</v>
      </c>
      <c r="C40" s="301">
        <v>2393977.799999997</v>
      </c>
      <c r="D40" s="151" t="s">
        <v>617</v>
      </c>
      <c r="E40" s="8"/>
    </row>
    <row r="41" spans="1:5">
      <c r="A41" s="149">
        <v>29</v>
      </c>
      <c r="B41" s="91" t="s">
        <v>35</v>
      </c>
      <c r="C41" s="301">
        <v>9513350.1799999997</v>
      </c>
      <c r="D41" s="151" t="s">
        <v>618</v>
      </c>
      <c r="E41" s="8"/>
    </row>
    <row r="42" spans="1:5" ht="16.5" thickBot="1">
      <c r="A42" s="157">
        <v>30</v>
      </c>
      <c r="B42" s="158" t="s">
        <v>183</v>
      </c>
      <c r="C42" s="307">
        <f>SUM(C35:C41)</f>
        <v>218130755.76999998</v>
      </c>
      <c r="D42" s="159"/>
      <c r="E42" s="7"/>
    </row>
    <row r="44" spans="1:5">
      <c r="C44" s="3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I20" sqref="I20"/>
    </sheetView>
  </sheetViews>
  <sheetFormatPr defaultColWidth="9.140625" defaultRowHeight="12.75"/>
  <cols>
    <col min="1" max="1" width="10.5703125" style="2" bestFit="1" customWidth="1"/>
    <col min="2" max="2" width="95" style="2" customWidth="1"/>
    <col min="3" max="3" width="11.28515625" style="2" bestFit="1" customWidth="1"/>
    <col min="4" max="4" width="13.140625" style="2" bestFit="1" customWidth="1"/>
    <col min="5" max="5" width="11.28515625" style="2" bestFit="1" customWidth="1"/>
    <col min="6" max="6" width="13.140625" style="2" bestFit="1" customWidth="1"/>
    <col min="7" max="7" width="10.28515625" style="2" bestFit="1" customWidth="1"/>
    <col min="8" max="8" width="13.140625" style="2" bestFit="1" customWidth="1"/>
    <col min="9" max="9" width="9.425781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10.28515625" style="2" bestFit="1" customWidth="1"/>
    <col min="18" max="18" width="13.140625" style="2" bestFit="1" customWidth="1"/>
    <col min="19" max="19" width="33" style="2" bestFit="1" customWidth="1"/>
    <col min="20" max="16384" width="9.140625" style="12"/>
  </cols>
  <sheetData>
    <row r="1" spans="1:19">
      <c r="A1" s="2" t="s">
        <v>190</v>
      </c>
      <c r="B1" s="367" t="str">
        <f>Info!C2</f>
        <v>სს "ბაზისბანკი"</v>
      </c>
    </row>
    <row r="2" spans="1:19">
      <c r="A2" s="2" t="s">
        <v>191</v>
      </c>
      <c r="B2" s="481">
        <f>'1. key ratios'!B2</f>
        <v>43921</v>
      </c>
    </row>
    <row r="4" spans="1:19" ht="26.25" thickBot="1">
      <c r="A4" s="70" t="s">
        <v>414</v>
      </c>
      <c r="B4" s="336" t="s">
        <v>458</v>
      </c>
    </row>
    <row r="5" spans="1:19">
      <c r="A5" s="137"/>
      <c r="B5" s="140"/>
      <c r="C5" s="119" t="s">
        <v>0</v>
      </c>
      <c r="D5" s="119" t="s">
        <v>1</v>
      </c>
      <c r="E5" s="119" t="s">
        <v>2</v>
      </c>
      <c r="F5" s="119" t="s">
        <v>3</v>
      </c>
      <c r="G5" s="119" t="s">
        <v>4</v>
      </c>
      <c r="H5" s="119" t="s">
        <v>5</v>
      </c>
      <c r="I5" s="119" t="s">
        <v>238</v>
      </c>
      <c r="J5" s="119" t="s">
        <v>239</v>
      </c>
      <c r="K5" s="119" t="s">
        <v>240</v>
      </c>
      <c r="L5" s="119" t="s">
        <v>241</v>
      </c>
      <c r="M5" s="119" t="s">
        <v>242</v>
      </c>
      <c r="N5" s="119" t="s">
        <v>243</v>
      </c>
      <c r="O5" s="119" t="s">
        <v>445</v>
      </c>
      <c r="P5" s="119" t="s">
        <v>446</v>
      </c>
      <c r="Q5" s="119" t="s">
        <v>447</v>
      </c>
      <c r="R5" s="327" t="s">
        <v>448</v>
      </c>
      <c r="S5" s="120" t="s">
        <v>449</v>
      </c>
    </row>
    <row r="6" spans="1:19" ht="46.5" customHeight="1">
      <c r="A6" s="164"/>
      <c r="B6" s="561" t="s">
        <v>450</v>
      </c>
      <c r="C6" s="559">
        <v>0</v>
      </c>
      <c r="D6" s="560"/>
      <c r="E6" s="559">
        <v>0.2</v>
      </c>
      <c r="F6" s="560"/>
      <c r="G6" s="559">
        <v>0.35</v>
      </c>
      <c r="H6" s="560"/>
      <c r="I6" s="559">
        <v>0.5</v>
      </c>
      <c r="J6" s="560"/>
      <c r="K6" s="559">
        <v>0.75</v>
      </c>
      <c r="L6" s="560"/>
      <c r="M6" s="559">
        <v>1</v>
      </c>
      <c r="N6" s="560"/>
      <c r="O6" s="559">
        <v>1.5</v>
      </c>
      <c r="P6" s="560"/>
      <c r="Q6" s="559">
        <v>2.5</v>
      </c>
      <c r="R6" s="560"/>
      <c r="S6" s="557" t="s">
        <v>250</v>
      </c>
    </row>
    <row r="7" spans="1:19">
      <c r="A7" s="164"/>
      <c r="B7" s="562"/>
      <c r="C7" s="335" t="s">
        <v>443</v>
      </c>
      <c r="D7" s="335" t="s">
        <v>444</v>
      </c>
      <c r="E7" s="335" t="s">
        <v>443</v>
      </c>
      <c r="F7" s="335" t="s">
        <v>444</v>
      </c>
      <c r="G7" s="335" t="s">
        <v>443</v>
      </c>
      <c r="H7" s="335" t="s">
        <v>444</v>
      </c>
      <c r="I7" s="335" t="s">
        <v>443</v>
      </c>
      <c r="J7" s="335" t="s">
        <v>444</v>
      </c>
      <c r="K7" s="335" t="s">
        <v>443</v>
      </c>
      <c r="L7" s="335" t="s">
        <v>444</v>
      </c>
      <c r="M7" s="335" t="s">
        <v>443</v>
      </c>
      <c r="N7" s="335" t="s">
        <v>444</v>
      </c>
      <c r="O7" s="335" t="s">
        <v>443</v>
      </c>
      <c r="P7" s="335" t="s">
        <v>444</v>
      </c>
      <c r="Q7" s="335" t="s">
        <v>443</v>
      </c>
      <c r="R7" s="335" t="s">
        <v>444</v>
      </c>
      <c r="S7" s="558"/>
    </row>
    <row r="8" spans="1:19" s="168" customFormat="1">
      <c r="A8" s="123">
        <v>1</v>
      </c>
      <c r="B8" s="186" t="s">
        <v>218</v>
      </c>
      <c r="C8" s="309">
        <v>202384774.81</v>
      </c>
      <c r="D8" s="309">
        <v>0</v>
      </c>
      <c r="E8" s="309">
        <v>0</v>
      </c>
      <c r="F8" s="309">
        <v>0</v>
      </c>
      <c r="G8" s="309">
        <v>0</v>
      </c>
      <c r="H8" s="309">
        <v>0</v>
      </c>
      <c r="I8" s="309">
        <v>0</v>
      </c>
      <c r="J8" s="309">
        <v>0</v>
      </c>
      <c r="K8" s="309">
        <v>0</v>
      </c>
      <c r="L8" s="309">
        <v>0</v>
      </c>
      <c r="M8" s="309">
        <v>253101416.46059999</v>
      </c>
      <c r="N8" s="309">
        <v>0</v>
      </c>
      <c r="O8" s="309">
        <v>0</v>
      </c>
      <c r="P8" s="309">
        <v>0</v>
      </c>
      <c r="Q8" s="309">
        <v>0</v>
      </c>
      <c r="R8" s="309">
        <v>0</v>
      </c>
      <c r="S8" s="479">
        <f>$C$6*SUM(C8:D8)+$E$6*SUM(E8:F8)+$G$6*SUM(G8:H8)+$I$6*SUM(I8:J8)+$K$6*SUM(K8:L8)+$M$6*SUM(M8:N8)+$O$6*SUM(O8:P8)+$Q$6*SUM(Q8:R8)</f>
        <v>253101416.46059999</v>
      </c>
    </row>
    <row r="9" spans="1:19" s="168" customFormat="1">
      <c r="A9" s="123">
        <v>2</v>
      </c>
      <c r="B9" s="186" t="s">
        <v>219</v>
      </c>
      <c r="C9" s="309">
        <v>0</v>
      </c>
      <c r="D9" s="309">
        <v>0</v>
      </c>
      <c r="E9" s="309">
        <v>0</v>
      </c>
      <c r="F9" s="309">
        <v>0</v>
      </c>
      <c r="G9" s="309">
        <v>0</v>
      </c>
      <c r="H9" s="309">
        <v>0</v>
      </c>
      <c r="I9" s="309">
        <v>0</v>
      </c>
      <c r="J9" s="309">
        <v>0</v>
      </c>
      <c r="K9" s="309">
        <v>0</v>
      </c>
      <c r="L9" s="309">
        <v>0</v>
      </c>
      <c r="M9" s="309">
        <v>0</v>
      </c>
      <c r="N9" s="309">
        <v>0</v>
      </c>
      <c r="O9" s="309">
        <v>0</v>
      </c>
      <c r="P9" s="309">
        <v>0</v>
      </c>
      <c r="Q9" s="309">
        <v>0</v>
      </c>
      <c r="R9" s="309">
        <v>0</v>
      </c>
      <c r="S9" s="479">
        <f t="shared" ref="S9:S21" si="0">$C$6*SUM(C9:D9)+$E$6*SUM(E9:F9)+$G$6*SUM(G9:H9)+$I$6*SUM(I9:J9)+$K$6*SUM(K9:L9)+$M$6*SUM(M9:N9)+$O$6*SUM(O9:P9)+$Q$6*SUM(Q9:R9)</f>
        <v>0</v>
      </c>
    </row>
    <row r="10" spans="1:19" s="168" customFormat="1">
      <c r="A10" s="123">
        <v>3</v>
      </c>
      <c r="B10" s="186" t="s">
        <v>220</v>
      </c>
      <c r="C10" s="309">
        <v>0</v>
      </c>
      <c r="D10" s="309">
        <v>0</v>
      </c>
      <c r="E10" s="309">
        <v>0</v>
      </c>
      <c r="F10" s="309">
        <v>0</v>
      </c>
      <c r="G10" s="309">
        <v>0</v>
      </c>
      <c r="H10" s="309">
        <v>0</v>
      </c>
      <c r="I10" s="309">
        <v>0</v>
      </c>
      <c r="J10" s="309">
        <v>0</v>
      </c>
      <c r="K10" s="309">
        <v>0</v>
      </c>
      <c r="L10" s="309">
        <v>0</v>
      </c>
      <c r="M10" s="309">
        <v>0</v>
      </c>
      <c r="N10" s="309">
        <v>0</v>
      </c>
      <c r="O10" s="309">
        <v>0</v>
      </c>
      <c r="P10" s="309">
        <v>0</v>
      </c>
      <c r="Q10" s="309">
        <v>0</v>
      </c>
      <c r="R10" s="328">
        <v>0</v>
      </c>
      <c r="S10" s="479">
        <f t="shared" si="0"/>
        <v>0</v>
      </c>
    </row>
    <row r="11" spans="1:19" s="168" customFormat="1">
      <c r="A11" s="123">
        <v>4</v>
      </c>
      <c r="B11" s="186" t="s">
        <v>221</v>
      </c>
      <c r="C11" s="309">
        <v>0</v>
      </c>
      <c r="D11" s="309">
        <v>0</v>
      </c>
      <c r="E11" s="309">
        <v>0</v>
      </c>
      <c r="F11" s="309">
        <v>0</v>
      </c>
      <c r="G11" s="309">
        <v>0</v>
      </c>
      <c r="H11" s="309">
        <v>0</v>
      </c>
      <c r="I11" s="309">
        <v>0</v>
      </c>
      <c r="J11" s="309">
        <v>0</v>
      </c>
      <c r="K11" s="309">
        <v>0</v>
      </c>
      <c r="L11" s="309">
        <v>0</v>
      </c>
      <c r="M11" s="309">
        <v>0</v>
      </c>
      <c r="N11" s="309">
        <v>0</v>
      </c>
      <c r="O11" s="309">
        <v>0</v>
      </c>
      <c r="P11" s="309">
        <v>0</v>
      </c>
      <c r="Q11" s="309">
        <v>0</v>
      </c>
      <c r="R11" s="309">
        <v>0</v>
      </c>
      <c r="S11" s="479">
        <f t="shared" si="0"/>
        <v>0</v>
      </c>
    </row>
    <row r="12" spans="1:19" s="168" customFormat="1">
      <c r="A12" s="123">
        <v>5</v>
      </c>
      <c r="B12" s="186" t="s">
        <v>222</v>
      </c>
      <c r="C12" s="309">
        <v>0</v>
      </c>
      <c r="D12" s="309">
        <v>0</v>
      </c>
      <c r="E12" s="309">
        <v>0</v>
      </c>
      <c r="F12" s="309">
        <v>0</v>
      </c>
      <c r="G12" s="309">
        <v>0</v>
      </c>
      <c r="H12" s="309">
        <v>0</v>
      </c>
      <c r="I12" s="309">
        <v>0</v>
      </c>
      <c r="J12" s="309">
        <v>0</v>
      </c>
      <c r="K12" s="309">
        <v>0</v>
      </c>
      <c r="L12" s="309">
        <v>0</v>
      </c>
      <c r="M12" s="309">
        <v>0</v>
      </c>
      <c r="N12" s="309">
        <v>0</v>
      </c>
      <c r="O12" s="309">
        <v>0</v>
      </c>
      <c r="P12" s="309">
        <v>0</v>
      </c>
      <c r="Q12" s="309">
        <v>0</v>
      </c>
      <c r="R12" s="309">
        <v>0</v>
      </c>
      <c r="S12" s="479">
        <f t="shared" si="0"/>
        <v>0</v>
      </c>
    </row>
    <row r="13" spans="1:19" s="168" customFormat="1">
      <c r="A13" s="123">
        <v>6</v>
      </c>
      <c r="B13" s="186" t="s">
        <v>223</v>
      </c>
      <c r="C13" s="309">
        <v>0</v>
      </c>
      <c r="D13" s="328">
        <v>0</v>
      </c>
      <c r="E13" s="309">
        <v>123292727.77320001</v>
      </c>
      <c r="F13" s="328">
        <v>0</v>
      </c>
      <c r="G13" s="309">
        <v>0</v>
      </c>
      <c r="H13" s="328">
        <v>0</v>
      </c>
      <c r="I13" s="309">
        <v>1796087.0020000001</v>
      </c>
      <c r="J13" s="328">
        <v>0</v>
      </c>
      <c r="K13" s="309">
        <v>0</v>
      </c>
      <c r="L13" s="328">
        <v>0</v>
      </c>
      <c r="M13" s="309">
        <v>13210455.930400001</v>
      </c>
      <c r="N13" s="328">
        <v>0</v>
      </c>
      <c r="O13" s="309">
        <v>0</v>
      </c>
      <c r="P13" s="328">
        <v>0</v>
      </c>
      <c r="Q13" s="309">
        <v>0</v>
      </c>
      <c r="R13" s="328">
        <v>0</v>
      </c>
      <c r="S13" s="479">
        <f t="shared" si="0"/>
        <v>38767044.986040004</v>
      </c>
    </row>
    <row r="14" spans="1:19" s="168" customFormat="1">
      <c r="A14" s="123">
        <v>7</v>
      </c>
      <c r="B14" s="186" t="s">
        <v>73</v>
      </c>
      <c r="C14" s="309">
        <v>0</v>
      </c>
      <c r="D14" s="309">
        <v>0</v>
      </c>
      <c r="E14" s="309">
        <v>0</v>
      </c>
      <c r="F14" s="309">
        <v>0</v>
      </c>
      <c r="G14" s="309">
        <v>0</v>
      </c>
      <c r="H14" s="309">
        <v>0</v>
      </c>
      <c r="I14" s="309">
        <v>0</v>
      </c>
      <c r="J14" s="309">
        <v>0</v>
      </c>
      <c r="K14" s="309">
        <v>0</v>
      </c>
      <c r="L14" s="309">
        <v>0</v>
      </c>
      <c r="M14" s="309">
        <v>741998626.79442155</v>
      </c>
      <c r="N14" s="309">
        <v>69914481.276307717</v>
      </c>
      <c r="O14" s="309">
        <v>0</v>
      </c>
      <c r="P14" s="309">
        <v>0</v>
      </c>
      <c r="Q14" s="309">
        <v>0</v>
      </c>
      <c r="R14" s="328">
        <v>0</v>
      </c>
      <c r="S14" s="479">
        <f t="shared" si="0"/>
        <v>811913108.07072926</v>
      </c>
    </row>
    <row r="15" spans="1:19" s="168" customFormat="1">
      <c r="A15" s="123">
        <v>8</v>
      </c>
      <c r="B15" s="186" t="s">
        <v>74</v>
      </c>
      <c r="C15" s="309">
        <v>0</v>
      </c>
      <c r="D15" s="309">
        <v>0</v>
      </c>
      <c r="E15" s="309">
        <v>0</v>
      </c>
      <c r="F15" s="309">
        <v>0</v>
      </c>
      <c r="G15" s="309">
        <v>0</v>
      </c>
      <c r="H15" s="309">
        <v>0</v>
      </c>
      <c r="I15" s="309">
        <v>0</v>
      </c>
      <c r="J15" s="309">
        <v>0</v>
      </c>
      <c r="K15" s="309">
        <v>110398234.3631833</v>
      </c>
      <c r="L15" s="309">
        <v>3217115.1449499978</v>
      </c>
      <c r="M15" s="309">
        <v>0</v>
      </c>
      <c r="N15" s="309">
        <v>158823.12625</v>
      </c>
      <c r="O15" s="309">
        <v>0</v>
      </c>
      <c r="P15" s="309">
        <v>11864.034999999998</v>
      </c>
      <c r="Q15" s="309">
        <v>0</v>
      </c>
      <c r="R15" s="328">
        <v>0</v>
      </c>
      <c r="S15" s="479">
        <f t="shared" si="0"/>
        <v>85388131.309849977</v>
      </c>
    </row>
    <row r="16" spans="1:19" s="168" customFormat="1">
      <c r="A16" s="123">
        <v>9</v>
      </c>
      <c r="B16" s="186" t="s">
        <v>75</v>
      </c>
      <c r="C16" s="309">
        <v>0</v>
      </c>
      <c r="D16" s="309">
        <v>0</v>
      </c>
      <c r="E16" s="309">
        <v>0</v>
      </c>
      <c r="F16" s="309">
        <v>0</v>
      </c>
      <c r="G16" s="309">
        <v>39218336.853878602</v>
      </c>
      <c r="H16" s="309">
        <v>91546.459750000009</v>
      </c>
      <c r="I16" s="309">
        <v>1180451.7904918999</v>
      </c>
      <c r="J16" s="309">
        <v>0</v>
      </c>
      <c r="K16" s="309">
        <v>0</v>
      </c>
      <c r="L16" s="309">
        <v>0</v>
      </c>
      <c r="M16" s="309">
        <v>2.3E-3</v>
      </c>
      <c r="N16" s="309">
        <v>0</v>
      </c>
      <c r="O16" s="309">
        <v>0</v>
      </c>
      <c r="P16" s="309">
        <v>0</v>
      </c>
      <c r="Q16" s="309">
        <v>0</v>
      </c>
      <c r="R16" s="328">
        <v>0</v>
      </c>
      <c r="S16" s="479">
        <f t="shared" si="0"/>
        <v>14348685.057315959</v>
      </c>
    </row>
    <row r="17" spans="1:19" s="168" customFormat="1">
      <c r="A17" s="123">
        <v>10</v>
      </c>
      <c r="B17" s="186" t="s">
        <v>69</v>
      </c>
      <c r="C17" s="309">
        <v>0</v>
      </c>
      <c r="D17" s="309">
        <v>0</v>
      </c>
      <c r="E17" s="309">
        <v>0</v>
      </c>
      <c r="F17" s="309">
        <v>0</v>
      </c>
      <c r="G17" s="309">
        <v>0</v>
      </c>
      <c r="H17" s="309">
        <v>0</v>
      </c>
      <c r="I17" s="309">
        <v>0</v>
      </c>
      <c r="J17" s="309">
        <v>0</v>
      </c>
      <c r="K17" s="309">
        <v>0</v>
      </c>
      <c r="L17" s="309">
        <v>0</v>
      </c>
      <c r="M17" s="309">
        <v>21351405.953805</v>
      </c>
      <c r="N17" s="309">
        <v>0</v>
      </c>
      <c r="O17" s="309">
        <v>7977240.0497078998</v>
      </c>
      <c r="P17" s="309">
        <v>0</v>
      </c>
      <c r="Q17" s="309">
        <v>0</v>
      </c>
      <c r="R17" s="328">
        <v>0</v>
      </c>
      <c r="S17" s="479">
        <f t="shared" si="0"/>
        <v>33317266.028366849</v>
      </c>
    </row>
    <row r="18" spans="1:19" s="168" customFormat="1">
      <c r="A18" s="123">
        <v>11</v>
      </c>
      <c r="B18" s="186" t="s">
        <v>70</v>
      </c>
      <c r="C18" s="309">
        <v>0</v>
      </c>
      <c r="D18" s="309">
        <v>0</v>
      </c>
      <c r="E18" s="309">
        <v>0</v>
      </c>
      <c r="F18" s="309">
        <v>0</v>
      </c>
      <c r="G18" s="309">
        <v>0</v>
      </c>
      <c r="H18" s="309">
        <v>0</v>
      </c>
      <c r="I18" s="309">
        <v>0</v>
      </c>
      <c r="J18" s="309">
        <v>0</v>
      </c>
      <c r="K18" s="309">
        <v>0</v>
      </c>
      <c r="L18" s="309">
        <v>0</v>
      </c>
      <c r="M18" s="309">
        <v>25789486.9935623</v>
      </c>
      <c r="N18" s="309">
        <v>25009.5</v>
      </c>
      <c r="O18" s="309">
        <v>7780934.5208828999</v>
      </c>
      <c r="P18" s="309">
        <v>288069.84009999997</v>
      </c>
      <c r="Q18" s="309">
        <v>6739771.0250000004</v>
      </c>
      <c r="R18" s="328">
        <v>0</v>
      </c>
      <c r="S18" s="479">
        <f t="shared" si="0"/>
        <v>54767430.597536653</v>
      </c>
    </row>
    <row r="19" spans="1:19" s="168" customFormat="1">
      <c r="A19" s="123">
        <v>12</v>
      </c>
      <c r="B19" s="186" t="s">
        <v>71</v>
      </c>
      <c r="C19" s="309">
        <v>0</v>
      </c>
      <c r="D19" s="309">
        <v>0</v>
      </c>
      <c r="E19" s="309">
        <v>0</v>
      </c>
      <c r="F19" s="309">
        <v>0</v>
      </c>
      <c r="G19" s="309">
        <v>0</v>
      </c>
      <c r="H19" s="309">
        <v>0</v>
      </c>
      <c r="I19" s="309">
        <v>0</v>
      </c>
      <c r="J19" s="309">
        <v>0</v>
      </c>
      <c r="K19" s="309">
        <v>0</v>
      </c>
      <c r="L19" s="309">
        <v>0</v>
      </c>
      <c r="M19" s="309">
        <v>31748413.537526701</v>
      </c>
      <c r="N19" s="309">
        <v>10849135.44985</v>
      </c>
      <c r="O19" s="309">
        <v>0</v>
      </c>
      <c r="P19" s="309">
        <v>0</v>
      </c>
      <c r="Q19" s="309">
        <v>0</v>
      </c>
      <c r="R19" s="328">
        <v>0</v>
      </c>
      <c r="S19" s="479">
        <f t="shared" si="0"/>
        <v>42597548.987376705</v>
      </c>
    </row>
    <row r="20" spans="1:19" s="168" customFormat="1">
      <c r="A20" s="123">
        <v>13</v>
      </c>
      <c r="B20" s="186" t="s">
        <v>72</v>
      </c>
      <c r="C20" s="309">
        <v>0</v>
      </c>
      <c r="D20" s="309">
        <v>0</v>
      </c>
      <c r="E20" s="309">
        <v>0</v>
      </c>
      <c r="F20" s="309">
        <v>0</v>
      </c>
      <c r="G20" s="309">
        <v>0</v>
      </c>
      <c r="H20" s="309">
        <v>0</v>
      </c>
      <c r="I20" s="309">
        <v>0</v>
      </c>
      <c r="J20" s="309">
        <v>0</v>
      </c>
      <c r="K20" s="309">
        <v>0</v>
      </c>
      <c r="L20" s="309">
        <v>0</v>
      </c>
      <c r="M20" s="309">
        <v>0</v>
      </c>
      <c r="N20" s="309">
        <v>0</v>
      </c>
      <c r="O20" s="309">
        <v>0</v>
      </c>
      <c r="P20" s="309">
        <v>0</v>
      </c>
      <c r="Q20" s="309">
        <v>0</v>
      </c>
      <c r="R20" s="309">
        <v>0</v>
      </c>
      <c r="S20" s="479">
        <f t="shared" si="0"/>
        <v>0</v>
      </c>
    </row>
    <row r="21" spans="1:19" s="168" customFormat="1">
      <c r="A21" s="123">
        <v>14</v>
      </c>
      <c r="B21" s="186" t="s">
        <v>248</v>
      </c>
      <c r="C21" s="309">
        <v>39614981.633500002</v>
      </c>
      <c r="D21" s="309">
        <v>0</v>
      </c>
      <c r="E21" s="309">
        <v>0</v>
      </c>
      <c r="F21" s="309">
        <v>0</v>
      </c>
      <c r="G21" s="309">
        <v>0</v>
      </c>
      <c r="H21" s="309">
        <v>0</v>
      </c>
      <c r="I21" s="309">
        <v>0</v>
      </c>
      <c r="J21" s="309">
        <v>0</v>
      </c>
      <c r="K21" s="309">
        <v>0</v>
      </c>
      <c r="L21" s="309">
        <v>0</v>
      </c>
      <c r="M21" s="309">
        <v>147666247.58653501</v>
      </c>
      <c r="N21" s="309">
        <v>3758961.2212499999</v>
      </c>
      <c r="O21" s="309">
        <v>0</v>
      </c>
      <c r="P21" s="309">
        <v>74852.280000000013</v>
      </c>
      <c r="Q21" s="309">
        <v>17000000</v>
      </c>
      <c r="R21" s="328">
        <v>0</v>
      </c>
      <c r="S21" s="479">
        <f t="shared" si="0"/>
        <v>194037487.22778499</v>
      </c>
    </row>
    <row r="22" spans="1:19" ht="13.5" thickBot="1">
      <c r="A22" s="105"/>
      <c r="B22" s="170" t="s">
        <v>68</v>
      </c>
      <c r="C22" s="310">
        <f>SUM(C8:C21)</f>
        <v>241999756.44350001</v>
      </c>
      <c r="D22" s="310">
        <f t="shared" ref="D22:S22" si="1">SUM(D8:D21)</f>
        <v>0</v>
      </c>
      <c r="E22" s="310">
        <f t="shared" si="1"/>
        <v>123292727.77320001</v>
      </c>
      <c r="F22" s="310">
        <f t="shared" si="1"/>
        <v>0</v>
      </c>
      <c r="G22" s="310">
        <f t="shared" si="1"/>
        <v>39218336.853878602</v>
      </c>
      <c r="H22" s="310">
        <f t="shared" si="1"/>
        <v>91546.459750000009</v>
      </c>
      <c r="I22" s="310">
        <f t="shared" si="1"/>
        <v>2976538.7924918998</v>
      </c>
      <c r="J22" s="310">
        <f t="shared" si="1"/>
        <v>0</v>
      </c>
      <c r="K22" s="310">
        <f t="shared" si="1"/>
        <v>110398234.3631833</v>
      </c>
      <c r="L22" s="310">
        <f t="shared" si="1"/>
        <v>3217115.1449499978</v>
      </c>
      <c r="M22" s="310">
        <f t="shared" si="1"/>
        <v>1234866053.2591505</v>
      </c>
      <c r="N22" s="310">
        <f t="shared" si="1"/>
        <v>84706410.573657721</v>
      </c>
      <c r="O22" s="310">
        <f t="shared" si="1"/>
        <v>15758174.5705908</v>
      </c>
      <c r="P22" s="310">
        <f t="shared" si="1"/>
        <v>374786.15509999997</v>
      </c>
      <c r="Q22" s="310">
        <f t="shared" si="1"/>
        <v>23739771.024999999</v>
      </c>
      <c r="R22" s="310">
        <f t="shared" si="1"/>
        <v>0</v>
      </c>
      <c r="S22" s="480">
        <f t="shared" si="1"/>
        <v>1528238118.7256002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13" activePane="bottomRight" state="frozen"/>
      <selection pane="topRight" activeCell="C1" sqref="C1"/>
      <selection pane="bottomLeft" activeCell="A6" sqref="A6"/>
      <selection pane="bottomRight" activeCell="T21" sqref="T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190</v>
      </c>
      <c r="B1" s="367" t="str">
        <f>Info!C2</f>
        <v>სს "ბაზისბანკი"</v>
      </c>
    </row>
    <row r="2" spans="1:22">
      <c r="A2" s="2" t="s">
        <v>191</v>
      </c>
      <c r="B2" s="481">
        <f>'1. key ratios'!B2</f>
        <v>43921</v>
      </c>
    </row>
    <row r="4" spans="1:22" ht="27.75" thickBot="1">
      <c r="A4" s="2" t="s">
        <v>415</v>
      </c>
      <c r="B4" s="337" t="s">
        <v>459</v>
      </c>
      <c r="V4" s="213" t="s">
        <v>94</v>
      </c>
    </row>
    <row r="5" spans="1:22">
      <c r="A5" s="103"/>
      <c r="B5" s="104"/>
      <c r="C5" s="563" t="s">
        <v>200</v>
      </c>
      <c r="D5" s="564"/>
      <c r="E5" s="564"/>
      <c r="F5" s="564"/>
      <c r="G5" s="564"/>
      <c r="H5" s="564"/>
      <c r="I5" s="564"/>
      <c r="J5" s="564"/>
      <c r="K5" s="564"/>
      <c r="L5" s="565"/>
      <c r="M5" s="563" t="s">
        <v>201</v>
      </c>
      <c r="N5" s="564"/>
      <c r="O5" s="564"/>
      <c r="P5" s="564"/>
      <c r="Q5" s="564"/>
      <c r="R5" s="564"/>
      <c r="S5" s="565"/>
      <c r="T5" s="568" t="s">
        <v>457</v>
      </c>
      <c r="U5" s="568" t="s">
        <v>456</v>
      </c>
      <c r="V5" s="566" t="s">
        <v>202</v>
      </c>
    </row>
    <row r="6" spans="1:22" s="70" customFormat="1" ht="127.5">
      <c r="A6" s="121"/>
      <c r="B6" s="188"/>
      <c r="C6" s="101" t="s">
        <v>203</v>
      </c>
      <c r="D6" s="100" t="s">
        <v>204</v>
      </c>
      <c r="E6" s="97" t="s">
        <v>205</v>
      </c>
      <c r="F6" s="338" t="s">
        <v>451</v>
      </c>
      <c r="G6" s="100" t="s">
        <v>206</v>
      </c>
      <c r="H6" s="100" t="s">
        <v>207</v>
      </c>
      <c r="I6" s="100" t="s">
        <v>208</v>
      </c>
      <c r="J6" s="100" t="s">
        <v>247</v>
      </c>
      <c r="K6" s="100" t="s">
        <v>209</v>
      </c>
      <c r="L6" s="102" t="s">
        <v>210</v>
      </c>
      <c r="M6" s="101" t="s">
        <v>211</v>
      </c>
      <c r="N6" s="100" t="s">
        <v>212</v>
      </c>
      <c r="O6" s="100" t="s">
        <v>213</v>
      </c>
      <c r="P6" s="100" t="s">
        <v>214</v>
      </c>
      <c r="Q6" s="100" t="s">
        <v>215</v>
      </c>
      <c r="R6" s="100" t="s">
        <v>216</v>
      </c>
      <c r="S6" s="102" t="s">
        <v>217</v>
      </c>
      <c r="T6" s="569"/>
      <c r="U6" s="569"/>
      <c r="V6" s="567"/>
    </row>
    <row r="7" spans="1:22" s="168" customFormat="1">
      <c r="A7" s="169">
        <v>1</v>
      </c>
      <c r="B7" s="167" t="s">
        <v>218</v>
      </c>
      <c r="C7" s="311"/>
      <c r="D7" s="309">
        <v>0</v>
      </c>
      <c r="E7" s="309"/>
      <c r="F7" s="309"/>
      <c r="G7" s="309"/>
      <c r="H7" s="309"/>
      <c r="I7" s="309"/>
      <c r="J7" s="309"/>
      <c r="K7" s="309"/>
      <c r="L7" s="312"/>
      <c r="M7" s="311"/>
      <c r="N7" s="309"/>
      <c r="O7" s="309"/>
      <c r="P7" s="309"/>
      <c r="Q7" s="309"/>
      <c r="R7" s="309"/>
      <c r="S7" s="312"/>
      <c r="T7" s="332">
        <v>0</v>
      </c>
      <c r="U7" s="331"/>
      <c r="V7" s="313">
        <f>SUM(C7:S7)</f>
        <v>0</v>
      </c>
    </row>
    <row r="8" spans="1:22" s="168" customFormat="1">
      <c r="A8" s="169">
        <v>2</v>
      </c>
      <c r="B8" s="167" t="s">
        <v>219</v>
      </c>
      <c r="C8" s="311"/>
      <c r="D8" s="309">
        <v>0</v>
      </c>
      <c r="E8" s="309"/>
      <c r="F8" s="309"/>
      <c r="G8" s="309"/>
      <c r="H8" s="309"/>
      <c r="I8" s="309"/>
      <c r="J8" s="309"/>
      <c r="K8" s="309"/>
      <c r="L8" s="312"/>
      <c r="M8" s="311"/>
      <c r="N8" s="309"/>
      <c r="O8" s="309"/>
      <c r="P8" s="309"/>
      <c r="Q8" s="309"/>
      <c r="R8" s="309"/>
      <c r="S8" s="312"/>
      <c r="T8" s="331">
        <v>0</v>
      </c>
      <c r="U8" s="331"/>
      <c r="V8" s="313">
        <f t="shared" ref="V8:V20" si="0">SUM(C8:S8)</f>
        <v>0</v>
      </c>
    </row>
    <row r="9" spans="1:22" s="168" customFormat="1">
      <c r="A9" s="169">
        <v>3</v>
      </c>
      <c r="B9" s="167" t="s">
        <v>220</v>
      </c>
      <c r="C9" s="311"/>
      <c r="D9" s="309">
        <v>0</v>
      </c>
      <c r="E9" s="309"/>
      <c r="F9" s="309"/>
      <c r="G9" s="309"/>
      <c r="H9" s="309"/>
      <c r="I9" s="309"/>
      <c r="J9" s="309"/>
      <c r="K9" s="309"/>
      <c r="L9" s="312"/>
      <c r="M9" s="311"/>
      <c r="N9" s="309"/>
      <c r="O9" s="309"/>
      <c r="P9" s="309"/>
      <c r="Q9" s="309"/>
      <c r="R9" s="309"/>
      <c r="S9" s="312"/>
      <c r="T9" s="331">
        <v>0</v>
      </c>
      <c r="U9" s="331"/>
      <c r="V9" s="313">
        <f>SUM(C9:S9)</f>
        <v>0</v>
      </c>
    </row>
    <row r="10" spans="1:22" s="168" customFormat="1">
      <c r="A10" s="169">
        <v>4</v>
      </c>
      <c r="B10" s="167" t="s">
        <v>221</v>
      </c>
      <c r="C10" s="311"/>
      <c r="D10" s="309">
        <v>0</v>
      </c>
      <c r="E10" s="309"/>
      <c r="F10" s="309"/>
      <c r="G10" s="309"/>
      <c r="H10" s="309"/>
      <c r="I10" s="309"/>
      <c r="J10" s="309"/>
      <c r="K10" s="309"/>
      <c r="L10" s="312"/>
      <c r="M10" s="311"/>
      <c r="N10" s="309"/>
      <c r="O10" s="309"/>
      <c r="P10" s="309"/>
      <c r="Q10" s="309"/>
      <c r="R10" s="309"/>
      <c r="S10" s="312"/>
      <c r="T10" s="331">
        <v>0</v>
      </c>
      <c r="U10" s="331"/>
      <c r="V10" s="313">
        <f t="shared" si="0"/>
        <v>0</v>
      </c>
    </row>
    <row r="11" spans="1:22" s="168" customFormat="1">
      <c r="A11" s="169">
        <v>5</v>
      </c>
      <c r="B11" s="167" t="s">
        <v>222</v>
      </c>
      <c r="C11" s="311"/>
      <c r="D11" s="309">
        <v>0</v>
      </c>
      <c r="E11" s="309"/>
      <c r="F11" s="309"/>
      <c r="G11" s="309"/>
      <c r="H11" s="309"/>
      <c r="I11" s="309"/>
      <c r="J11" s="309"/>
      <c r="K11" s="309"/>
      <c r="L11" s="312"/>
      <c r="M11" s="311"/>
      <c r="N11" s="309"/>
      <c r="O11" s="309"/>
      <c r="P11" s="309"/>
      <c r="Q11" s="309"/>
      <c r="R11" s="309"/>
      <c r="S11" s="312"/>
      <c r="T11" s="331">
        <v>0</v>
      </c>
      <c r="U11" s="331"/>
      <c r="V11" s="313">
        <f t="shared" si="0"/>
        <v>0</v>
      </c>
    </row>
    <row r="12" spans="1:22" s="168" customFormat="1">
      <c r="A12" s="169">
        <v>6</v>
      </c>
      <c r="B12" s="167" t="s">
        <v>223</v>
      </c>
      <c r="C12" s="311"/>
      <c r="D12" s="309">
        <v>0</v>
      </c>
      <c r="E12" s="309"/>
      <c r="F12" s="309"/>
      <c r="G12" s="309"/>
      <c r="H12" s="309"/>
      <c r="I12" s="309"/>
      <c r="J12" s="309"/>
      <c r="K12" s="309"/>
      <c r="L12" s="312"/>
      <c r="M12" s="311"/>
      <c r="N12" s="309"/>
      <c r="O12" s="309"/>
      <c r="P12" s="309"/>
      <c r="Q12" s="309"/>
      <c r="R12" s="309"/>
      <c r="S12" s="312"/>
      <c r="T12" s="331">
        <v>0</v>
      </c>
      <c r="U12" s="331"/>
      <c r="V12" s="313">
        <f t="shared" si="0"/>
        <v>0</v>
      </c>
    </row>
    <row r="13" spans="1:22" s="168" customFormat="1">
      <c r="A13" s="169">
        <v>7</v>
      </c>
      <c r="B13" s="167" t="s">
        <v>73</v>
      </c>
      <c r="C13" s="311"/>
      <c r="D13" s="309">
        <v>93364840.82969439</v>
      </c>
      <c r="E13" s="309"/>
      <c r="F13" s="309"/>
      <c r="G13" s="309"/>
      <c r="H13" s="309"/>
      <c r="I13" s="309"/>
      <c r="J13" s="309"/>
      <c r="K13" s="309"/>
      <c r="L13" s="312"/>
      <c r="M13" s="311"/>
      <c r="N13" s="309"/>
      <c r="O13" s="309"/>
      <c r="P13" s="309"/>
      <c r="Q13" s="309"/>
      <c r="R13" s="309"/>
      <c r="S13" s="312"/>
      <c r="T13" s="331">
        <v>79673019.917939693</v>
      </c>
      <c r="U13" s="331">
        <v>13691820.911754699</v>
      </c>
      <c r="V13" s="313">
        <f t="shared" si="0"/>
        <v>93364840.82969439</v>
      </c>
    </row>
    <row r="14" spans="1:22" s="168" customFormat="1">
      <c r="A14" s="169">
        <v>8</v>
      </c>
      <c r="B14" s="167" t="s">
        <v>74</v>
      </c>
      <c r="C14" s="311"/>
      <c r="D14" s="309">
        <v>234604.08753565</v>
      </c>
      <c r="E14" s="309"/>
      <c r="F14" s="309"/>
      <c r="G14" s="309"/>
      <c r="H14" s="309"/>
      <c r="I14" s="309"/>
      <c r="J14" s="309"/>
      <c r="K14" s="309"/>
      <c r="L14" s="312"/>
      <c r="M14" s="311"/>
      <c r="N14" s="309"/>
      <c r="O14" s="309"/>
      <c r="P14" s="309"/>
      <c r="Q14" s="309"/>
      <c r="R14" s="309"/>
      <c r="S14" s="312"/>
      <c r="T14" s="331">
        <v>159603.60920499999</v>
      </c>
      <c r="U14" s="331">
        <v>75000.478330650003</v>
      </c>
      <c r="V14" s="313">
        <f t="shared" si="0"/>
        <v>234604.08753565</v>
      </c>
    </row>
    <row r="15" spans="1:22" s="168" customFormat="1">
      <c r="A15" s="169">
        <v>9</v>
      </c>
      <c r="B15" s="167" t="s">
        <v>75</v>
      </c>
      <c r="C15" s="311"/>
      <c r="D15" s="309">
        <v>0</v>
      </c>
      <c r="E15" s="309"/>
      <c r="F15" s="309"/>
      <c r="G15" s="309"/>
      <c r="H15" s="309"/>
      <c r="I15" s="309"/>
      <c r="J15" s="309"/>
      <c r="K15" s="309"/>
      <c r="L15" s="312"/>
      <c r="M15" s="311"/>
      <c r="N15" s="309"/>
      <c r="O15" s="309"/>
      <c r="P15" s="309"/>
      <c r="Q15" s="309"/>
      <c r="R15" s="309"/>
      <c r="S15" s="312"/>
      <c r="T15" s="331">
        <v>0</v>
      </c>
      <c r="U15" s="331">
        <v>0</v>
      </c>
      <c r="V15" s="313">
        <f t="shared" si="0"/>
        <v>0</v>
      </c>
    </row>
    <row r="16" spans="1:22" s="168" customFormat="1">
      <c r="A16" s="169">
        <v>10</v>
      </c>
      <c r="B16" s="167" t="s">
        <v>69</v>
      </c>
      <c r="C16" s="311"/>
      <c r="D16" s="309">
        <v>0</v>
      </c>
      <c r="E16" s="309"/>
      <c r="F16" s="309"/>
      <c r="G16" s="309"/>
      <c r="H16" s="309"/>
      <c r="I16" s="309"/>
      <c r="J16" s="309"/>
      <c r="K16" s="309"/>
      <c r="L16" s="312"/>
      <c r="M16" s="311"/>
      <c r="N16" s="309"/>
      <c r="O16" s="309"/>
      <c r="P16" s="309"/>
      <c r="Q16" s="309"/>
      <c r="R16" s="309"/>
      <c r="S16" s="312"/>
      <c r="T16" s="331">
        <v>0</v>
      </c>
      <c r="U16" s="331"/>
      <c r="V16" s="313">
        <f t="shared" si="0"/>
        <v>0</v>
      </c>
    </row>
    <row r="17" spans="1:22" s="168" customFormat="1">
      <c r="A17" s="169">
        <v>11</v>
      </c>
      <c r="B17" s="167" t="s">
        <v>70</v>
      </c>
      <c r="C17" s="311"/>
      <c r="D17" s="309">
        <v>3056343.3628687002</v>
      </c>
      <c r="E17" s="309"/>
      <c r="F17" s="309"/>
      <c r="G17" s="309"/>
      <c r="H17" s="309"/>
      <c r="I17" s="309"/>
      <c r="J17" s="309"/>
      <c r="K17" s="309"/>
      <c r="L17" s="312"/>
      <c r="M17" s="311"/>
      <c r="N17" s="309"/>
      <c r="O17" s="309"/>
      <c r="P17" s="309"/>
      <c r="Q17" s="309"/>
      <c r="R17" s="309"/>
      <c r="S17" s="312"/>
      <c r="T17" s="331">
        <v>3056343.3628687002</v>
      </c>
      <c r="U17" s="331">
        <v>0</v>
      </c>
      <c r="V17" s="313">
        <f t="shared" si="0"/>
        <v>3056343.3628687002</v>
      </c>
    </row>
    <row r="18" spans="1:22" s="168" customFormat="1">
      <c r="A18" s="169">
        <v>12</v>
      </c>
      <c r="B18" s="167" t="s">
        <v>71</v>
      </c>
      <c r="C18" s="311"/>
      <c r="D18" s="309">
        <v>9411451.3107127007</v>
      </c>
      <c r="E18" s="309"/>
      <c r="F18" s="309"/>
      <c r="G18" s="309"/>
      <c r="H18" s="309"/>
      <c r="I18" s="309"/>
      <c r="J18" s="309"/>
      <c r="K18" s="309"/>
      <c r="L18" s="312"/>
      <c r="M18" s="311"/>
      <c r="N18" s="309"/>
      <c r="O18" s="309"/>
      <c r="P18" s="309"/>
      <c r="Q18" s="309"/>
      <c r="R18" s="309"/>
      <c r="S18" s="312"/>
      <c r="T18" s="331">
        <v>7397379.6392294001</v>
      </c>
      <c r="U18" s="331">
        <v>2014071.6714833002</v>
      </c>
      <c r="V18" s="313">
        <f t="shared" si="0"/>
        <v>9411451.3107127007</v>
      </c>
    </row>
    <row r="19" spans="1:22" s="168" customFormat="1">
      <c r="A19" s="169">
        <v>13</v>
      </c>
      <c r="B19" s="167" t="s">
        <v>72</v>
      </c>
      <c r="C19" s="311"/>
      <c r="D19" s="309">
        <v>0</v>
      </c>
      <c r="E19" s="309"/>
      <c r="F19" s="309"/>
      <c r="G19" s="309"/>
      <c r="H19" s="309"/>
      <c r="I19" s="309"/>
      <c r="J19" s="309"/>
      <c r="K19" s="309"/>
      <c r="L19" s="312"/>
      <c r="M19" s="311"/>
      <c r="N19" s="309"/>
      <c r="O19" s="309"/>
      <c r="P19" s="309"/>
      <c r="Q19" s="309"/>
      <c r="R19" s="309"/>
      <c r="S19" s="312"/>
      <c r="T19" s="331">
        <v>0</v>
      </c>
      <c r="U19" s="331"/>
      <c r="V19" s="313">
        <f t="shared" si="0"/>
        <v>0</v>
      </c>
    </row>
    <row r="20" spans="1:22" s="168" customFormat="1">
      <c r="A20" s="169">
        <v>14</v>
      </c>
      <c r="B20" s="167" t="s">
        <v>248</v>
      </c>
      <c r="C20" s="311"/>
      <c r="D20" s="309">
        <v>4479260.2595207002</v>
      </c>
      <c r="E20" s="309"/>
      <c r="F20" s="309"/>
      <c r="G20" s="309"/>
      <c r="H20" s="309"/>
      <c r="I20" s="309"/>
      <c r="J20" s="309"/>
      <c r="K20" s="309"/>
      <c r="L20" s="312"/>
      <c r="M20" s="311"/>
      <c r="N20" s="309"/>
      <c r="O20" s="309"/>
      <c r="P20" s="309"/>
      <c r="Q20" s="309"/>
      <c r="R20" s="309"/>
      <c r="S20" s="312"/>
      <c r="T20" s="331">
        <v>4051813.9504360999</v>
      </c>
      <c r="U20" s="331">
        <v>427446.30908460001</v>
      </c>
      <c r="V20" s="313">
        <f t="shared" si="0"/>
        <v>4479260.2595207002</v>
      </c>
    </row>
    <row r="21" spans="1:22" ht="13.5" thickBot="1">
      <c r="A21" s="105"/>
      <c r="B21" s="106" t="s">
        <v>68</v>
      </c>
      <c r="C21" s="314">
        <f>SUM(C7:C20)</f>
        <v>0</v>
      </c>
      <c r="D21" s="310">
        <f t="shared" ref="D21:V21" si="1">SUM(D7:D20)</f>
        <v>110546499.85033213</v>
      </c>
      <c r="E21" s="310">
        <f t="shared" si="1"/>
        <v>0</v>
      </c>
      <c r="F21" s="310">
        <f t="shared" si="1"/>
        <v>0</v>
      </c>
      <c r="G21" s="310">
        <f t="shared" si="1"/>
        <v>0</v>
      </c>
      <c r="H21" s="310">
        <f t="shared" si="1"/>
        <v>0</v>
      </c>
      <c r="I21" s="310">
        <f t="shared" si="1"/>
        <v>0</v>
      </c>
      <c r="J21" s="310">
        <f t="shared" si="1"/>
        <v>0</v>
      </c>
      <c r="K21" s="310">
        <f t="shared" si="1"/>
        <v>0</v>
      </c>
      <c r="L21" s="315">
        <f t="shared" si="1"/>
        <v>0</v>
      </c>
      <c r="M21" s="314">
        <f t="shared" si="1"/>
        <v>0</v>
      </c>
      <c r="N21" s="310">
        <f t="shared" si="1"/>
        <v>0</v>
      </c>
      <c r="O21" s="310">
        <f t="shared" si="1"/>
        <v>0</v>
      </c>
      <c r="P21" s="310">
        <f t="shared" si="1"/>
        <v>0</v>
      </c>
      <c r="Q21" s="310">
        <f t="shared" si="1"/>
        <v>0</v>
      </c>
      <c r="R21" s="310">
        <f t="shared" si="1"/>
        <v>0</v>
      </c>
      <c r="S21" s="315">
        <f t="shared" si="1"/>
        <v>0</v>
      </c>
      <c r="T21" s="315">
        <f>SUM(T7:T20)</f>
        <v>94338160.479678884</v>
      </c>
      <c r="U21" s="315">
        <f t="shared" si="1"/>
        <v>16208339.370653249</v>
      </c>
      <c r="V21" s="316">
        <f t="shared" si="1"/>
        <v>110546499.85033213</v>
      </c>
    </row>
    <row r="24" spans="1:22">
      <c r="A24" s="18"/>
      <c r="B24" s="18"/>
      <c r="C24" s="74"/>
      <c r="D24" s="74"/>
      <c r="E24" s="74"/>
    </row>
    <row r="25" spans="1:22">
      <c r="A25" s="98"/>
      <c r="B25" s="98"/>
      <c r="C25" s="18"/>
      <c r="D25" s="74"/>
      <c r="E25" s="74"/>
    </row>
    <row r="26" spans="1:22">
      <c r="A26" s="98"/>
      <c r="B26" s="99"/>
      <c r="C26" s="18"/>
      <c r="D26" s="74"/>
      <c r="E26" s="74"/>
    </row>
    <row r="27" spans="1:22">
      <c r="A27" s="98"/>
      <c r="B27" s="98"/>
      <c r="C27" s="18"/>
      <c r="D27" s="74"/>
      <c r="E27" s="74"/>
    </row>
    <row r="28" spans="1:22">
      <c r="A28" s="98"/>
      <c r="B28" s="99"/>
      <c r="C28" s="18"/>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190</v>
      </c>
      <c r="B1" s="367" t="str">
        <f>Info!C2</f>
        <v>სს "ბაზისბანკი"</v>
      </c>
    </row>
    <row r="2" spans="1:9">
      <c r="A2" s="2" t="s">
        <v>191</v>
      </c>
      <c r="B2" s="481">
        <f>'1. key ratios'!B2</f>
        <v>43921</v>
      </c>
    </row>
    <row r="4" spans="1:9" ht="13.5" thickBot="1">
      <c r="A4" s="2" t="s">
        <v>416</v>
      </c>
      <c r="B4" s="334" t="s">
        <v>460</v>
      </c>
    </row>
    <row r="5" spans="1:9">
      <c r="A5" s="103"/>
      <c r="B5" s="165"/>
      <c r="C5" s="171" t="s">
        <v>0</v>
      </c>
      <c r="D5" s="171" t="s">
        <v>1</v>
      </c>
      <c r="E5" s="171" t="s">
        <v>2</v>
      </c>
      <c r="F5" s="171" t="s">
        <v>3</v>
      </c>
      <c r="G5" s="329" t="s">
        <v>4</v>
      </c>
      <c r="H5" s="172" t="s">
        <v>5</v>
      </c>
      <c r="I5" s="24"/>
    </row>
    <row r="6" spans="1:9" ht="15" customHeight="1">
      <c r="A6" s="164"/>
      <c r="B6" s="22"/>
      <c r="C6" s="570" t="s">
        <v>452</v>
      </c>
      <c r="D6" s="574" t="s">
        <v>473</v>
      </c>
      <c r="E6" s="575"/>
      <c r="F6" s="570" t="s">
        <v>479</v>
      </c>
      <c r="G6" s="570" t="s">
        <v>480</v>
      </c>
      <c r="H6" s="572" t="s">
        <v>454</v>
      </c>
      <c r="I6" s="24"/>
    </row>
    <row r="7" spans="1:9" ht="63.75">
      <c r="A7" s="164"/>
      <c r="B7" s="22"/>
      <c r="C7" s="571"/>
      <c r="D7" s="333" t="s">
        <v>455</v>
      </c>
      <c r="E7" s="333" t="s">
        <v>453</v>
      </c>
      <c r="F7" s="571"/>
      <c r="G7" s="571"/>
      <c r="H7" s="573"/>
      <c r="I7" s="24"/>
    </row>
    <row r="8" spans="1:9">
      <c r="A8" s="94">
        <v>1</v>
      </c>
      <c r="B8" s="76" t="s">
        <v>218</v>
      </c>
      <c r="C8" s="317">
        <v>455486191.27059996</v>
      </c>
      <c r="D8" s="318"/>
      <c r="E8" s="317"/>
      <c r="F8" s="317">
        <v>253101416.46059999</v>
      </c>
      <c r="G8" s="330">
        <v>253101416.46059999</v>
      </c>
      <c r="H8" s="339">
        <f>G8/(C8+E8)</f>
        <v>0.5556730836440108</v>
      </c>
    </row>
    <row r="9" spans="1:9" ht="15" customHeight="1">
      <c r="A9" s="94">
        <v>2</v>
      </c>
      <c r="B9" s="76" t="s">
        <v>219</v>
      </c>
      <c r="C9" s="317">
        <v>0</v>
      </c>
      <c r="D9" s="318"/>
      <c r="E9" s="317"/>
      <c r="F9" s="317">
        <v>0</v>
      </c>
      <c r="G9" s="330">
        <v>0</v>
      </c>
      <c r="H9" s="339" t="e">
        <f t="shared" ref="H9:H21" si="0">G9/(C9+E9)</f>
        <v>#DIV/0!</v>
      </c>
    </row>
    <row r="10" spans="1:9">
      <c r="A10" s="94">
        <v>3</v>
      </c>
      <c r="B10" s="76" t="s">
        <v>220</v>
      </c>
      <c r="C10" s="317">
        <v>0</v>
      </c>
      <c r="D10" s="318">
        <v>0</v>
      </c>
      <c r="E10" s="317">
        <v>0</v>
      </c>
      <c r="F10" s="317">
        <v>0</v>
      </c>
      <c r="G10" s="330">
        <v>0</v>
      </c>
      <c r="H10" s="339" t="e">
        <f t="shared" si="0"/>
        <v>#DIV/0!</v>
      </c>
    </row>
    <row r="11" spans="1:9">
      <c r="A11" s="94">
        <v>4</v>
      </c>
      <c r="B11" s="76" t="s">
        <v>221</v>
      </c>
      <c r="C11" s="317">
        <v>0</v>
      </c>
      <c r="D11" s="318"/>
      <c r="E11" s="317"/>
      <c r="F11" s="317">
        <v>0</v>
      </c>
      <c r="G11" s="330">
        <v>0</v>
      </c>
      <c r="H11" s="339" t="e">
        <f t="shared" si="0"/>
        <v>#DIV/0!</v>
      </c>
    </row>
    <row r="12" spans="1:9">
      <c r="A12" s="94">
        <v>5</v>
      </c>
      <c r="B12" s="76" t="s">
        <v>222</v>
      </c>
      <c r="C12" s="317">
        <v>0</v>
      </c>
      <c r="D12" s="318"/>
      <c r="E12" s="317"/>
      <c r="F12" s="317">
        <v>0</v>
      </c>
      <c r="G12" s="330">
        <v>0</v>
      </c>
      <c r="H12" s="339" t="e">
        <f t="shared" si="0"/>
        <v>#DIV/0!</v>
      </c>
    </row>
    <row r="13" spans="1:9">
      <c r="A13" s="94">
        <v>6</v>
      </c>
      <c r="B13" s="76" t="s">
        <v>223</v>
      </c>
      <c r="C13" s="317">
        <v>138299270.70560002</v>
      </c>
      <c r="D13" s="318"/>
      <c r="E13" s="317"/>
      <c r="F13" s="317">
        <v>38767044.986040004</v>
      </c>
      <c r="G13" s="330">
        <v>38767044.986040004</v>
      </c>
      <c r="H13" s="339">
        <f t="shared" si="0"/>
        <v>0.28031272173924954</v>
      </c>
    </row>
    <row r="14" spans="1:9">
      <c r="A14" s="94">
        <v>7</v>
      </c>
      <c r="B14" s="76" t="s">
        <v>73</v>
      </c>
      <c r="C14" s="317">
        <v>741998626.79442155</v>
      </c>
      <c r="D14" s="318">
        <v>113519373.42561549</v>
      </c>
      <c r="E14" s="317">
        <v>69914481.276307717</v>
      </c>
      <c r="F14" s="318">
        <v>811913108.07072926</v>
      </c>
      <c r="G14" s="383">
        <v>718548267.24103487</v>
      </c>
      <c r="H14" s="339">
        <f>G14/(C14+E14)</f>
        <v>0.88500636348691519</v>
      </c>
    </row>
    <row r="15" spans="1:9">
      <c r="A15" s="94">
        <v>8</v>
      </c>
      <c r="B15" s="76" t="s">
        <v>74</v>
      </c>
      <c r="C15" s="317">
        <v>110398234.3631833</v>
      </c>
      <c r="D15" s="318">
        <v>6874420.9163999958</v>
      </c>
      <c r="E15" s="317">
        <v>3387802.3061999977</v>
      </c>
      <c r="F15" s="318">
        <v>85388131.309849977</v>
      </c>
      <c r="G15" s="383">
        <v>85153527.222314328</v>
      </c>
      <c r="H15" s="339">
        <f t="shared" si="0"/>
        <v>0.7483653505722887</v>
      </c>
    </row>
    <row r="16" spans="1:9">
      <c r="A16" s="94">
        <v>9</v>
      </c>
      <c r="B16" s="76" t="s">
        <v>75</v>
      </c>
      <c r="C16" s="317">
        <v>40398788.646670505</v>
      </c>
      <c r="D16" s="318">
        <v>183092.91950000002</v>
      </c>
      <c r="E16" s="317">
        <v>91546.459750000009</v>
      </c>
      <c r="F16" s="318">
        <v>14348685.057315961</v>
      </c>
      <c r="G16" s="383">
        <v>14348685.057315961</v>
      </c>
      <c r="H16" s="339">
        <f t="shared" si="0"/>
        <v>0.35437308729610162</v>
      </c>
    </row>
    <row r="17" spans="1:8">
      <c r="A17" s="94">
        <v>10</v>
      </c>
      <c r="B17" s="76" t="s">
        <v>69</v>
      </c>
      <c r="C17" s="317">
        <v>29328646.0035129</v>
      </c>
      <c r="D17" s="318">
        <v>0</v>
      </c>
      <c r="E17" s="317">
        <v>0</v>
      </c>
      <c r="F17" s="318">
        <v>33317266.028366849</v>
      </c>
      <c r="G17" s="383">
        <v>33317266.028366849</v>
      </c>
      <c r="H17" s="339">
        <f t="shared" si="0"/>
        <v>1.1359974144178426</v>
      </c>
    </row>
    <row r="18" spans="1:8">
      <c r="A18" s="94">
        <v>11</v>
      </c>
      <c r="B18" s="76" t="s">
        <v>70</v>
      </c>
      <c r="C18" s="317">
        <v>40310192.539445199</v>
      </c>
      <c r="D18" s="318">
        <v>626158.68020000018</v>
      </c>
      <c r="E18" s="317">
        <v>313079.34010000009</v>
      </c>
      <c r="F18" s="318">
        <v>54767430.597536653</v>
      </c>
      <c r="G18" s="383">
        <v>51711087.234667957</v>
      </c>
      <c r="H18" s="339">
        <f t="shared" si="0"/>
        <v>1.2729424500320896</v>
      </c>
    </row>
    <row r="19" spans="1:8">
      <c r="A19" s="94">
        <v>12</v>
      </c>
      <c r="B19" s="76" t="s">
        <v>71</v>
      </c>
      <c r="C19" s="317">
        <v>31748413.537526701</v>
      </c>
      <c r="D19" s="318">
        <v>20914310.521000002</v>
      </c>
      <c r="E19" s="317">
        <v>10849135.44985</v>
      </c>
      <c r="F19" s="318">
        <v>42597548.987376705</v>
      </c>
      <c r="G19" s="383">
        <v>33186097.676664002</v>
      </c>
      <c r="H19" s="339">
        <f t="shared" si="0"/>
        <v>0.77906120106812538</v>
      </c>
    </row>
    <row r="20" spans="1:8">
      <c r="A20" s="94">
        <v>13</v>
      </c>
      <c r="B20" s="76" t="s">
        <v>72</v>
      </c>
      <c r="C20" s="317">
        <v>0</v>
      </c>
      <c r="D20" s="318"/>
      <c r="E20" s="317"/>
      <c r="F20" s="318">
        <v>0</v>
      </c>
      <c r="G20" s="383">
        <v>0</v>
      </c>
      <c r="H20" s="339" t="e">
        <f t="shared" si="0"/>
        <v>#DIV/0!</v>
      </c>
    </row>
    <row r="21" spans="1:8">
      <c r="A21" s="94">
        <v>14</v>
      </c>
      <c r="B21" s="76" t="s">
        <v>248</v>
      </c>
      <c r="C21" s="317">
        <v>204281229.22003499</v>
      </c>
      <c r="D21" s="318">
        <v>8094301.4525000006</v>
      </c>
      <c r="E21" s="317">
        <v>3833813.5012499997</v>
      </c>
      <c r="F21" s="318">
        <v>194037487.22778499</v>
      </c>
      <c r="G21" s="383">
        <v>189558226.96826428</v>
      </c>
      <c r="H21" s="339">
        <f t="shared" si="0"/>
        <v>0.91083385655176952</v>
      </c>
    </row>
    <row r="22" spans="1:8" ht="13.5" thickBot="1">
      <c r="A22" s="166"/>
      <c r="B22" s="173" t="s">
        <v>68</v>
      </c>
      <c r="C22" s="310">
        <f>SUM(C8:C21)</f>
        <v>1792249593.0809951</v>
      </c>
      <c r="D22" s="310">
        <f>SUM(D8:D21)</f>
        <v>150211657.91521549</v>
      </c>
      <c r="E22" s="310">
        <f>SUM(E8:E21)</f>
        <v>88389858.333457708</v>
      </c>
      <c r="F22" s="310">
        <f>SUM(F8:F21)</f>
        <v>1528238118.7256002</v>
      </c>
      <c r="G22" s="310">
        <f>SUM(G8:G21)</f>
        <v>1417691618.8752685</v>
      </c>
      <c r="H22" s="340">
        <f>G22/(C22+E22)</f>
        <v>0.75383488196475124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367" bestFit="1" customWidth="1"/>
    <col min="2" max="2" width="104.140625" style="367" customWidth="1"/>
    <col min="3" max="11" width="12.7109375" style="367" customWidth="1"/>
    <col min="12" max="16384" width="9.140625" style="367"/>
  </cols>
  <sheetData>
    <row r="1" spans="1:11">
      <c r="A1" s="367" t="s">
        <v>190</v>
      </c>
      <c r="B1" s="367" t="str">
        <f>Info!C2</f>
        <v>სს "ბაზისბანკი"</v>
      </c>
    </row>
    <row r="2" spans="1:11">
      <c r="A2" s="367" t="s">
        <v>191</v>
      </c>
      <c r="B2" s="481">
        <f>'1. key ratios'!B2</f>
        <v>43921</v>
      </c>
      <c r="C2" s="368"/>
      <c r="D2" s="368"/>
    </row>
    <row r="3" spans="1:11">
      <c r="B3" s="368"/>
      <c r="C3" s="368"/>
      <c r="D3" s="368"/>
    </row>
    <row r="4" spans="1:11" ht="13.5" thickBot="1">
      <c r="A4" s="367" t="s">
        <v>521</v>
      </c>
      <c r="B4" s="334" t="s">
        <v>520</v>
      </c>
      <c r="C4" s="368"/>
      <c r="D4" s="368"/>
    </row>
    <row r="5" spans="1:11" ht="30" customHeight="1">
      <c r="A5" s="579"/>
      <c r="B5" s="580"/>
      <c r="C5" s="577" t="s">
        <v>553</v>
      </c>
      <c r="D5" s="577"/>
      <c r="E5" s="577"/>
      <c r="F5" s="577" t="s">
        <v>554</v>
      </c>
      <c r="G5" s="577"/>
      <c r="H5" s="577"/>
      <c r="I5" s="577" t="s">
        <v>555</v>
      </c>
      <c r="J5" s="577"/>
      <c r="K5" s="578"/>
    </row>
    <row r="6" spans="1:11">
      <c r="A6" s="365"/>
      <c r="B6" s="366"/>
      <c r="C6" s="369" t="s">
        <v>27</v>
      </c>
      <c r="D6" s="369" t="s">
        <v>97</v>
      </c>
      <c r="E6" s="369" t="s">
        <v>68</v>
      </c>
      <c r="F6" s="369" t="s">
        <v>27</v>
      </c>
      <c r="G6" s="369" t="s">
        <v>97</v>
      </c>
      <c r="H6" s="369" t="s">
        <v>68</v>
      </c>
      <c r="I6" s="369" t="s">
        <v>27</v>
      </c>
      <c r="J6" s="369" t="s">
        <v>97</v>
      </c>
      <c r="K6" s="374" t="s">
        <v>68</v>
      </c>
    </row>
    <row r="7" spans="1:11">
      <c r="A7" s="375" t="s">
        <v>491</v>
      </c>
      <c r="B7" s="364"/>
      <c r="C7" s="364"/>
      <c r="D7" s="364"/>
      <c r="E7" s="364"/>
      <c r="F7" s="364"/>
      <c r="G7" s="364"/>
      <c r="H7" s="364"/>
      <c r="I7" s="364"/>
      <c r="J7" s="364"/>
      <c r="K7" s="376"/>
    </row>
    <row r="8" spans="1:11">
      <c r="A8" s="363">
        <v>1</v>
      </c>
      <c r="B8" s="349" t="s">
        <v>491</v>
      </c>
      <c r="C8" s="345"/>
      <c r="D8" s="345"/>
      <c r="E8" s="345"/>
      <c r="F8" s="500">
        <v>149851888.51769227</v>
      </c>
      <c r="G8" s="500">
        <v>360856306.33145332</v>
      </c>
      <c r="H8" s="500">
        <v>510708194.84914559</v>
      </c>
      <c r="I8" s="500">
        <v>143450735.47681338</v>
      </c>
      <c r="J8" s="500">
        <v>225979422.26882091</v>
      </c>
      <c r="K8" s="501">
        <v>369430157.74563432</v>
      </c>
    </row>
    <row r="9" spans="1:11">
      <c r="A9" s="375" t="s">
        <v>492</v>
      </c>
      <c r="B9" s="364"/>
      <c r="C9" s="364"/>
      <c r="D9" s="364"/>
      <c r="E9" s="364"/>
      <c r="F9" s="364"/>
      <c r="G9" s="364"/>
      <c r="H9" s="364"/>
      <c r="I9" s="364"/>
      <c r="J9" s="364"/>
      <c r="K9" s="376"/>
    </row>
    <row r="10" spans="1:11">
      <c r="A10" s="377">
        <v>2</v>
      </c>
      <c r="B10" s="350" t="s">
        <v>493</v>
      </c>
      <c r="C10" s="502">
        <v>53050475.396258898</v>
      </c>
      <c r="D10" s="503">
        <v>267710125.89893889</v>
      </c>
      <c r="E10" s="503">
        <v>320760601.29519778</v>
      </c>
      <c r="F10" s="503">
        <v>6810500.1210853001</v>
      </c>
      <c r="G10" s="503">
        <v>25179673.469728313</v>
      </c>
      <c r="H10" s="503">
        <v>31990173.590813614</v>
      </c>
      <c r="I10" s="503">
        <v>1348055.2134152702</v>
      </c>
      <c r="J10" s="503">
        <v>4577359.0027875258</v>
      </c>
      <c r="K10" s="504">
        <v>5925414.2162027955</v>
      </c>
    </row>
    <row r="11" spans="1:11">
      <c r="A11" s="377">
        <v>3</v>
      </c>
      <c r="B11" s="350" t="s">
        <v>494</v>
      </c>
      <c r="C11" s="502">
        <v>278440928.30592704</v>
      </c>
      <c r="D11" s="503">
        <v>649728187.34438539</v>
      </c>
      <c r="E11" s="503">
        <v>928169115.65031242</v>
      </c>
      <c r="F11" s="503">
        <v>83392997.616473794</v>
      </c>
      <c r="G11" s="503">
        <v>110113474.03669128</v>
      </c>
      <c r="H11" s="503">
        <v>193506471.65316507</v>
      </c>
      <c r="I11" s="503">
        <v>59710481.787713312</v>
      </c>
      <c r="J11" s="503">
        <v>88492753.09378697</v>
      </c>
      <c r="K11" s="504">
        <v>148203234.88150027</v>
      </c>
    </row>
    <row r="12" spans="1:11">
      <c r="A12" s="377">
        <v>4</v>
      </c>
      <c r="B12" s="350" t="s">
        <v>495</v>
      </c>
      <c r="C12" s="502">
        <v>119820879.1208791</v>
      </c>
      <c r="D12" s="503">
        <v>0</v>
      </c>
      <c r="E12" s="503">
        <v>119820879.1208791</v>
      </c>
      <c r="F12" s="503">
        <v>0</v>
      </c>
      <c r="G12" s="503">
        <v>0</v>
      </c>
      <c r="H12" s="503">
        <v>0</v>
      </c>
      <c r="I12" s="503">
        <v>0</v>
      </c>
      <c r="J12" s="503">
        <v>0</v>
      </c>
      <c r="K12" s="504">
        <v>0</v>
      </c>
    </row>
    <row r="13" spans="1:11">
      <c r="A13" s="377">
        <v>5</v>
      </c>
      <c r="B13" s="350" t="s">
        <v>496</v>
      </c>
      <c r="C13" s="502">
        <v>72952364.202306703</v>
      </c>
      <c r="D13" s="503">
        <v>57943726.318589695</v>
      </c>
      <c r="E13" s="503">
        <v>130896090.5208964</v>
      </c>
      <c r="F13" s="503">
        <v>14050324.573280625</v>
      </c>
      <c r="G13" s="503">
        <v>12554645.896449881</v>
      </c>
      <c r="H13" s="503">
        <v>26604970.469730504</v>
      </c>
      <c r="I13" s="503">
        <v>5606546.2417689292</v>
      </c>
      <c r="J13" s="503">
        <v>4665737.2045112196</v>
      </c>
      <c r="K13" s="504">
        <v>10272283.446280148</v>
      </c>
    </row>
    <row r="14" spans="1:11">
      <c r="A14" s="377">
        <v>6</v>
      </c>
      <c r="B14" s="350" t="s">
        <v>511</v>
      </c>
      <c r="C14" s="502"/>
      <c r="D14" s="503"/>
      <c r="E14" s="503"/>
      <c r="F14" s="503">
        <v>0</v>
      </c>
      <c r="G14" s="503">
        <v>0</v>
      </c>
      <c r="H14" s="503">
        <v>0</v>
      </c>
      <c r="I14" s="503"/>
      <c r="J14" s="503"/>
      <c r="K14" s="504"/>
    </row>
    <row r="15" spans="1:11">
      <c r="A15" s="377">
        <v>7</v>
      </c>
      <c r="B15" s="350" t="s">
        <v>498</v>
      </c>
      <c r="C15" s="502">
        <v>5300800.6595598999</v>
      </c>
      <c r="D15" s="503">
        <v>8117837.0644391999</v>
      </c>
      <c r="E15" s="503">
        <v>13418637.7239991</v>
      </c>
      <c r="F15" s="503">
        <v>2346623.9774724999</v>
      </c>
      <c r="G15" s="503">
        <v>0</v>
      </c>
      <c r="H15" s="503">
        <v>2346623.9774724999</v>
      </c>
      <c r="I15" s="503">
        <v>2346623.9774724999</v>
      </c>
      <c r="J15" s="503">
        <v>0</v>
      </c>
      <c r="K15" s="504">
        <v>2346623.9774724999</v>
      </c>
    </row>
    <row r="16" spans="1:11">
      <c r="A16" s="377">
        <v>8</v>
      </c>
      <c r="B16" s="351" t="s">
        <v>499</v>
      </c>
      <c r="C16" s="502">
        <v>529565447.68493164</v>
      </c>
      <c r="D16" s="503">
        <v>983499876.62635314</v>
      </c>
      <c r="E16" s="503">
        <v>1513065324.3112848</v>
      </c>
      <c r="F16" s="503">
        <v>106600446.28831221</v>
      </c>
      <c r="G16" s="503">
        <v>147847793.40286949</v>
      </c>
      <c r="H16" s="503">
        <v>254448239.69118169</v>
      </c>
      <c r="I16" s="503">
        <v>69011707.22037001</v>
      </c>
      <c r="J16" s="503">
        <v>97735849.301085725</v>
      </c>
      <c r="K16" s="504">
        <v>166747556.52145573</v>
      </c>
    </row>
    <row r="17" spans="1:11">
      <c r="A17" s="375" t="s">
        <v>500</v>
      </c>
      <c r="B17" s="364"/>
      <c r="C17" s="505"/>
      <c r="D17" s="505"/>
      <c r="E17" s="505"/>
      <c r="F17" s="505"/>
      <c r="G17" s="505"/>
      <c r="H17" s="505"/>
      <c r="I17" s="505"/>
      <c r="J17" s="505"/>
      <c r="K17" s="506"/>
    </row>
    <row r="18" spans="1:11">
      <c r="A18" s="377">
        <v>9</v>
      </c>
      <c r="B18" s="350" t="s">
        <v>501</v>
      </c>
      <c r="C18" s="502">
        <v>1900870.2417580001</v>
      </c>
      <c r="D18" s="503">
        <v>0</v>
      </c>
      <c r="E18" s="503">
        <v>1900870.2417580001</v>
      </c>
      <c r="F18" s="503"/>
      <c r="G18" s="503"/>
      <c r="H18" s="503">
        <v>0</v>
      </c>
      <c r="I18" s="503">
        <v>1900870.2417580001</v>
      </c>
      <c r="J18" s="503">
        <v>0</v>
      </c>
      <c r="K18" s="504">
        <v>1900870.2417580001</v>
      </c>
    </row>
    <row r="19" spans="1:11">
      <c r="A19" s="377">
        <v>10</v>
      </c>
      <c r="B19" s="350" t="s">
        <v>502</v>
      </c>
      <c r="C19" s="502">
        <v>436557326.6877116</v>
      </c>
      <c r="D19" s="503">
        <v>644997718.17125404</v>
      </c>
      <c r="E19" s="503">
        <v>1081555044.8589656</v>
      </c>
      <c r="F19" s="503">
        <v>18056959.7822184</v>
      </c>
      <c r="G19" s="503">
        <v>4086452.3233340001</v>
      </c>
      <c r="H19" s="503">
        <v>22143412.105552401</v>
      </c>
      <c r="I19" s="503">
        <v>24458112.823097304</v>
      </c>
      <c r="J19" s="503">
        <v>139584103.44279927</v>
      </c>
      <c r="K19" s="504">
        <v>164042216.26589656</v>
      </c>
    </row>
    <row r="20" spans="1:11">
      <c r="A20" s="377">
        <v>11</v>
      </c>
      <c r="B20" s="350" t="s">
        <v>503</v>
      </c>
      <c r="C20" s="502">
        <v>3697924.7504395</v>
      </c>
      <c r="D20" s="503">
        <v>7602135.7932735002</v>
      </c>
      <c r="E20" s="503">
        <v>11300060.543713</v>
      </c>
      <c r="F20" s="503">
        <v>0</v>
      </c>
      <c r="G20" s="503">
        <v>0</v>
      </c>
      <c r="H20" s="503">
        <v>0</v>
      </c>
      <c r="I20" s="503">
        <v>0</v>
      </c>
      <c r="J20" s="503">
        <v>0</v>
      </c>
      <c r="K20" s="504">
        <v>0</v>
      </c>
    </row>
    <row r="21" spans="1:11" ht="13.5" thickBot="1">
      <c r="A21" s="232">
        <v>12</v>
      </c>
      <c r="B21" s="378" t="s">
        <v>504</v>
      </c>
      <c r="C21" s="507">
        <v>440255251.43815112</v>
      </c>
      <c r="D21" s="508">
        <v>652599853.96452749</v>
      </c>
      <c r="E21" s="507">
        <v>1092855105.4026787</v>
      </c>
      <c r="F21" s="508">
        <v>18056959.7822184</v>
      </c>
      <c r="G21" s="508">
        <v>4086452.3233340001</v>
      </c>
      <c r="H21" s="508">
        <v>22143412.105552401</v>
      </c>
      <c r="I21" s="508">
        <v>24458112.823097304</v>
      </c>
      <c r="J21" s="508">
        <v>139584103.44279927</v>
      </c>
      <c r="K21" s="509">
        <v>164042216.26589656</v>
      </c>
    </row>
    <row r="22" spans="1:11" ht="38.25" customHeight="1" thickBot="1">
      <c r="A22" s="361"/>
      <c r="B22" s="362"/>
      <c r="C22" s="362"/>
      <c r="D22" s="362"/>
      <c r="E22" s="362"/>
      <c r="F22" s="576" t="s">
        <v>505</v>
      </c>
      <c r="G22" s="577"/>
      <c r="H22" s="577"/>
      <c r="I22" s="576" t="s">
        <v>506</v>
      </c>
      <c r="J22" s="577"/>
      <c r="K22" s="578"/>
    </row>
    <row r="23" spans="1:11">
      <c r="A23" s="355">
        <v>13</v>
      </c>
      <c r="B23" s="352" t="s">
        <v>491</v>
      </c>
      <c r="C23" s="360"/>
      <c r="D23" s="360"/>
      <c r="E23" s="512"/>
      <c r="F23" s="513">
        <v>149851888.51769227</v>
      </c>
      <c r="G23" s="513">
        <v>360856306.33145332</v>
      </c>
      <c r="H23" s="513">
        <v>510708194.84914559</v>
      </c>
      <c r="I23" s="513">
        <v>143450735.47681338</v>
      </c>
      <c r="J23" s="513">
        <v>225979422.26882091</v>
      </c>
      <c r="K23" s="514">
        <v>369430157.74563426</v>
      </c>
    </row>
    <row r="24" spans="1:11" ht="13.5" thickBot="1">
      <c r="A24" s="356">
        <v>14</v>
      </c>
      <c r="B24" s="353" t="s">
        <v>507</v>
      </c>
      <c r="C24" s="379"/>
      <c r="D24" s="359"/>
      <c r="E24" s="515"/>
      <c r="F24" s="516">
        <v>88543486.50609383</v>
      </c>
      <c r="G24" s="516">
        <v>143761341.07953545</v>
      </c>
      <c r="H24" s="516">
        <v>232304827.58562928</v>
      </c>
      <c r="I24" s="516">
        <v>44553594.397272706</v>
      </c>
      <c r="J24" s="516">
        <v>24433962.325271428</v>
      </c>
      <c r="K24" s="517">
        <v>41686889.130363926</v>
      </c>
    </row>
    <row r="25" spans="1:11" ht="13.5" thickBot="1">
      <c r="A25" s="357">
        <v>15</v>
      </c>
      <c r="B25" s="354" t="s">
        <v>508</v>
      </c>
      <c r="C25" s="358"/>
      <c r="D25" s="358"/>
      <c r="E25" s="358"/>
      <c r="F25" s="510">
        <v>1.6924100736351624</v>
      </c>
      <c r="G25" s="510">
        <v>2.5101067061680431</v>
      </c>
      <c r="H25" s="510">
        <v>2.1984398695326068</v>
      </c>
      <c r="I25" s="510">
        <v>3.2197342867042518</v>
      </c>
      <c r="J25" s="510">
        <v>9.2485786488708843</v>
      </c>
      <c r="K25" s="511">
        <v>8.8620226995194145</v>
      </c>
    </row>
    <row r="28" spans="1:11" ht="38.25">
      <c r="B28" s="23"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8"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1" bestFit="1" customWidth="1"/>
    <col min="2" max="2" width="95" style="71" customWidth="1"/>
    <col min="3" max="3" width="12.5703125" style="71" bestFit="1" customWidth="1"/>
    <col min="4" max="4" width="10" style="71" bestFit="1" customWidth="1"/>
    <col min="5" max="5" width="18.28515625" style="71" bestFit="1" customWidth="1"/>
    <col min="6" max="13" width="10.7109375" style="71" customWidth="1"/>
    <col min="14" max="14" width="31" style="71" bestFit="1" customWidth="1"/>
    <col min="15" max="16384" width="9.140625" style="12"/>
  </cols>
  <sheetData>
    <row r="1" spans="1:14">
      <c r="A1" s="5" t="s">
        <v>190</v>
      </c>
      <c r="B1" s="71" t="str">
        <f>Info!C2</f>
        <v>სს "ბაზისბანკი"</v>
      </c>
    </row>
    <row r="2" spans="1:14" ht="14.25" customHeight="1">
      <c r="A2" s="71" t="s">
        <v>191</v>
      </c>
      <c r="B2" s="481">
        <f>'1. key ratios'!B2</f>
        <v>43921</v>
      </c>
    </row>
    <row r="3" spans="1:14" ht="14.25" customHeight="1"/>
    <row r="4" spans="1:14" ht="15.75" thickBot="1">
      <c r="A4" s="2" t="s">
        <v>417</v>
      </c>
      <c r="B4" s="96" t="s">
        <v>77</v>
      </c>
    </row>
    <row r="5" spans="1:14" s="25" customFormat="1" ht="12.75">
      <c r="A5" s="182"/>
      <c r="B5" s="183"/>
      <c r="C5" s="184" t="s">
        <v>0</v>
      </c>
      <c r="D5" s="184" t="s">
        <v>1</v>
      </c>
      <c r="E5" s="184" t="s">
        <v>2</v>
      </c>
      <c r="F5" s="184" t="s">
        <v>3</v>
      </c>
      <c r="G5" s="184" t="s">
        <v>4</v>
      </c>
      <c r="H5" s="184" t="s">
        <v>5</v>
      </c>
      <c r="I5" s="184" t="s">
        <v>238</v>
      </c>
      <c r="J5" s="184" t="s">
        <v>239</v>
      </c>
      <c r="K5" s="184" t="s">
        <v>240</v>
      </c>
      <c r="L5" s="184" t="s">
        <v>241</v>
      </c>
      <c r="M5" s="184" t="s">
        <v>242</v>
      </c>
      <c r="N5" s="185" t="s">
        <v>243</v>
      </c>
    </row>
    <row r="6" spans="1:14" ht="45">
      <c r="A6" s="174"/>
      <c r="B6" s="108"/>
      <c r="C6" s="109" t="s">
        <v>87</v>
      </c>
      <c r="D6" s="110" t="s">
        <v>76</v>
      </c>
      <c r="E6" s="111" t="s">
        <v>86</v>
      </c>
      <c r="F6" s="112">
        <v>0</v>
      </c>
      <c r="G6" s="112">
        <v>0.2</v>
      </c>
      <c r="H6" s="112">
        <v>0.35</v>
      </c>
      <c r="I6" s="112">
        <v>0.5</v>
      </c>
      <c r="J6" s="112">
        <v>0.75</v>
      </c>
      <c r="K6" s="112">
        <v>1</v>
      </c>
      <c r="L6" s="112">
        <v>1.5</v>
      </c>
      <c r="M6" s="112">
        <v>2.5</v>
      </c>
      <c r="N6" s="175" t="s">
        <v>77</v>
      </c>
    </row>
    <row r="7" spans="1:14">
      <c r="A7" s="176">
        <v>1</v>
      </c>
      <c r="B7" s="113" t="s">
        <v>78</v>
      </c>
      <c r="C7" s="319">
        <f>SUM(C8:C13)</f>
        <v>0</v>
      </c>
      <c r="D7" s="108"/>
      <c r="E7" s="322">
        <f t="shared" ref="E7:M7" si="0">SUM(E8:E13)</f>
        <v>0</v>
      </c>
      <c r="F7" s="319">
        <f>SUM(F8:F13)</f>
        <v>0</v>
      </c>
      <c r="G7" s="319">
        <f t="shared" si="0"/>
        <v>0</v>
      </c>
      <c r="H7" s="319">
        <f t="shared" si="0"/>
        <v>0</v>
      </c>
      <c r="I7" s="319">
        <f t="shared" si="0"/>
        <v>0</v>
      </c>
      <c r="J7" s="319">
        <f t="shared" si="0"/>
        <v>0</v>
      </c>
      <c r="K7" s="319">
        <f t="shared" si="0"/>
        <v>0</v>
      </c>
      <c r="L7" s="319">
        <f t="shared" si="0"/>
        <v>0</v>
      </c>
      <c r="M7" s="319">
        <f t="shared" si="0"/>
        <v>0</v>
      </c>
      <c r="N7" s="177">
        <f>SUM(N8:N13)</f>
        <v>0</v>
      </c>
    </row>
    <row r="8" spans="1:14">
      <c r="A8" s="176">
        <v>1.1000000000000001</v>
      </c>
      <c r="B8" s="114" t="s">
        <v>79</v>
      </c>
      <c r="C8" s="320">
        <v>0</v>
      </c>
      <c r="D8" s="115">
        <v>0.02</v>
      </c>
      <c r="E8" s="322">
        <f>C8*D8</f>
        <v>0</v>
      </c>
      <c r="F8" s="320"/>
      <c r="G8" s="320"/>
      <c r="H8" s="320"/>
      <c r="I8" s="320"/>
      <c r="J8" s="320"/>
      <c r="K8" s="320"/>
      <c r="L8" s="320"/>
      <c r="M8" s="320"/>
      <c r="N8" s="177">
        <f>SUMPRODUCT($F$6:$M$6,F8:M8)</f>
        <v>0</v>
      </c>
    </row>
    <row r="9" spans="1:14">
      <c r="A9" s="176">
        <v>1.2</v>
      </c>
      <c r="B9" s="114" t="s">
        <v>80</v>
      </c>
      <c r="C9" s="320">
        <v>0</v>
      </c>
      <c r="D9" s="115">
        <v>0.05</v>
      </c>
      <c r="E9" s="322">
        <f>C9*D9</f>
        <v>0</v>
      </c>
      <c r="F9" s="320"/>
      <c r="G9" s="320"/>
      <c r="H9" s="320"/>
      <c r="I9" s="320"/>
      <c r="J9" s="320"/>
      <c r="K9" s="320"/>
      <c r="L9" s="320"/>
      <c r="M9" s="320"/>
      <c r="N9" s="177">
        <f t="shared" ref="N9:N12" si="1">SUMPRODUCT($F$6:$M$6,F9:M9)</f>
        <v>0</v>
      </c>
    </row>
    <row r="10" spans="1:14">
      <c r="A10" s="176">
        <v>1.3</v>
      </c>
      <c r="B10" s="114" t="s">
        <v>81</v>
      </c>
      <c r="C10" s="320">
        <v>0</v>
      </c>
      <c r="D10" s="115">
        <v>0.08</v>
      </c>
      <c r="E10" s="322">
        <f>C10*D10</f>
        <v>0</v>
      </c>
      <c r="F10" s="320"/>
      <c r="G10" s="320"/>
      <c r="H10" s="320"/>
      <c r="I10" s="320"/>
      <c r="J10" s="320"/>
      <c r="K10" s="320"/>
      <c r="L10" s="320"/>
      <c r="M10" s="320"/>
      <c r="N10" s="177">
        <f>SUMPRODUCT($F$6:$M$6,F10:M10)</f>
        <v>0</v>
      </c>
    </row>
    <row r="11" spans="1:14">
      <c r="A11" s="176">
        <v>1.4</v>
      </c>
      <c r="B11" s="114" t="s">
        <v>82</v>
      </c>
      <c r="C11" s="320">
        <v>0</v>
      </c>
      <c r="D11" s="115">
        <v>0.11</v>
      </c>
      <c r="E11" s="322">
        <f>C11*D11</f>
        <v>0</v>
      </c>
      <c r="F11" s="320"/>
      <c r="G11" s="320"/>
      <c r="H11" s="320"/>
      <c r="I11" s="320"/>
      <c r="J11" s="320"/>
      <c r="K11" s="320"/>
      <c r="L11" s="320"/>
      <c r="M11" s="320"/>
      <c r="N11" s="177">
        <f t="shared" si="1"/>
        <v>0</v>
      </c>
    </row>
    <row r="12" spans="1:14">
      <c r="A12" s="176">
        <v>1.5</v>
      </c>
      <c r="B12" s="114" t="s">
        <v>83</v>
      </c>
      <c r="C12" s="320">
        <v>0</v>
      </c>
      <c r="D12" s="115">
        <v>0.14000000000000001</v>
      </c>
      <c r="E12" s="322">
        <f>C12*D12</f>
        <v>0</v>
      </c>
      <c r="F12" s="320"/>
      <c r="G12" s="320"/>
      <c r="H12" s="320"/>
      <c r="I12" s="320"/>
      <c r="J12" s="320"/>
      <c r="K12" s="320"/>
      <c r="L12" s="320"/>
      <c r="M12" s="320"/>
      <c r="N12" s="177">
        <f t="shared" si="1"/>
        <v>0</v>
      </c>
    </row>
    <row r="13" spans="1:14">
      <c r="A13" s="176">
        <v>1.6</v>
      </c>
      <c r="B13" s="116" t="s">
        <v>84</v>
      </c>
      <c r="C13" s="320">
        <v>0</v>
      </c>
      <c r="D13" s="117"/>
      <c r="E13" s="320"/>
      <c r="F13" s="320"/>
      <c r="G13" s="320"/>
      <c r="H13" s="320"/>
      <c r="I13" s="320"/>
      <c r="J13" s="320"/>
      <c r="K13" s="320"/>
      <c r="L13" s="320"/>
      <c r="M13" s="320"/>
      <c r="N13" s="177">
        <f>SUMPRODUCT($F$6:$M$6,F13:M13)</f>
        <v>0</v>
      </c>
    </row>
    <row r="14" spans="1:14">
      <c r="A14" s="176">
        <v>2</v>
      </c>
      <c r="B14" s="118" t="s">
        <v>85</v>
      </c>
      <c r="C14" s="319">
        <f>SUM(C15:C20)</f>
        <v>0</v>
      </c>
      <c r="D14" s="108"/>
      <c r="E14" s="322">
        <f t="shared" ref="E14:M14" si="2">SUM(E15:E20)</f>
        <v>0</v>
      </c>
      <c r="F14" s="320">
        <f t="shared" si="2"/>
        <v>0</v>
      </c>
      <c r="G14" s="320">
        <f t="shared" si="2"/>
        <v>0</v>
      </c>
      <c r="H14" s="320">
        <f t="shared" si="2"/>
        <v>0</v>
      </c>
      <c r="I14" s="320">
        <f t="shared" si="2"/>
        <v>0</v>
      </c>
      <c r="J14" s="320">
        <f t="shared" si="2"/>
        <v>0</v>
      </c>
      <c r="K14" s="320">
        <f t="shared" si="2"/>
        <v>0</v>
      </c>
      <c r="L14" s="320">
        <f t="shared" si="2"/>
        <v>0</v>
      </c>
      <c r="M14" s="320">
        <f t="shared" si="2"/>
        <v>0</v>
      </c>
      <c r="N14" s="177">
        <f>SUM(N15:N20)</f>
        <v>0</v>
      </c>
    </row>
    <row r="15" spans="1:14">
      <c r="A15" s="176">
        <v>2.1</v>
      </c>
      <c r="B15" s="116" t="s">
        <v>79</v>
      </c>
      <c r="C15" s="320"/>
      <c r="D15" s="115">
        <v>5.0000000000000001E-3</v>
      </c>
      <c r="E15" s="322">
        <f>C15*D15</f>
        <v>0</v>
      </c>
      <c r="F15" s="320"/>
      <c r="G15" s="320"/>
      <c r="H15" s="320"/>
      <c r="I15" s="320"/>
      <c r="J15" s="320"/>
      <c r="K15" s="320"/>
      <c r="L15" s="320"/>
      <c r="M15" s="320"/>
      <c r="N15" s="177">
        <f>SUMPRODUCT($F$6:$M$6,F15:M15)</f>
        <v>0</v>
      </c>
    </row>
    <row r="16" spans="1:14">
      <c r="A16" s="176">
        <v>2.2000000000000002</v>
      </c>
      <c r="B16" s="116" t="s">
        <v>80</v>
      </c>
      <c r="C16" s="320"/>
      <c r="D16" s="115">
        <v>0.01</v>
      </c>
      <c r="E16" s="322">
        <f>C16*D16</f>
        <v>0</v>
      </c>
      <c r="F16" s="320"/>
      <c r="G16" s="320"/>
      <c r="H16" s="320"/>
      <c r="I16" s="320"/>
      <c r="J16" s="320"/>
      <c r="K16" s="320"/>
      <c r="L16" s="320"/>
      <c r="M16" s="320"/>
      <c r="N16" s="177">
        <f t="shared" ref="N16:N20" si="3">SUMPRODUCT($F$6:$M$6,F16:M16)</f>
        <v>0</v>
      </c>
    </row>
    <row r="17" spans="1:14">
      <c r="A17" s="176">
        <v>2.2999999999999998</v>
      </c>
      <c r="B17" s="116" t="s">
        <v>81</v>
      </c>
      <c r="C17" s="320"/>
      <c r="D17" s="115">
        <v>0.02</v>
      </c>
      <c r="E17" s="322">
        <f>C17*D17</f>
        <v>0</v>
      </c>
      <c r="F17" s="320"/>
      <c r="G17" s="320"/>
      <c r="H17" s="320"/>
      <c r="I17" s="320"/>
      <c r="J17" s="320"/>
      <c r="K17" s="320"/>
      <c r="L17" s="320"/>
      <c r="M17" s="320"/>
      <c r="N17" s="177">
        <f t="shared" si="3"/>
        <v>0</v>
      </c>
    </row>
    <row r="18" spans="1:14">
      <c r="A18" s="176">
        <v>2.4</v>
      </c>
      <c r="B18" s="116" t="s">
        <v>82</v>
      </c>
      <c r="C18" s="320"/>
      <c r="D18" s="115">
        <v>0.03</v>
      </c>
      <c r="E18" s="322">
        <f>C18*D18</f>
        <v>0</v>
      </c>
      <c r="F18" s="320"/>
      <c r="G18" s="320"/>
      <c r="H18" s="320"/>
      <c r="I18" s="320"/>
      <c r="J18" s="320"/>
      <c r="K18" s="320"/>
      <c r="L18" s="320"/>
      <c r="M18" s="320"/>
      <c r="N18" s="177">
        <f t="shared" si="3"/>
        <v>0</v>
      </c>
    </row>
    <row r="19" spans="1:14">
      <c r="A19" s="176">
        <v>2.5</v>
      </c>
      <c r="B19" s="116" t="s">
        <v>83</v>
      </c>
      <c r="C19" s="320"/>
      <c r="D19" s="115">
        <v>0.04</v>
      </c>
      <c r="E19" s="322">
        <f>C19*D19</f>
        <v>0</v>
      </c>
      <c r="F19" s="320"/>
      <c r="G19" s="320"/>
      <c r="H19" s="320"/>
      <c r="I19" s="320"/>
      <c r="J19" s="320"/>
      <c r="K19" s="320"/>
      <c r="L19" s="320"/>
      <c r="M19" s="320"/>
      <c r="N19" s="177">
        <f t="shared" si="3"/>
        <v>0</v>
      </c>
    </row>
    <row r="20" spans="1:14">
      <c r="A20" s="176">
        <v>2.6</v>
      </c>
      <c r="B20" s="116" t="s">
        <v>84</v>
      </c>
      <c r="C20" s="320"/>
      <c r="D20" s="117"/>
      <c r="E20" s="323"/>
      <c r="F20" s="320"/>
      <c r="G20" s="320"/>
      <c r="H20" s="320"/>
      <c r="I20" s="320"/>
      <c r="J20" s="320"/>
      <c r="K20" s="320"/>
      <c r="L20" s="320"/>
      <c r="M20" s="320"/>
      <c r="N20" s="177">
        <f t="shared" si="3"/>
        <v>0</v>
      </c>
    </row>
    <row r="21" spans="1:14" ht="15.75" thickBot="1">
      <c r="A21" s="178">
        <v>3</v>
      </c>
      <c r="B21" s="179" t="s">
        <v>68</v>
      </c>
      <c r="C21" s="321">
        <f>C14+C7</f>
        <v>0</v>
      </c>
      <c r="D21" s="180"/>
      <c r="E21" s="324">
        <f>E14+E7</f>
        <v>0</v>
      </c>
      <c r="F21" s="325">
        <f>F7+F14</f>
        <v>0</v>
      </c>
      <c r="G21" s="325">
        <f t="shared" ref="G21:L21" si="4">G7+G14</f>
        <v>0</v>
      </c>
      <c r="H21" s="325">
        <f t="shared" si="4"/>
        <v>0</v>
      </c>
      <c r="I21" s="325">
        <f t="shared" si="4"/>
        <v>0</v>
      </c>
      <c r="J21" s="325">
        <f t="shared" si="4"/>
        <v>0</v>
      </c>
      <c r="K21" s="325">
        <f t="shared" si="4"/>
        <v>0</v>
      </c>
      <c r="L21" s="325">
        <f t="shared" si="4"/>
        <v>0</v>
      </c>
      <c r="M21" s="325">
        <f>M7+M14</f>
        <v>0</v>
      </c>
      <c r="N21" s="181">
        <f>N14+N7</f>
        <v>0</v>
      </c>
    </row>
    <row r="22" spans="1:14">
      <c r="E22" s="326"/>
      <c r="F22" s="326"/>
      <c r="G22" s="326"/>
      <c r="H22" s="326"/>
      <c r="I22" s="326"/>
      <c r="J22" s="326"/>
      <c r="K22" s="326"/>
      <c r="L22" s="326"/>
      <c r="M22" s="32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9" workbookViewId="0">
      <selection activeCell="F31" sqref="F31"/>
    </sheetView>
  </sheetViews>
  <sheetFormatPr defaultRowHeight="15"/>
  <cols>
    <col min="1" max="1" width="11.42578125" customWidth="1"/>
    <col min="2" max="2" width="76.85546875" style="4" customWidth="1"/>
    <col min="3" max="3" width="22.85546875" customWidth="1"/>
  </cols>
  <sheetData>
    <row r="1" spans="1:3">
      <c r="A1" s="367" t="s">
        <v>190</v>
      </c>
      <c r="B1" t="str">
        <f>Info!C2</f>
        <v>სს "ბაზისბანკი"</v>
      </c>
    </row>
    <row r="2" spans="1:3">
      <c r="A2" s="367" t="s">
        <v>191</v>
      </c>
      <c r="B2" s="481">
        <f>'1. key ratios'!B2</f>
        <v>43921</v>
      </c>
    </row>
    <row r="3" spans="1:3">
      <c r="A3" s="367"/>
      <c r="B3"/>
    </row>
    <row r="4" spans="1:3">
      <c r="A4" s="367" t="s">
        <v>597</v>
      </c>
      <c r="B4" t="s">
        <v>556</v>
      </c>
    </row>
    <row r="5" spans="1:3">
      <c r="A5" s="438"/>
      <c r="B5" s="438" t="s">
        <v>557</v>
      </c>
      <c r="C5" s="450"/>
    </row>
    <row r="6" spans="1:3">
      <c r="A6" s="439">
        <v>1</v>
      </c>
      <c r="B6" s="451" t="s">
        <v>609</v>
      </c>
      <c r="C6" s="452">
        <v>1779794050.0672829</v>
      </c>
    </row>
    <row r="7" spans="1:3">
      <c r="A7" s="439">
        <v>2</v>
      </c>
      <c r="B7" s="451" t="s">
        <v>558</v>
      </c>
      <c r="C7" s="452">
        <v>-11613647.709999999</v>
      </c>
    </row>
    <row r="8" spans="1:3">
      <c r="A8" s="440">
        <v>3</v>
      </c>
      <c r="B8" s="453" t="s">
        <v>559</v>
      </c>
      <c r="C8" s="454">
        <f>C6+C7</f>
        <v>1768180402.3572829</v>
      </c>
    </row>
    <row r="9" spans="1:3">
      <c r="A9" s="441"/>
      <c r="B9" s="441" t="s">
        <v>560</v>
      </c>
      <c r="C9" s="455"/>
    </row>
    <row r="10" spans="1:3">
      <c r="A10" s="442">
        <v>4</v>
      </c>
      <c r="B10" s="456" t="s">
        <v>561</v>
      </c>
      <c r="C10" s="452"/>
    </row>
    <row r="11" spans="1:3">
      <c r="A11" s="442">
        <v>5</v>
      </c>
      <c r="B11" s="457" t="s">
        <v>562</v>
      </c>
      <c r="C11" s="452"/>
    </row>
    <row r="12" spans="1:3">
      <c r="A12" s="442" t="s">
        <v>563</v>
      </c>
      <c r="B12" s="451" t="s">
        <v>564</v>
      </c>
      <c r="C12" s="454">
        <f>'15. CCR'!E21</f>
        <v>0</v>
      </c>
    </row>
    <row r="13" spans="1:3">
      <c r="A13" s="443">
        <v>6</v>
      </c>
      <c r="B13" s="458" t="s">
        <v>565</v>
      </c>
      <c r="C13" s="452"/>
    </row>
    <row r="14" spans="1:3">
      <c r="A14" s="443">
        <v>7</v>
      </c>
      <c r="B14" s="459" t="s">
        <v>566</v>
      </c>
      <c r="C14" s="452"/>
    </row>
    <row r="15" spans="1:3">
      <c r="A15" s="444">
        <v>8</v>
      </c>
      <c r="B15" s="451" t="s">
        <v>567</v>
      </c>
      <c r="C15" s="452"/>
    </row>
    <row r="16" spans="1:3" ht="24">
      <c r="A16" s="443">
        <v>9</v>
      </c>
      <c r="B16" s="459" t="s">
        <v>568</v>
      </c>
      <c r="C16" s="452"/>
    </row>
    <row r="17" spans="1:3">
      <c r="A17" s="443">
        <v>10</v>
      </c>
      <c r="B17" s="459" t="s">
        <v>569</v>
      </c>
      <c r="C17" s="452"/>
    </row>
    <row r="18" spans="1:3">
      <c r="A18" s="445">
        <v>11</v>
      </c>
      <c r="B18" s="460" t="s">
        <v>570</v>
      </c>
      <c r="C18" s="454">
        <f>SUM(C10:C17)</f>
        <v>0</v>
      </c>
    </row>
    <row r="19" spans="1:3">
      <c r="A19" s="441"/>
      <c r="B19" s="441" t="s">
        <v>571</v>
      </c>
      <c r="C19" s="461"/>
    </row>
    <row r="20" spans="1:3">
      <c r="A20" s="443">
        <v>12</v>
      </c>
      <c r="B20" s="456" t="s">
        <v>572</v>
      </c>
      <c r="C20" s="452"/>
    </row>
    <row r="21" spans="1:3">
      <c r="A21" s="443">
        <v>13</v>
      </c>
      <c r="B21" s="456" t="s">
        <v>573</v>
      </c>
      <c r="C21" s="452"/>
    </row>
    <row r="22" spans="1:3">
      <c r="A22" s="443">
        <v>14</v>
      </c>
      <c r="B22" s="456" t="s">
        <v>574</v>
      </c>
      <c r="C22" s="452"/>
    </row>
    <row r="23" spans="1:3" ht="24">
      <c r="A23" s="443" t="s">
        <v>575</v>
      </c>
      <c r="B23" s="456" t="s">
        <v>576</v>
      </c>
      <c r="C23" s="452"/>
    </row>
    <row r="24" spans="1:3">
      <c r="A24" s="443">
        <v>15</v>
      </c>
      <c r="B24" s="456" t="s">
        <v>577</v>
      </c>
      <c r="C24" s="452"/>
    </row>
    <row r="25" spans="1:3">
      <c r="A25" s="443" t="s">
        <v>578</v>
      </c>
      <c r="B25" s="451" t="s">
        <v>579</v>
      </c>
      <c r="C25" s="452"/>
    </row>
    <row r="26" spans="1:3">
      <c r="A26" s="445">
        <v>16</v>
      </c>
      <c r="B26" s="460" t="s">
        <v>580</v>
      </c>
      <c r="C26" s="454">
        <f>SUM(C20:C25)</f>
        <v>0</v>
      </c>
    </row>
    <row r="27" spans="1:3">
      <c r="A27" s="441"/>
      <c r="B27" s="441" t="s">
        <v>581</v>
      </c>
      <c r="C27" s="455"/>
    </row>
    <row r="28" spans="1:3">
      <c r="A28" s="442">
        <v>17</v>
      </c>
      <c r="B28" s="451" t="s">
        <v>582</v>
      </c>
      <c r="C28" s="452"/>
    </row>
    <row r="29" spans="1:3">
      <c r="A29" s="442">
        <v>18</v>
      </c>
      <c r="B29" s="451" t="s">
        <v>583</v>
      </c>
      <c r="C29" s="452"/>
    </row>
    <row r="30" spans="1:3">
      <c r="A30" s="445">
        <v>19</v>
      </c>
      <c r="B30" s="460" t="s">
        <v>584</v>
      </c>
      <c r="C30" s="454">
        <f>C28+C29</f>
        <v>0</v>
      </c>
    </row>
    <row r="31" spans="1:3">
      <c r="A31" s="446"/>
      <c r="B31" s="441" t="s">
        <v>585</v>
      </c>
      <c r="C31" s="455"/>
    </row>
    <row r="32" spans="1:3">
      <c r="A32" s="442" t="s">
        <v>586</v>
      </c>
      <c r="B32" s="456" t="s">
        <v>587</v>
      </c>
      <c r="C32" s="462"/>
    </row>
    <row r="33" spans="1:3">
      <c r="A33" s="442" t="s">
        <v>588</v>
      </c>
      <c r="B33" s="457" t="s">
        <v>589</v>
      </c>
      <c r="C33" s="462"/>
    </row>
    <row r="34" spans="1:3">
      <c r="A34" s="441"/>
      <c r="B34" s="441" t="s">
        <v>590</v>
      </c>
      <c r="C34" s="455"/>
    </row>
    <row r="35" spans="1:3">
      <c r="A35" s="445">
        <v>20</v>
      </c>
      <c r="B35" s="460" t="s">
        <v>89</v>
      </c>
      <c r="C35" s="454">
        <f>'1. key ratios'!C9</f>
        <v>206517106.97999999</v>
      </c>
    </row>
    <row r="36" spans="1:3">
      <c r="A36" s="445">
        <v>21</v>
      </c>
      <c r="B36" s="460" t="s">
        <v>591</v>
      </c>
      <c r="C36" s="454">
        <f>C8+C18+C26+C30</f>
        <v>1768180402.3572829</v>
      </c>
    </row>
    <row r="37" spans="1:3">
      <c r="A37" s="447"/>
      <c r="B37" s="447" t="s">
        <v>556</v>
      </c>
      <c r="C37" s="455"/>
    </row>
    <row r="38" spans="1:3">
      <c r="A38" s="445">
        <v>22</v>
      </c>
      <c r="B38" s="460" t="s">
        <v>556</v>
      </c>
      <c r="C38" s="522">
        <f>IFERROR(C35/C36,0)</f>
        <v>0.11679640081106986</v>
      </c>
    </row>
    <row r="39" spans="1:3">
      <c r="A39" s="447"/>
      <c r="B39" s="447" t="s">
        <v>592</v>
      </c>
      <c r="C39" s="455"/>
    </row>
    <row r="40" spans="1:3">
      <c r="A40" s="448" t="s">
        <v>593</v>
      </c>
      <c r="B40" s="456" t="s">
        <v>594</v>
      </c>
      <c r="C40" s="462"/>
    </row>
    <row r="41" spans="1:3">
      <c r="A41" s="449" t="s">
        <v>595</v>
      </c>
      <c r="B41" s="457" t="s">
        <v>596</v>
      </c>
      <c r="C41" s="462"/>
    </row>
    <row r="43" spans="1:3">
      <c r="B43" s="471"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50" zoomScale="85" zoomScaleNormal="85" workbookViewId="0">
      <selection activeCell="B75" sqref="B75:C75"/>
    </sheetView>
  </sheetViews>
  <sheetFormatPr defaultColWidth="43.5703125" defaultRowHeight="11.25"/>
  <cols>
    <col min="1" max="1" width="5.28515625" style="242" customWidth="1"/>
    <col min="2" max="2" width="66.140625" style="243" customWidth="1"/>
    <col min="3" max="3" width="131.42578125" style="244" customWidth="1"/>
    <col min="4" max="5" width="10.28515625" style="234" customWidth="1"/>
    <col min="6" max="16384" width="43.5703125" style="234"/>
  </cols>
  <sheetData>
    <row r="1" spans="1:3" ht="12.75" thickTop="1" thickBot="1">
      <c r="A1" s="615" t="s">
        <v>325</v>
      </c>
      <c r="B1" s="616"/>
      <c r="C1" s="617"/>
    </row>
    <row r="2" spans="1:3" ht="26.25" customHeight="1">
      <c r="A2" s="235"/>
      <c r="B2" s="618" t="s">
        <v>326</v>
      </c>
      <c r="C2" s="618"/>
    </row>
    <row r="3" spans="1:3" s="240" customFormat="1" ht="11.25" customHeight="1">
      <c r="A3" s="239"/>
      <c r="B3" s="618" t="s">
        <v>419</v>
      </c>
      <c r="C3" s="618"/>
    </row>
    <row r="4" spans="1:3" ht="12" customHeight="1" thickBot="1">
      <c r="A4" s="592" t="s">
        <v>423</v>
      </c>
      <c r="B4" s="593"/>
      <c r="C4" s="594"/>
    </row>
    <row r="5" spans="1:3" ht="12" thickTop="1">
      <c r="A5" s="236"/>
      <c r="B5" s="595" t="s">
        <v>327</v>
      </c>
      <c r="C5" s="596"/>
    </row>
    <row r="6" spans="1:3">
      <c r="A6" s="235"/>
      <c r="B6" s="581" t="s">
        <v>420</v>
      </c>
      <c r="C6" s="582"/>
    </row>
    <row r="7" spans="1:3">
      <c r="A7" s="235"/>
      <c r="B7" s="581" t="s">
        <v>328</v>
      </c>
      <c r="C7" s="582"/>
    </row>
    <row r="8" spans="1:3">
      <c r="A8" s="235"/>
      <c r="B8" s="581" t="s">
        <v>421</v>
      </c>
      <c r="C8" s="582"/>
    </row>
    <row r="9" spans="1:3">
      <c r="A9" s="235"/>
      <c r="B9" s="619" t="s">
        <v>422</v>
      </c>
      <c r="C9" s="620"/>
    </row>
    <row r="10" spans="1:3">
      <c r="A10" s="235"/>
      <c r="B10" s="605" t="s">
        <v>329</v>
      </c>
      <c r="C10" s="606" t="s">
        <v>329</v>
      </c>
    </row>
    <row r="11" spans="1:3">
      <c r="A11" s="235"/>
      <c r="B11" s="605" t="s">
        <v>330</v>
      </c>
      <c r="C11" s="606" t="s">
        <v>330</v>
      </c>
    </row>
    <row r="12" spans="1:3">
      <c r="A12" s="235"/>
      <c r="B12" s="605" t="s">
        <v>331</v>
      </c>
      <c r="C12" s="606" t="s">
        <v>331</v>
      </c>
    </row>
    <row r="13" spans="1:3">
      <c r="A13" s="235"/>
      <c r="B13" s="605" t="s">
        <v>332</v>
      </c>
      <c r="C13" s="606" t="s">
        <v>332</v>
      </c>
    </row>
    <row r="14" spans="1:3">
      <c r="A14" s="235"/>
      <c r="B14" s="605" t="s">
        <v>333</v>
      </c>
      <c r="C14" s="606" t="s">
        <v>333</v>
      </c>
    </row>
    <row r="15" spans="1:3" ht="21.75" customHeight="1">
      <c r="A15" s="235"/>
      <c r="B15" s="605" t="s">
        <v>334</v>
      </c>
      <c r="C15" s="606" t="s">
        <v>334</v>
      </c>
    </row>
    <row r="16" spans="1:3">
      <c r="A16" s="235"/>
      <c r="B16" s="605" t="s">
        <v>335</v>
      </c>
      <c r="C16" s="606" t="s">
        <v>336</v>
      </c>
    </row>
    <row r="17" spans="1:3">
      <c r="A17" s="235"/>
      <c r="B17" s="605" t="s">
        <v>337</v>
      </c>
      <c r="C17" s="606" t="s">
        <v>338</v>
      </c>
    </row>
    <row r="18" spans="1:3">
      <c r="A18" s="235"/>
      <c r="B18" s="605" t="s">
        <v>339</v>
      </c>
      <c r="C18" s="606" t="s">
        <v>340</v>
      </c>
    </row>
    <row r="19" spans="1:3">
      <c r="A19" s="235"/>
      <c r="B19" s="605" t="s">
        <v>341</v>
      </c>
      <c r="C19" s="606" t="s">
        <v>341</v>
      </c>
    </row>
    <row r="20" spans="1:3">
      <c r="A20" s="235"/>
      <c r="B20" s="605" t="s">
        <v>342</v>
      </c>
      <c r="C20" s="606" t="s">
        <v>342</v>
      </c>
    </row>
    <row r="21" spans="1:3">
      <c r="A21" s="235"/>
      <c r="B21" s="605" t="s">
        <v>343</v>
      </c>
      <c r="C21" s="606" t="s">
        <v>343</v>
      </c>
    </row>
    <row r="22" spans="1:3" ht="23.25" customHeight="1">
      <c r="A22" s="235"/>
      <c r="B22" s="605" t="s">
        <v>344</v>
      </c>
      <c r="C22" s="606" t="s">
        <v>345</v>
      </c>
    </row>
    <row r="23" spans="1:3">
      <c r="A23" s="235"/>
      <c r="B23" s="605" t="s">
        <v>346</v>
      </c>
      <c r="C23" s="606" t="s">
        <v>346</v>
      </c>
    </row>
    <row r="24" spans="1:3">
      <c r="A24" s="235"/>
      <c r="B24" s="605" t="s">
        <v>347</v>
      </c>
      <c r="C24" s="606" t="s">
        <v>348</v>
      </c>
    </row>
    <row r="25" spans="1:3" ht="12" thickBot="1">
      <c r="A25" s="237"/>
      <c r="B25" s="611" t="s">
        <v>349</v>
      </c>
      <c r="C25" s="612"/>
    </row>
    <row r="26" spans="1:3" ht="12.75" thickTop="1" thickBot="1">
      <c r="A26" s="592" t="s">
        <v>433</v>
      </c>
      <c r="B26" s="593"/>
      <c r="C26" s="594"/>
    </row>
    <row r="27" spans="1:3" ht="12.75" thickTop="1" thickBot="1">
      <c r="A27" s="238"/>
      <c r="B27" s="613" t="s">
        <v>350</v>
      </c>
      <c r="C27" s="614"/>
    </row>
    <row r="28" spans="1:3" ht="12.75" thickTop="1" thickBot="1">
      <c r="A28" s="592" t="s">
        <v>424</v>
      </c>
      <c r="B28" s="593"/>
      <c r="C28" s="594"/>
    </row>
    <row r="29" spans="1:3" ht="12" thickTop="1">
      <c r="A29" s="236"/>
      <c r="B29" s="609" t="s">
        <v>351</v>
      </c>
      <c r="C29" s="610" t="s">
        <v>352</v>
      </c>
    </row>
    <row r="30" spans="1:3">
      <c r="A30" s="235"/>
      <c r="B30" s="603" t="s">
        <v>353</v>
      </c>
      <c r="C30" s="604" t="s">
        <v>354</v>
      </c>
    </row>
    <row r="31" spans="1:3">
      <c r="A31" s="235"/>
      <c r="B31" s="603" t="s">
        <v>355</v>
      </c>
      <c r="C31" s="604" t="s">
        <v>356</v>
      </c>
    </row>
    <row r="32" spans="1:3">
      <c r="A32" s="235"/>
      <c r="B32" s="603" t="s">
        <v>357</v>
      </c>
      <c r="C32" s="604" t="s">
        <v>358</v>
      </c>
    </row>
    <row r="33" spans="1:3">
      <c r="A33" s="235"/>
      <c r="B33" s="603" t="s">
        <v>359</v>
      </c>
      <c r="C33" s="604" t="s">
        <v>360</v>
      </c>
    </row>
    <row r="34" spans="1:3">
      <c r="A34" s="235"/>
      <c r="B34" s="603" t="s">
        <v>361</v>
      </c>
      <c r="C34" s="604" t="s">
        <v>362</v>
      </c>
    </row>
    <row r="35" spans="1:3" ht="23.25" customHeight="1">
      <c r="A35" s="235"/>
      <c r="B35" s="603" t="s">
        <v>363</v>
      </c>
      <c r="C35" s="604" t="s">
        <v>364</v>
      </c>
    </row>
    <row r="36" spans="1:3" ht="24" customHeight="1">
      <c r="A36" s="235"/>
      <c r="B36" s="603" t="s">
        <v>365</v>
      </c>
      <c r="C36" s="604" t="s">
        <v>366</v>
      </c>
    </row>
    <row r="37" spans="1:3" ht="24.75" customHeight="1">
      <c r="A37" s="235"/>
      <c r="B37" s="603" t="s">
        <v>367</v>
      </c>
      <c r="C37" s="604" t="s">
        <v>368</v>
      </c>
    </row>
    <row r="38" spans="1:3" ht="23.25" customHeight="1">
      <c r="A38" s="235"/>
      <c r="B38" s="603" t="s">
        <v>425</v>
      </c>
      <c r="C38" s="604" t="s">
        <v>369</v>
      </c>
    </row>
    <row r="39" spans="1:3" ht="39.75" customHeight="1">
      <c r="A39" s="235"/>
      <c r="B39" s="605" t="s">
        <v>440</v>
      </c>
      <c r="C39" s="606" t="s">
        <v>370</v>
      </c>
    </row>
    <row r="40" spans="1:3" ht="12" customHeight="1">
      <c r="A40" s="235"/>
      <c r="B40" s="603" t="s">
        <v>371</v>
      </c>
      <c r="C40" s="604" t="s">
        <v>372</v>
      </c>
    </row>
    <row r="41" spans="1:3" ht="27" customHeight="1" thickBot="1">
      <c r="A41" s="237"/>
      <c r="B41" s="607" t="s">
        <v>373</v>
      </c>
      <c r="C41" s="608" t="s">
        <v>374</v>
      </c>
    </row>
    <row r="42" spans="1:3" ht="12.75" thickTop="1" thickBot="1">
      <c r="A42" s="592" t="s">
        <v>426</v>
      </c>
      <c r="B42" s="593"/>
      <c r="C42" s="594"/>
    </row>
    <row r="43" spans="1:3" ht="12" thickTop="1">
      <c r="A43" s="236"/>
      <c r="B43" s="595" t="s">
        <v>463</v>
      </c>
      <c r="C43" s="596" t="s">
        <v>375</v>
      </c>
    </row>
    <row r="44" spans="1:3">
      <c r="A44" s="235"/>
      <c r="B44" s="581" t="s">
        <v>462</v>
      </c>
      <c r="C44" s="582"/>
    </row>
    <row r="45" spans="1:3" ht="23.25" customHeight="1" thickBot="1">
      <c r="A45" s="237"/>
      <c r="B45" s="590" t="s">
        <v>376</v>
      </c>
      <c r="C45" s="591" t="s">
        <v>377</v>
      </c>
    </row>
    <row r="46" spans="1:3" ht="11.25" customHeight="1" thickTop="1" thickBot="1">
      <c r="A46" s="592" t="s">
        <v>427</v>
      </c>
      <c r="B46" s="593"/>
      <c r="C46" s="594"/>
    </row>
    <row r="47" spans="1:3" ht="26.25" customHeight="1" thickTop="1">
      <c r="A47" s="235"/>
      <c r="B47" s="581" t="s">
        <v>428</v>
      </c>
      <c r="C47" s="582"/>
    </row>
    <row r="48" spans="1:3" ht="12" thickBot="1">
      <c r="A48" s="592" t="s">
        <v>429</v>
      </c>
      <c r="B48" s="593"/>
      <c r="C48" s="594"/>
    </row>
    <row r="49" spans="1:3" ht="12" thickTop="1">
      <c r="A49" s="236"/>
      <c r="B49" s="595" t="s">
        <v>378</v>
      </c>
      <c r="C49" s="596" t="s">
        <v>378</v>
      </c>
    </row>
    <row r="50" spans="1:3" ht="11.25" customHeight="1">
      <c r="A50" s="235"/>
      <c r="B50" s="581" t="s">
        <v>379</v>
      </c>
      <c r="C50" s="582" t="s">
        <v>379</v>
      </c>
    </row>
    <row r="51" spans="1:3">
      <c r="A51" s="235"/>
      <c r="B51" s="581" t="s">
        <v>380</v>
      </c>
      <c r="C51" s="582" t="s">
        <v>380</v>
      </c>
    </row>
    <row r="52" spans="1:3" ht="11.25" customHeight="1">
      <c r="A52" s="235"/>
      <c r="B52" s="581" t="s">
        <v>489</v>
      </c>
      <c r="C52" s="582" t="s">
        <v>381</v>
      </c>
    </row>
    <row r="53" spans="1:3" ht="33.6" customHeight="1">
      <c r="A53" s="235"/>
      <c r="B53" s="581" t="s">
        <v>382</v>
      </c>
      <c r="C53" s="582" t="s">
        <v>382</v>
      </c>
    </row>
    <row r="54" spans="1:3" ht="11.25" customHeight="1">
      <c r="A54" s="235"/>
      <c r="B54" s="581" t="s">
        <v>483</v>
      </c>
      <c r="C54" s="582" t="s">
        <v>383</v>
      </c>
    </row>
    <row r="55" spans="1:3" ht="11.25" customHeight="1" thickBot="1">
      <c r="A55" s="592" t="s">
        <v>430</v>
      </c>
      <c r="B55" s="593"/>
      <c r="C55" s="594"/>
    </row>
    <row r="56" spans="1:3" ht="12" thickTop="1">
      <c r="A56" s="236"/>
      <c r="B56" s="595" t="s">
        <v>378</v>
      </c>
      <c r="C56" s="596" t="s">
        <v>378</v>
      </c>
    </row>
    <row r="57" spans="1:3">
      <c r="A57" s="235"/>
      <c r="B57" s="581" t="s">
        <v>384</v>
      </c>
      <c r="C57" s="582" t="s">
        <v>384</v>
      </c>
    </row>
    <row r="58" spans="1:3">
      <c r="A58" s="235"/>
      <c r="B58" s="581" t="s">
        <v>436</v>
      </c>
      <c r="C58" s="582" t="s">
        <v>385</v>
      </c>
    </row>
    <row r="59" spans="1:3">
      <c r="A59" s="235"/>
      <c r="B59" s="581" t="s">
        <v>386</v>
      </c>
      <c r="C59" s="582" t="s">
        <v>386</v>
      </c>
    </row>
    <row r="60" spans="1:3">
      <c r="A60" s="235"/>
      <c r="B60" s="581" t="s">
        <v>387</v>
      </c>
      <c r="C60" s="582" t="s">
        <v>387</v>
      </c>
    </row>
    <row r="61" spans="1:3">
      <c r="A61" s="235"/>
      <c r="B61" s="581" t="s">
        <v>388</v>
      </c>
      <c r="C61" s="582" t="s">
        <v>388</v>
      </c>
    </row>
    <row r="62" spans="1:3">
      <c r="A62" s="235"/>
      <c r="B62" s="581" t="s">
        <v>437</v>
      </c>
      <c r="C62" s="582" t="s">
        <v>389</v>
      </c>
    </row>
    <row r="63" spans="1:3">
      <c r="A63" s="235"/>
      <c r="B63" s="581" t="s">
        <v>390</v>
      </c>
      <c r="C63" s="582" t="s">
        <v>390</v>
      </c>
    </row>
    <row r="64" spans="1:3" ht="12" thickBot="1">
      <c r="A64" s="237"/>
      <c r="B64" s="590" t="s">
        <v>391</v>
      </c>
      <c r="C64" s="591" t="s">
        <v>391</v>
      </c>
    </row>
    <row r="65" spans="1:3" ht="11.25" customHeight="1" thickTop="1">
      <c r="A65" s="583" t="s">
        <v>431</v>
      </c>
      <c r="B65" s="584"/>
      <c r="C65" s="585"/>
    </row>
    <row r="66" spans="1:3" ht="12" thickBot="1">
      <c r="A66" s="237"/>
      <c r="B66" s="590" t="s">
        <v>392</v>
      </c>
      <c r="C66" s="591" t="s">
        <v>392</v>
      </c>
    </row>
    <row r="67" spans="1:3" ht="11.25" customHeight="1" thickTop="1" thickBot="1">
      <c r="A67" s="592" t="s">
        <v>432</v>
      </c>
      <c r="B67" s="593"/>
      <c r="C67" s="594"/>
    </row>
    <row r="68" spans="1:3" ht="12" thickTop="1">
      <c r="A68" s="236"/>
      <c r="B68" s="595" t="s">
        <v>393</v>
      </c>
      <c r="C68" s="596" t="s">
        <v>393</v>
      </c>
    </row>
    <row r="69" spans="1:3">
      <c r="A69" s="235"/>
      <c r="B69" s="581" t="s">
        <v>394</v>
      </c>
      <c r="C69" s="582" t="s">
        <v>394</v>
      </c>
    </row>
    <row r="70" spans="1:3">
      <c r="A70" s="235"/>
      <c r="B70" s="581" t="s">
        <v>395</v>
      </c>
      <c r="C70" s="582" t="s">
        <v>395</v>
      </c>
    </row>
    <row r="71" spans="1:3" ht="38.25" customHeight="1">
      <c r="A71" s="235"/>
      <c r="B71" s="588" t="s">
        <v>439</v>
      </c>
      <c r="C71" s="589" t="s">
        <v>396</v>
      </c>
    </row>
    <row r="72" spans="1:3" ht="33.75" customHeight="1">
      <c r="A72" s="235"/>
      <c r="B72" s="588" t="s">
        <v>442</v>
      </c>
      <c r="C72" s="589" t="s">
        <v>397</v>
      </c>
    </row>
    <row r="73" spans="1:3" ht="15.75" customHeight="1">
      <c r="A73" s="235"/>
      <c r="B73" s="588" t="s">
        <v>438</v>
      </c>
      <c r="C73" s="589" t="s">
        <v>398</v>
      </c>
    </row>
    <row r="74" spans="1:3">
      <c r="A74" s="235"/>
      <c r="B74" s="581" t="s">
        <v>399</v>
      </c>
      <c r="C74" s="582" t="s">
        <v>399</v>
      </c>
    </row>
    <row r="75" spans="1:3" ht="12" thickBot="1">
      <c r="A75" s="237"/>
      <c r="B75" s="590" t="s">
        <v>400</v>
      </c>
      <c r="C75" s="591" t="s">
        <v>400</v>
      </c>
    </row>
    <row r="76" spans="1:3" ht="12" thickTop="1">
      <c r="A76" s="583" t="s">
        <v>466</v>
      </c>
      <c r="B76" s="584"/>
      <c r="C76" s="585"/>
    </row>
    <row r="77" spans="1:3">
      <c r="A77" s="235"/>
      <c r="B77" s="581" t="s">
        <v>392</v>
      </c>
      <c r="C77" s="582"/>
    </row>
    <row r="78" spans="1:3">
      <c r="A78" s="235"/>
      <c r="B78" s="581" t="s">
        <v>464</v>
      </c>
      <c r="C78" s="582"/>
    </row>
    <row r="79" spans="1:3">
      <c r="A79" s="235"/>
      <c r="B79" s="581" t="s">
        <v>465</v>
      </c>
      <c r="C79" s="582"/>
    </row>
    <row r="80" spans="1:3">
      <c r="A80" s="583" t="s">
        <v>467</v>
      </c>
      <c r="B80" s="584"/>
      <c r="C80" s="585"/>
    </row>
    <row r="81" spans="1:3">
      <c r="A81" s="235"/>
      <c r="B81" s="581" t="s">
        <v>392</v>
      </c>
      <c r="C81" s="582"/>
    </row>
    <row r="82" spans="1:3">
      <c r="A82" s="235"/>
      <c r="B82" s="581" t="s">
        <v>468</v>
      </c>
      <c r="C82" s="582"/>
    </row>
    <row r="83" spans="1:3" ht="76.5" customHeight="1">
      <c r="A83" s="235"/>
      <c r="B83" s="581" t="s">
        <v>482</v>
      </c>
      <c r="C83" s="582"/>
    </row>
    <row r="84" spans="1:3" ht="53.25" customHeight="1">
      <c r="A84" s="235"/>
      <c r="B84" s="581" t="s">
        <v>481</v>
      </c>
      <c r="C84" s="582"/>
    </row>
    <row r="85" spans="1:3">
      <c r="A85" s="235"/>
      <c r="B85" s="581" t="s">
        <v>469</v>
      </c>
      <c r="C85" s="582"/>
    </row>
    <row r="86" spans="1:3">
      <c r="A86" s="235"/>
      <c r="B86" s="581" t="s">
        <v>470</v>
      </c>
      <c r="C86" s="582"/>
    </row>
    <row r="87" spans="1:3">
      <c r="A87" s="235"/>
      <c r="B87" s="581" t="s">
        <v>471</v>
      </c>
      <c r="C87" s="582"/>
    </row>
    <row r="88" spans="1:3">
      <c r="A88" s="583" t="s">
        <v>472</v>
      </c>
      <c r="B88" s="584"/>
      <c r="C88" s="585"/>
    </row>
    <row r="89" spans="1:3">
      <c r="A89" s="235"/>
      <c r="B89" s="581" t="s">
        <v>392</v>
      </c>
      <c r="C89" s="582"/>
    </row>
    <row r="90" spans="1:3">
      <c r="A90" s="235"/>
      <c r="B90" s="581" t="s">
        <v>474</v>
      </c>
      <c r="C90" s="582"/>
    </row>
    <row r="91" spans="1:3" ht="12" customHeight="1">
      <c r="A91" s="235"/>
      <c r="B91" s="581" t="s">
        <v>475</v>
      </c>
      <c r="C91" s="582"/>
    </row>
    <row r="92" spans="1:3">
      <c r="A92" s="235"/>
      <c r="B92" s="581" t="s">
        <v>476</v>
      </c>
      <c r="C92" s="582"/>
    </row>
    <row r="93" spans="1:3" ht="24.75" customHeight="1">
      <c r="A93" s="235"/>
      <c r="B93" s="586" t="s">
        <v>517</v>
      </c>
      <c r="C93" s="587"/>
    </row>
    <row r="94" spans="1:3" ht="24" customHeight="1">
      <c r="A94" s="235"/>
      <c r="B94" s="586" t="s">
        <v>518</v>
      </c>
      <c r="C94" s="587"/>
    </row>
    <row r="95" spans="1:3" ht="13.5" customHeight="1">
      <c r="A95" s="235"/>
      <c r="B95" s="603" t="s">
        <v>477</v>
      </c>
      <c r="C95" s="604"/>
    </row>
    <row r="96" spans="1:3" ht="11.25" customHeight="1" thickBot="1">
      <c r="A96" s="597" t="s">
        <v>513</v>
      </c>
      <c r="B96" s="598"/>
      <c r="C96" s="599"/>
    </row>
    <row r="97" spans="1:3" ht="12.75" thickTop="1" thickBot="1">
      <c r="A97" s="602" t="s">
        <v>401</v>
      </c>
      <c r="B97" s="602"/>
      <c r="C97" s="602"/>
    </row>
    <row r="98" spans="1:3">
      <c r="A98" s="373">
        <v>2</v>
      </c>
      <c r="B98" s="370" t="s">
        <v>493</v>
      </c>
      <c r="C98" s="370" t="s">
        <v>514</v>
      </c>
    </row>
    <row r="99" spans="1:3">
      <c r="A99" s="241">
        <v>3</v>
      </c>
      <c r="B99" s="371" t="s">
        <v>494</v>
      </c>
      <c r="C99" s="372" t="s">
        <v>515</v>
      </c>
    </row>
    <row r="100" spans="1:3">
      <c r="A100" s="241">
        <v>4</v>
      </c>
      <c r="B100" s="371" t="s">
        <v>495</v>
      </c>
      <c r="C100" s="372" t="s">
        <v>519</v>
      </c>
    </row>
    <row r="101" spans="1:3" ht="11.25" customHeight="1">
      <c r="A101" s="241">
        <v>5</v>
      </c>
      <c r="B101" s="371" t="s">
        <v>496</v>
      </c>
      <c r="C101" s="372" t="s">
        <v>516</v>
      </c>
    </row>
    <row r="102" spans="1:3" ht="12" customHeight="1">
      <c r="A102" s="241">
        <v>6</v>
      </c>
      <c r="B102" s="371" t="s">
        <v>511</v>
      </c>
      <c r="C102" s="372" t="s">
        <v>497</v>
      </c>
    </row>
    <row r="103" spans="1:3" ht="12" customHeight="1">
      <c r="A103" s="241">
        <v>7</v>
      </c>
      <c r="B103" s="371" t="s">
        <v>498</v>
      </c>
      <c r="C103" s="372" t="s">
        <v>512</v>
      </c>
    </row>
    <row r="104" spans="1:3">
      <c r="A104" s="241">
        <v>8</v>
      </c>
      <c r="B104" s="371" t="s">
        <v>503</v>
      </c>
      <c r="C104" s="372" t="s">
        <v>523</v>
      </c>
    </row>
    <row r="105" spans="1:3" ht="11.25" customHeight="1">
      <c r="A105" s="583" t="s">
        <v>478</v>
      </c>
      <c r="B105" s="584"/>
      <c r="C105" s="585"/>
    </row>
    <row r="106" spans="1:3" ht="27.6" customHeight="1">
      <c r="A106" s="235"/>
      <c r="B106" s="600" t="s">
        <v>392</v>
      </c>
      <c r="C106" s="601"/>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29" activePane="bottomRight" state="frozen"/>
      <selection pane="topRight" activeCell="B1" sqref="B1"/>
      <selection pane="bottomLeft" activeCell="A6" sqref="A6"/>
      <selection pane="bottomRight" activeCell="C15" sqref="C15:G38"/>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190</v>
      </c>
      <c r="B1" s="470" t="str">
        <f>Info!C2</f>
        <v>სს "ბაზისბანკი"</v>
      </c>
    </row>
    <row r="2" spans="1:8">
      <c r="A2" s="17" t="s">
        <v>191</v>
      </c>
      <c r="B2" s="475">
        <v>43921</v>
      </c>
      <c r="C2" s="29"/>
      <c r="D2" s="18"/>
      <c r="E2" s="18"/>
      <c r="F2" s="18"/>
      <c r="G2" s="18"/>
      <c r="H2" s="1"/>
    </row>
    <row r="3" spans="1:8">
      <c r="A3" s="17"/>
      <c r="C3" s="29"/>
      <c r="D3" s="18"/>
      <c r="E3" s="18"/>
      <c r="F3" s="18"/>
      <c r="G3" s="18"/>
      <c r="H3" s="1"/>
    </row>
    <row r="4" spans="1:8" ht="16.5" thickBot="1">
      <c r="A4" s="72" t="s">
        <v>404</v>
      </c>
      <c r="B4" s="216" t="s">
        <v>225</v>
      </c>
      <c r="C4" s="217"/>
      <c r="D4" s="218"/>
      <c r="E4" s="218"/>
      <c r="F4" s="218"/>
      <c r="G4" s="218"/>
      <c r="H4" s="1"/>
    </row>
    <row r="5" spans="1:8" ht="15">
      <c r="A5" s="343" t="s">
        <v>26</v>
      </c>
      <c r="B5" s="344"/>
      <c r="C5" s="476">
        <v>43921</v>
      </c>
      <c r="D5" s="477">
        <v>43830</v>
      </c>
      <c r="E5" s="477">
        <v>43738</v>
      </c>
      <c r="F5" s="477">
        <v>43646</v>
      </c>
      <c r="G5" s="478">
        <v>43555</v>
      </c>
    </row>
    <row r="6" spans="1:8" ht="15">
      <c r="A6" s="125"/>
      <c r="B6" s="32" t="s">
        <v>187</v>
      </c>
      <c r="C6" s="345"/>
      <c r="D6" s="345"/>
      <c r="E6" s="345"/>
      <c r="F6" s="345"/>
      <c r="G6" s="346"/>
    </row>
    <row r="7" spans="1:8" ht="15">
      <c r="A7" s="125"/>
      <c r="B7" s="33" t="s">
        <v>192</v>
      </c>
      <c r="C7" s="345"/>
      <c r="D7" s="345"/>
      <c r="E7" s="345"/>
      <c r="F7" s="345"/>
      <c r="G7" s="346"/>
    </row>
    <row r="8" spans="1:8" ht="15">
      <c r="A8" s="126">
        <v>1</v>
      </c>
      <c r="B8" s="250" t="s">
        <v>23</v>
      </c>
      <c r="C8" s="251">
        <v>206517106.97999999</v>
      </c>
      <c r="D8" s="252">
        <v>229020832.70999998</v>
      </c>
      <c r="E8" s="252">
        <v>218750973.47</v>
      </c>
      <c r="F8" s="252">
        <v>210197881.79999998</v>
      </c>
      <c r="G8" s="253">
        <v>209924565.16999999</v>
      </c>
    </row>
    <row r="9" spans="1:8" ht="15">
      <c r="A9" s="126">
        <v>2</v>
      </c>
      <c r="B9" s="250" t="s">
        <v>89</v>
      </c>
      <c r="C9" s="251">
        <v>206517106.97999999</v>
      </c>
      <c r="D9" s="252">
        <v>229020832.70999998</v>
      </c>
      <c r="E9" s="252">
        <v>218750973.47</v>
      </c>
      <c r="F9" s="252">
        <v>210197881.79999998</v>
      </c>
      <c r="G9" s="253">
        <v>209924565.16999999</v>
      </c>
    </row>
    <row r="10" spans="1:8" ht="15">
      <c r="A10" s="126">
        <v>3</v>
      </c>
      <c r="B10" s="250" t="s">
        <v>88</v>
      </c>
      <c r="C10" s="251">
        <v>240031437.33189449</v>
      </c>
      <c r="D10" s="252">
        <v>258633011.39696059</v>
      </c>
      <c r="E10" s="252">
        <v>248732469.75277609</v>
      </c>
      <c r="F10" s="252">
        <v>225806272.84884182</v>
      </c>
      <c r="G10" s="253">
        <v>224305045.36071205</v>
      </c>
    </row>
    <row r="11" spans="1:8" ht="15">
      <c r="A11" s="125"/>
      <c r="B11" s="32" t="s">
        <v>188</v>
      </c>
      <c r="C11" s="345"/>
      <c r="D11" s="345"/>
      <c r="E11" s="345"/>
      <c r="F11" s="345"/>
      <c r="G11" s="346"/>
    </row>
    <row r="12" spans="1:8" ht="15" customHeight="1">
      <c r="A12" s="126">
        <v>4</v>
      </c>
      <c r="B12" s="250" t="s">
        <v>418</v>
      </c>
      <c r="C12" s="382">
        <v>1513604140.1932437</v>
      </c>
      <c r="D12" s="252">
        <v>1359785587.2047498</v>
      </c>
      <c r="E12" s="252">
        <v>1344638132.5189607</v>
      </c>
      <c r="F12" s="252">
        <v>1354642967.9517217</v>
      </c>
      <c r="G12" s="253">
        <v>1243022792.4400394</v>
      </c>
    </row>
    <row r="13" spans="1:8" ht="15">
      <c r="A13" s="125"/>
      <c r="B13" s="32" t="s">
        <v>90</v>
      </c>
      <c r="C13" s="345"/>
      <c r="D13" s="345"/>
      <c r="E13" s="345"/>
      <c r="F13" s="345"/>
      <c r="G13" s="346"/>
    </row>
    <row r="14" spans="1:8" s="3" customFormat="1" ht="15">
      <c r="A14" s="126"/>
      <c r="B14" s="33" t="s">
        <v>604</v>
      </c>
      <c r="C14" s="345"/>
      <c r="D14" s="345"/>
      <c r="E14" s="345"/>
      <c r="F14" s="345"/>
      <c r="G14" s="346"/>
    </row>
    <row r="15" spans="1:8" ht="15">
      <c r="A15" s="124">
        <v>5</v>
      </c>
      <c r="B15" s="31"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&gt;=5.42%</v>
      </c>
      <c r="C15" s="472">
        <v>0.13644063298719156</v>
      </c>
      <c r="D15" s="483">
        <v>0.16842422427846718</v>
      </c>
      <c r="E15" s="483">
        <v>0.16268389850004153</v>
      </c>
      <c r="F15" s="483">
        <v>0.15516847374022708</v>
      </c>
      <c r="G15" s="484">
        <v>0.16888231370071702</v>
      </c>
    </row>
    <row r="16" spans="1:8" ht="15" customHeight="1">
      <c r="A16" s="124">
        <v>6</v>
      </c>
      <c r="B16" s="31" t="str">
        <f>"პირველადი კაპიტალის კოეფიციენტი &gt;="&amp;ROUND('9.1. Capital Requirements'!$C$20*100, 2 )&amp;"%"</f>
        <v>პირველადი კაპიტალის კოეფიციენტი &gt;=7.23%</v>
      </c>
      <c r="C16" s="472">
        <v>0.13644063298719156</v>
      </c>
      <c r="D16" s="483">
        <v>0.16842422427846718</v>
      </c>
      <c r="E16" s="483">
        <v>0.16268389850004153</v>
      </c>
      <c r="F16" s="483">
        <v>0.15516847374022708</v>
      </c>
      <c r="G16" s="484">
        <v>0.16888231370071702</v>
      </c>
    </row>
    <row r="17" spans="1:7" ht="15">
      <c r="A17" s="124">
        <v>7</v>
      </c>
      <c r="B17" s="31" t="str">
        <f>"საზედამხედველო კაპიტალის კოეფიციენტი &gt;="&amp;ROUND('9.1. Capital Requirements'!$C$21*100,2)&amp;"%"</f>
        <v>საზედამხედველო კაპიტალის კოეფიციენტი &gt;=12.3%</v>
      </c>
      <c r="C17" s="472">
        <v>0.15858270399633642</v>
      </c>
      <c r="D17" s="483">
        <v>0.19020131837742218</v>
      </c>
      <c r="E17" s="483">
        <v>0.18498097275198963</v>
      </c>
      <c r="F17" s="483">
        <v>0.16669061752136108</v>
      </c>
      <c r="G17" s="484">
        <v>0.18045127307794884</v>
      </c>
    </row>
    <row r="18" spans="1:7" ht="15">
      <c r="A18" s="125"/>
      <c r="B18" s="32" t="s">
        <v>6</v>
      </c>
      <c r="C18" s="473"/>
      <c r="D18" s="473"/>
      <c r="E18" s="473"/>
      <c r="F18" s="473"/>
      <c r="G18" s="485"/>
    </row>
    <row r="19" spans="1:7" ht="15" customHeight="1">
      <c r="A19" s="127">
        <v>8</v>
      </c>
      <c r="B19" s="34" t="s">
        <v>7</v>
      </c>
      <c r="C19" s="474">
        <v>7.0799938834958109E-2</v>
      </c>
      <c r="D19" s="486">
        <v>7.4598491471317488E-2</v>
      </c>
      <c r="E19" s="486">
        <v>7.547097025976339E-2</v>
      </c>
      <c r="F19" s="486">
        <v>7.5940988753890257E-2</v>
      </c>
      <c r="G19" s="487">
        <v>7.5984220434931665E-2</v>
      </c>
    </row>
    <row r="20" spans="1:7" ht="15">
      <c r="A20" s="127">
        <v>9</v>
      </c>
      <c r="B20" s="34" t="s">
        <v>8</v>
      </c>
      <c r="C20" s="474">
        <v>4.0223945394480869E-2</v>
      </c>
      <c r="D20" s="486">
        <v>3.7182167425987976E-2</v>
      </c>
      <c r="E20" s="486">
        <v>3.6969661371401834E-2</v>
      </c>
      <c r="F20" s="486">
        <v>3.6859486558429445E-2</v>
      </c>
      <c r="G20" s="487">
        <v>3.6769033292426312E-2</v>
      </c>
    </row>
    <row r="21" spans="1:7" ht="15">
      <c r="A21" s="127">
        <v>10</v>
      </c>
      <c r="B21" s="34" t="s">
        <v>9</v>
      </c>
      <c r="C21" s="474">
        <v>1.7400885598260491E-2</v>
      </c>
      <c r="D21" s="486">
        <v>2.3781958508763735E-2</v>
      </c>
      <c r="E21" s="486">
        <v>2.3868923491411873E-2</v>
      </c>
      <c r="F21" s="486">
        <v>2.3658601903984815E-2</v>
      </c>
      <c r="G21" s="487">
        <v>2.4997713503312775E-2</v>
      </c>
    </row>
    <row r="22" spans="1:7" ht="15">
      <c r="A22" s="127">
        <v>11</v>
      </c>
      <c r="B22" s="34" t="s">
        <v>226</v>
      </c>
      <c r="C22" s="474">
        <v>3.0575993440477244E-2</v>
      </c>
      <c r="D22" s="486">
        <v>3.7416324045329519E-2</v>
      </c>
      <c r="E22" s="486">
        <v>3.8501308888361549E-2</v>
      </c>
      <c r="F22" s="486">
        <v>3.9081502195460818E-2</v>
      </c>
      <c r="G22" s="487">
        <v>3.921518714250536E-2</v>
      </c>
    </row>
    <row r="23" spans="1:7" ht="15">
      <c r="A23" s="127">
        <v>12</v>
      </c>
      <c r="B23" s="34" t="s">
        <v>10</v>
      </c>
      <c r="C23" s="474">
        <v>-5.3841947238291776E-2</v>
      </c>
      <c r="D23" s="486">
        <v>1.6603306420514993E-2</v>
      </c>
      <c r="E23" s="486">
        <v>1.3115457441101678E-2</v>
      </c>
      <c r="F23" s="486">
        <v>8.8224157700059289E-3</v>
      </c>
      <c r="G23" s="487">
        <v>6.4927878416268497E-3</v>
      </c>
    </row>
    <row r="24" spans="1:7" ht="15">
      <c r="A24" s="127">
        <v>13</v>
      </c>
      <c r="B24" s="34" t="s">
        <v>11</v>
      </c>
      <c r="C24" s="474">
        <v>-0.37960631663543476</v>
      </c>
      <c r="D24" s="486">
        <v>0.10984023371340056</v>
      </c>
      <c r="E24" s="486">
        <v>8.5606706722938825E-2</v>
      </c>
      <c r="F24" s="486">
        <v>5.6594468017330063E-2</v>
      </c>
      <c r="G24" s="487">
        <v>4.0940796990077043E-2</v>
      </c>
    </row>
    <row r="25" spans="1:7" ht="15">
      <c r="A25" s="125"/>
      <c r="B25" s="32" t="s">
        <v>12</v>
      </c>
      <c r="C25" s="473"/>
      <c r="D25" s="473"/>
      <c r="E25" s="473"/>
      <c r="F25" s="473"/>
      <c r="G25" s="485"/>
    </row>
    <row r="26" spans="1:7" ht="15">
      <c r="A26" s="127">
        <v>14</v>
      </c>
      <c r="B26" s="34" t="s">
        <v>13</v>
      </c>
      <c r="C26" s="474">
        <v>5.303639470575567E-2</v>
      </c>
      <c r="D26" s="486">
        <v>3.8814743834182715E-2</v>
      </c>
      <c r="E26" s="486">
        <v>5.5721109754603086E-2</v>
      </c>
      <c r="F26" s="486">
        <v>6.1735153385548892E-2</v>
      </c>
      <c r="G26" s="487">
        <v>5.1365467993012871E-2</v>
      </c>
    </row>
    <row r="27" spans="1:7" ht="15" customHeight="1">
      <c r="A27" s="127">
        <v>15</v>
      </c>
      <c r="B27" s="34" t="s">
        <v>14</v>
      </c>
      <c r="C27" s="474">
        <v>6.1956797060720319E-2</v>
      </c>
      <c r="D27" s="486">
        <v>3.8608235866513921E-2</v>
      </c>
      <c r="E27" s="486">
        <v>4.3655364173270726E-2</v>
      </c>
      <c r="F27" s="486">
        <v>4.4811190972136233E-2</v>
      </c>
      <c r="G27" s="487">
        <v>4.2657769061922722E-2</v>
      </c>
    </row>
    <row r="28" spans="1:7" ht="15">
      <c r="A28" s="127">
        <v>16</v>
      </c>
      <c r="B28" s="34" t="s">
        <v>15</v>
      </c>
      <c r="C28" s="474">
        <v>0.59136987562684029</v>
      </c>
      <c r="D28" s="486">
        <v>0.55866720046453433</v>
      </c>
      <c r="E28" s="486">
        <v>0.57216847691981376</v>
      </c>
      <c r="F28" s="486">
        <v>0.63594775124018077</v>
      </c>
      <c r="G28" s="487">
        <v>0.63382651535182211</v>
      </c>
    </row>
    <row r="29" spans="1:7" ht="15" customHeight="1">
      <c r="A29" s="127">
        <v>17</v>
      </c>
      <c r="B29" s="34" t="s">
        <v>16</v>
      </c>
      <c r="C29" s="474">
        <v>0.57251364771530533</v>
      </c>
      <c r="D29" s="486">
        <v>0.54521103035847407</v>
      </c>
      <c r="E29" s="486">
        <v>0.56591274924137691</v>
      </c>
      <c r="F29" s="486">
        <v>0.56707310144366196</v>
      </c>
      <c r="G29" s="487">
        <v>0.5616304094212704</v>
      </c>
    </row>
    <row r="30" spans="1:7" ht="15">
      <c r="A30" s="127">
        <v>18</v>
      </c>
      <c r="B30" s="34" t="s">
        <v>17</v>
      </c>
      <c r="C30" s="474">
        <v>0.11012236161272641</v>
      </c>
      <c r="D30" s="486">
        <v>9.0015197420837273E-2</v>
      </c>
      <c r="E30" s="486">
        <v>3.1148089287758179E-2</v>
      </c>
      <c r="F30" s="486">
        <v>3.5633842070909527E-2</v>
      </c>
      <c r="G30" s="487">
        <v>1.7273363159113694E-2</v>
      </c>
    </row>
    <row r="31" spans="1:7" ht="15" customHeight="1">
      <c r="A31" s="125"/>
      <c r="B31" s="32" t="s">
        <v>18</v>
      </c>
      <c r="C31" s="473"/>
      <c r="D31" s="473"/>
      <c r="E31" s="473"/>
      <c r="F31" s="473"/>
      <c r="G31" s="485"/>
    </row>
    <row r="32" spans="1:7" ht="15" customHeight="1">
      <c r="A32" s="127">
        <v>19</v>
      </c>
      <c r="B32" s="34" t="s">
        <v>19</v>
      </c>
      <c r="C32" s="474">
        <v>0.28384706777695884</v>
      </c>
      <c r="D32" s="474">
        <v>0.28866582898190268</v>
      </c>
      <c r="E32" s="474">
        <v>0.32566285220930696</v>
      </c>
      <c r="F32" s="474">
        <v>0.31966287607294513</v>
      </c>
      <c r="G32" s="488">
        <v>0.29841612350315833</v>
      </c>
    </row>
    <row r="33" spans="1:7" ht="15" customHeight="1">
      <c r="A33" s="127">
        <v>20</v>
      </c>
      <c r="B33" s="34" t="s">
        <v>20</v>
      </c>
      <c r="C33" s="474">
        <v>0.67564734044270991</v>
      </c>
      <c r="D33" s="474">
        <v>0.65081832892319491</v>
      </c>
      <c r="E33" s="474">
        <v>0.68484755651922413</v>
      </c>
      <c r="F33" s="474">
        <v>0.6868560771496518</v>
      </c>
      <c r="G33" s="488">
        <v>0.69071091957128494</v>
      </c>
    </row>
    <row r="34" spans="1:7" ht="15" customHeight="1">
      <c r="A34" s="127">
        <v>21</v>
      </c>
      <c r="B34" s="254" t="s">
        <v>21</v>
      </c>
      <c r="C34" s="474">
        <v>0.22087661990105109</v>
      </c>
      <c r="D34" s="474">
        <v>0.2203742753075271</v>
      </c>
      <c r="E34" s="474">
        <v>0.22502680483253343</v>
      </c>
      <c r="F34" s="474">
        <v>0.23356354242549265</v>
      </c>
      <c r="G34" s="488">
        <v>0.2457060145826058</v>
      </c>
    </row>
    <row r="35" spans="1:7" ht="15" customHeight="1">
      <c r="A35" s="348"/>
      <c r="B35" s="32" t="s">
        <v>525</v>
      </c>
      <c r="C35" s="345"/>
      <c r="D35" s="345"/>
      <c r="E35" s="345"/>
      <c r="F35" s="345"/>
      <c r="G35" s="346"/>
    </row>
    <row r="36" spans="1:7" ht="15" customHeight="1">
      <c r="A36" s="127">
        <v>22</v>
      </c>
      <c r="B36" s="342" t="s">
        <v>509</v>
      </c>
      <c r="C36" s="518">
        <v>510708194.84914559</v>
      </c>
      <c r="D36" s="254">
        <v>465115398.83957189</v>
      </c>
      <c r="E36" s="254">
        <v>461494515.50930411</v>
      </c>
      <c r="F36" s="254">
        <v>425348002.45933306</v>
      </c>
      <c r="G36" s="347">
        <v>369765654.24648392</v>
      </c>
    </row>
    <row r="37" spans="1:7" ht="15">
      <c r="A37" s="127">
        <v>23</v>
      </c>
      <c r="B37" s="34" t="s">
        <v>510</v>
      </c>
      <c r="C37" s="518">
        <v>232304827.58562928</v>
      </c>
      <c r="D37" s="255">
        <v>212250100.1957415</v>
      </c>
      <c r="E37" s="255">
        <v>232894584.11591014</v>
      </c>
      <c r="F37" s="255">
        <v>211554191.77801499</v>
      </c>
      <c r="G37" s="256">
        <v>210151384.32850733</v>
      </c>
    </row>
    <row r="38" spans="1:7" thickBot="1">
      <c r="A38" s="128">
        <v>24</v>
      </c>
      <c r="B38" s="257" t="s">
        <v>508</v>
      </c>
      <c r="C38" s="519">
        <v>2.1984398695326068</v>
      </c>
      <c r="D38" s="489">
        <v>2.1913553793879612</v>
      </c>
      <c r="E38" s="489">
        <v>1.9815596711326753</v>
      </c>
      <c r="F38" s="489">
        <v>2.0105865021367819</v>
      </c>
      <c r="G38" s="490">
        <v>1.759520430607626</v>
      </c>
    </row>
    <row r="39" spans="1:7">
      <c r="A39" s="20"/>
    </row>
    <row r="40" spans="1:7" ht="39.75">
      <c r="B40" s="23" t="s">
        <v>603</v>
      </c>
    </row>
    <row r="41" spans="1:7" ht="65.25">
      <c r="B41" s="398" t="s">
        <v>524</v>
      </c>
      <c r="D41" s="367"/>
      <c r="E41" s="367"/>
      <c r="F41" s="367"/>
      <c r="G41" s="3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H41"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190</v>
      </c>
      <c r="B1" s="367" t="str">
        <f>Info!C2</f>
        <v>სს "ბაზისბანკი"</v>
      </c>
    </row>
    <row r="2" spans="1:8" ht="15.75">
      <c r="A2" s="17" t="s">
        <v>191</v>
      </c>
      <c r="B2" s="481">
        <f>'1. key ratios'!B2</f>
        <v>43921</v>
      </c>
    </row>
    <row r="3" spans="1:8" ht="15.75">
      <c r="A3" s="17"/>
    </row>
    <row r="4" spans="1:8" ht="16.5" thickBot="1">
      <c r="A4" s="35" t="s">
        <v>405</v>
      </c>
      <c r="B4" s="73" t="s">
        <v>244</v>
      </c>
      <c r="C4" s="35"/>
      <c r="D4" s="36"/>
      <c r="E4" s="36"/>
      <c r="F4" s="37"/>
      <c r="G4" s="37"/>
      <c r="H4" s="38" t="s">
        <v>94</v>
      </c>
    </row>
    <row r="5" spans="1:8" ht="15.75">
      <c r="A5" s="39"/>
      <c r="B5" s="40"/>
      <c r="C5" s="528" t="s">
        <v>196</v>
      </c>
      <c r="D5" s="529"/>
      <c r="E5" s="530"/>
      <c r="F5" s="528" t="s">
        <v>197</v>
      </c>
      <c r="G5" s="529"/>
      <c r="H5" s="531"/>
    </row>
    <row r="6" spans="1:8" ht="15.75">
      <c r="A6" s="41" t="s">
        <v>26</v>
      </c>
      <c r="B6" s="42" t="s">
        <v>154</v>
      </c>
      <c r="C6" s="43" t="s">
        <v>27</v>
      </c>
      <c r="D6" s="43" t="s">
        <v>95</v>
      </c>
      <c r="E6" s="43" t="s">
        <v>68</v>
      </c>
      <c r="F6" s="43" t="s">
        <v>27</v>
      </c>
      <c r="G6" s="43" t="s">
        <v>95</v>
      </c>
      <c r="H6" s="44" t="s">
        <v>68</v>
      </c>
    </row>
    <row r="7" spans="1:8" ht="15.75">
      <c r="A7" s="41">
        <v>1</v>
      </c>
      <c r="B7" s="45" t="s">
        <v>155</v>
      </c>
      <c r="C7" s="258">
        <v>17224582.48</v>
      </c>
      <c r="D7" s="258">
        <v>22065399.153499998</v>
      </c>
      <c r="E7" s="259">
        <v>39289981.633499995</v>
      </c>
      <c r="F7" s="260">
        <v>18628495.300000001</v>
      </c>
      <c r="G7" s="261">
        <v>19873843.5352</v>
      </c>
      <c r="H7" s="262">
        <v>38502338.835199997</v>
      </c>
    </row>
    <row r="8" spans="1:8" ht="15.75">
      <c r="A8" s="41">
        <v>2</v>
      </c>
      <c r="B8" s="45" t="s">
        <v>156</v>
      </c>
      <c r="C8" s="258">
        <v>5474285.6399999997</v>
      </c>
      <c r="D8" s="258">
        <v>253123629.48210001</v>
      </c>
      <c r="E8" s="259">
        <v>258597915.1221</v>
      </c>
      <c r="F8" s="260">
        <v>10930254.85</v>
      </c>
      <c r="G8" s="261">
        <v>169097110.336</v>
      </c>
      <c r="H8" s="262">
        <v>180027365.18599999</v>
      </c>
    </row>
    <row r="9" spans="1:8" ht="15.75">
      <c r="A9" s="41">
        <v>3</v>
      </c>
      <c r="B9" s="45" t="s">
        <v>157</v>
      </c>
      <c r="C9" s="258">
        <v>23230408.870000001</v>
      </c>
      <c r="D9" s="258">
        <v>114714793.005</v>
      </c>
      <c r="E9" s="259">
        <v>137945201.875</v>
      </c>
      <c r="F9" s="260">
        <v>7415782.21</v>
      </c>
      <c r="G9" s="261">
        <v>20250507.760700002</v>
      </c>
      <c r="H9" s="262">
        <v>27666289.970700003</v>
      </c>
    </row>
    <row r="10" spans="1:8" ht="15.75">
      <c r="A10" s="41">
        <v>4</v>
      </c>
      <c r="B10" s="45" t="s">
        <v>186</v>
      </c>
      <c r="C10" s="258">
        <v>0</v>
      </c>
      <c r="D10" s="258">
        <v>0</v>
      </c>
      <c r="E10" s="259">
        <v>0</v>
      </c>
      <c r="F10" s="260">
        <v>0</v>
      </c>
      <c r="G10" s="261">
        <v>0</v>
      </c>
      <c r="H10" s="262">
        <v>0</v>
      </c>
    </row>
    <row r="11" spans="1:8" ht="15.75">
      <c r="A11" s="41">
        <v>5</v>
      </c>
      <c r="B11" s="45" t="s">
        <v>158</v>
      </c>
      <c r="C11" s="258">
        <v>200149887.96999997</v>
      </c>
      <c r="D11" s="258">
        <v>6437620</v>
      </c>
      <c r="E11" s="259">
        <v>206587507.96999997</v>
      </c>
      <c r="F11" s="260">
        <v>182859429.44</v>
      </c>
      <c r="G11" s="261">
        <v>0</v>
      </c>
      <c r="H11" s="262">
        <v>182859429.44</v>
      </c>
    </row>
    <row r="12" spans="1:8" ht="15.75">
      <c r="A12" s="41">
        <v>6.1</v>
      </c>
      <c r="B12" s="46" t="s">
        <v>159</v>
      </c>
      <c r="C12" s="258">
        <v>452215337.93000001</v>
      </c>
      <c r="D12" s="258">
        <v>654446435.04550004</v>
      </c>
      <c r="E12" s="259">
        <v>1106661772.9755001</v>
      </c>
      <c r="F12" s="260">
        <v>340671709.92000002</v>
      </c>
      <c r="G12" s="261">
        <v>589684321.31289995</v>
      </c>
      <c r="H12" s="262">
        <v>930356031.2328999</v>
      </c>
    </row>
    <row r="13" spans="1:8" ht="15.75">
      <c r="A13" s="41">
        <v>6.2</v>
      </c>
      <c r="B13" s="46" t="s">
        <v>160</v>
      </c>
      <c r="C13" s="258">
        <v>-21876995.448199999</v>
      </c>
      <c r="D13" s="258">
        <v>-46688223.434900001</v>
      </c>
      <c r="E13" s="259">
        <v>-68565218.883100003</v>
      </c>
      <c r="F13" s="260">
        <v>-10317398.891800001</v>
      </c>
      <c r="G13" s="261">
        <v>-29369513.833900001</v>
      </c>
      <c r="H13" s="262">
        <v>-39686912.725700006</v>
      </c>
    </row>
    <row r="14" spans="1:8" ht="15.75">
      <c r="A14" s="41">
        <v>6</v>
      </c>
      <c r="B14" s="45" t="s">
        <v>161</v>
      </c>
      <c r="C14" s="259">
        <v>430338342.48180002</v>
      </c>
      <c r="D14" s="259">
        <v>607758211.61059999</v>
      </c>
      <c r="E14" s="259">
        <v>1038096554.0924001</v>
      </c>
      <c r="F14" s="259">
        <v>330354311.02820003</v>
      </c>
      <c r="G14" s="259">
        <v>560314807.47899997</v>
      </c>
      <c r="H14" s="262">
        <v>890669118.5072</v>
      </c>
    </row>
    <row r="15" spans="1:8" ht="15.75">
      <c r="A15" s="41">
        <v>7</v>
      </c>
      <c r="B15" s="45" t="s">
        <v>162</v>
      </c>
      <c r="C15" s="258">
        <v>6585945.6899999995</v>
      </c>
      <c r="D15" s="258">
        <v>4269368.5839</v>
      </c>
      <c r="E15" s="259">
        <v>10855314.273899999</v>
      </c>
      <c r="F15" s="260">
        <v>4009952.0200000005</v>
      </c>
      <c r="G15" s="261">
        <v>3164134.4096999997</v>
      </c>
      <c r="H15" s="262">
        <v>7174086.4297000002</v>
      </c>
    </row>
    <row r="16" spans="1:8" ht="15.75">
      <c r="A16" s="41">
        <v>8</v>
      </c>
      <c r="B16" s="45" t="s">
        <v>163</v>
      </c>
      <c r="C16" s="258">
        <v>13252947.763</v>
      </c>
      <c r="D16" s="258" t="s">
        <v>619</v>
      </c>
      <c r="E16" s="259">
        <v>13252947.763</v>
      </c>
      <c r="F16" s="260">
        <v>8203543.7599999998</v>
      </c>
      <c r="G16" s="261">
        <v>0</v>
      </c>
      <c r="H16" s="262">
        <v>8203543.7599999998</v>
      </c>
    </row>
    <row r="17" spans="1:8" ht="15.75">
      <c r="A17" s="41">
        <v>9</v>
      </c>
      <c r="B17" s="45" t="s">
        <v>164</v>
      </c>
      <c r="C17" s="258">
        <v>17062704.219999999</v>
      </c>
      <c r="D17" s="258">
        <v>0</v>
      </c>
      <c r="E17" s="259">
        <v>17062704.219999999</v>
      </c>
      <c r="F17" s="260">
        <v>6362704.2200000007</v>
      </c>
      <c r="G17" s="261">
        <v>0</v>
      </c>
      <c r="H17" s="262">
        <v>6362704.2200000007</v>
      </c>
    </row>
    <row r="18" spans="1:8" ht="15.75">
      <c r="A18" s="41">
        <v>10</v>
      </c>
      <c r="B18" s="45" t="s">
        <v>165</v>
      </c>
      <c r="C18" s="258">
        <v>32696644</v>
      </c>
      <c r="D18" s="258" t="s">
        <v>619</v>
      </c>
      <c r="E18" s="259">
        <v>32696644</v>
      </c>
      <c r="F18" s="260">
        <v>31217448.620000001</v>
      </c>
      <c r="G18" s="261">
        <v>0</v>
      </c>
      <c r="H18" s="262">
        <v>31217448.620000001</v>
      </c>
    </row>
    <row r="19" spans="1:8" ht="15.75">
      <c r="A19" s="41">
        <v>11</v>
      </c>
      <c r="B19" s="45" t="s">
        <v>166</v>
      </c>
      <c r="C19" s="258">
        <v>7322879.3975999989</v>
      </c>
      <c r="D19" s="258">
        <v>544230.87910000002</v>
      </c>
      <c r="E19" s="259">
        <v>7867110.2766999993</v>
      </c>
      <c r="F19" s="260">
        <v>7391984.0580000002</v>
      </c>
      <c r="G19" s="261">
        <v>5454976.2148000002</v>
      </c>
      <c r="H19" s="262">
        <v>12846960.2728</v>
      </c>
    </row>
    <row r="20" spans="1:8" ht="15.75">
      <c r="A20" s="41">
        <v>12</v>
      </c>
      <c r="B20" s="47" t="s">
        <v>167</v>
      </c>
      <c r="C20" s="259">
        <v>753338628.51240015</v>
      </c>
      <c r="D20" s="259">
        <v>1008913252.7141999</v>
      </c>
      <c r="E20" s="259">
        <v>1762251881.2266002</v>
      </c>
      <c r="F20" s="259">
        <v>607373905.50620008</v>
      </c>
      <c r="G20" s="259">
        <v>778155379.73539996</v>
      </c>
      <c r="H20" s="262">
        <v>1385529285.2416</v>
      </c>
    </row>
    <row r="21" spans="1:8" ht="15.75">
      <c r="A21" s="41"/>
      <c r="B21" s="42" t="s">
        <v>184</v>
      </c>
      <c r="C21" s="263"/>
      <c r="D21" s="263"/>
      <c r="E21" s="263"/>
      <c r="F21" s="264"/>
      <c r="G21" s="265"/>
      <c r="H21" s="266"/>
    </row>
    <row r="22" spans="1:8" ht="15.75">
      <c r="A22" s="41">
        <v>13</v>
      </c>
      <c r="B22" s="45" t="s">
        <v>168</v>
      </c>
      <c r="C22" s="258">
        <v>30101144.460000001</v>
      </c>
      <c r="D22" s="258">
        <v>25454100</v>
      </c>
      <c r="E22" s="259">
        <v>55555244.460000001</v>
      </c>
      <c r="F22" s="260">
        <v>18801144.460000001</v>
      </c>
      <c r="G22" s="261">
        <v>3926390</v>
      </c>
      <c r="H22" s="262">
        <v>22727534.460000001</v>
      </c>
    </row>
    <row r="23" spans="1:8" ht="15.75">
      <c r="A23" s="41">
        <v>14</v>
      </c>
      <c r="B23" s="45" t="s">
        <v>169</v>
      </c>
      <c r="C23" s="258">
        <v>114946620.40000001</v>
      </c>
      <c r="D23" s="258">
        <v>103418053.46329999</v>
      </c>
      <c r="E23" s="259">
        <v>218364673.8633</v>
      </c>
      <c r="F23" s="260">
        <v>121126166.25</v>
      </c>
      <c r="G23" s="261">
        <v>65099911.4353</v>
      </c>
      <c r="H23" s="262">
        <v>186226077.68529999</v>
      </c>
    </row>
    <row r="24" spans="1:8" ht="15.75">
      <c r="A24" s="41">
        <v>15</v>
      </c>
      <c r="B24" s="45" t="s">
        <v>170</v>
      </c>
      <c r="C24" s="258">
        <v>36394345.299999997</v>
      </c>
      <c r="D24" s="258">
        <v>134481219.77630001</v>
      </c>
      <c r="E24" s="259">
        <v>170875565.07630002</v>
      </c>
      <c r="F24" s="260">
        <v>43422229.170000002</v>
      </c>
      <c r="G24" s="261">
        <v>110784571.90889999</v>
      </c>
      <c r="H24" s="262">
        <v>154206801.07889998</v>
      </c>
    </row>
    <row r="25" spans="1:8" ht="15.75">
      <c r="A25" s="41">
        <v>16</v>
      </c>
      <c r="B25" s="45" t="s">
        <v>171</v>
      </c>
      <c r="C25" s="258">
        <v>79472915.609999999</v>
      </c>
      <c r="D25" s="258">
        <v>372619671.4562</v>
      </c>
      <c r="E25" s="259">
        <v>452092587.06620002</v>
      </c>
      <c r="F25" s="260">
        <v>115946754.64</v>
      </c>
      <c r="G25" s="261">
        <v>272591124.33399999</v>
      </c>
      <c r="H25" s="262">
        <v>388537878.97399998</v>
      </c>
    </row>
    <row r="26" spans="1:8" ht="15.75">
      <c r="A26" s="41">
        <v>17</v>
      </c>
      <c r="B26" s="45" t="s">
        <v>172</v>
      </c>
      <c r="C26" s="263">
        <v>0</v>
      </c>
      <c r="D26" s="263">
        <v>0</v>
      </c>
      <c r="E26" s="259">
        <v>0</v>
      </c>
      <c r="F26" s="264">
        <v>0</v>
      </c>
      <c r="G26" s="265">
        <v>0</v>
      </c>
      <c r="H26" s="262">
        <v>0</v>
      </c>
    </row>
    <row r="27" spans="1:8" ht="15.75">
      <c r="A27" s="41">
        <v>18</v>
      </c>
      <c r="B27" s="45" t="s">
        <v>173</v>
      </c>
      <c r="C27" s="258">
        <v>226561221.43000001</v>
      </c>
      <c r="D27" s="258">
        <v>374446116.64659995</v>
      </c>
      <c r="E27" s="259">
        <v>601007338.07659996</v>
      </c>
      <c r="F27" s="260">
        <v>48655000</v>
      </c>
      <c r="G27" s="261">
        <v>337473985.75629997</v>
      </c>
      <c r="H27" s="262">
        <v>386128985.75629997</v>
      </c>
    </row>
    <row r="28" spans="1:8" ht="15.75">
      <c r="A28" s="41">
        <v>19</v>
      </c>
      <c r="B28" s="45" t="s">
        <v>174</v>
      </c>
      <c r="C28" s="258">
        <v>2595887.4400000004</v>
      </c>
      <c r="D28" s="258">
        <v>9784267.8879000004</v>
      </c>
      <c r="E28" s="259">
        <v>12380155.3279</v>
      </c>
      <c r="F28" s="260">
        <v>1496326.6199999999</v>
      </c>
      <c r="G28" s="261">
        <v>10178382.031000001</v>
      </c>
      <c r="H28" s="262">
        <v>11674708.651000001</v>
      </c>
    </row>
    <row r="29" spans="1:8" ht="15.75">
      <c r="A29" s="41">
        <v>20</v>
      </c>
      <c r="B29" s="45" t="s">
        <v>96</v>
      </c>
      <c r="C29" s="258">
        <v>10767659.07</v>
      </c>
      <c r="D29" s="258">
        <v>6983852.4841</v>
      </c>
      <c r="E29" s="259">
        <v>17751511.554099999</v>
      </c>
      <c r="F29" s="260">
        <v>10672177.969999999</v>
      </c>
      <c r="G29" s="261">
        <v>4172790.7415999998</v>
      </c>
      <c r="H29" s="262">
        <v>14844968.711599998</v>
      </c>
    </row>
    <row r="30" spans="1:8" ht="15.75">
      <c r="A30" s="41">
        <v>21</v>
      </c>
      <c r="B30" s="45" t="s">
        <v>175</v>
      </c>
      <c r="C30" s="258">
        <v>0</v>
      </c>
      <c r="D30" s="258">
        <v>16094050</v>
      </c>
      <c r="E30" s="259">
        <v>16094050</v>
      </c>
      <c r="F30" s="260">
        <v>0</v>
      </c>
      <c r="G30" s="261">
        <v>0</v>
      </c>
      <c r="H30" s="262">
        <v>0</v>
      </c>
    </row>
    <row r="31" spans="1:8" ht="15.75">
      <c r="A31" s="41">
        <v>22</v>
      </c>
      <c r="B31" s="47" t="s">
        <v>176</v>
      </c>
      <c r="C31" s="259">
        <v>500839793.71000004</v>
      </c>
      <c r="D31" s="259">
        <v>1043281331.7144001</v>
      </c>
      <c r="E31" s="259">
        <v>1544121125.4244001</v>
      </c>
      <c r="F31" s="259">
        <v>360119799.11000001</v>
      </c>
      <c r="G31" s="259">
        <v>804227156.20710003</v>
      </c>
      <c r="H31" s="262">
        <v>1164346955.3171</v>
      </c>
    </row>
    <row r="32" spans="1:8" ht="15.75">
      <c r="A32" s="41"/>
      <c r="B32" s="42" t="s">
        <v>185</v>
      </c>
      <c r="C32" s="263"/>
      <c r="D32" s="263"/>
      <c r="E32" s="258"/>
      <c r="F32" s="264"/>
      <c r="G32" s="265"/>
      <c r="H32" s="266"/>
    </row>
    <row r="33" spans="1:8" ht="15.75">
      <c r="A33" s="41">
        <v>23</v>
      </c>
      <c r="B33" s="45" t="s">
        <v>177</v>
      </c>
      <c r="C33" s="258">
        <v>16181147</v>
      </c>
      <c r="D33" s="263" t="s">
        <v>619</v>
      </c>
      <c r="E33" s="259">
        <v>16181147</v>
      </c>
      <c r="F33" s="260">
        <v>16137647</v>
      </c>
      <c r="G33" s="265">
        <v>0</v>
      </c>
      <c r="H33" s="262">
        <v>16137647</v>
      </c>
    </row>
    <row r="34" spans="1:8" ht="15.75">
      <c r="A34" s="41">
        <v>24</v>
      </c>
      <c r="B34" s="45" t="s">
        <v>178</v>
      </c>
      <c r="C34" s="258">
        <v>0</v>
      </c>
      <c r="D34" s="263" t="s">
        <v>619</v>
      </c>
      <c r="E34" s="259">
        <v>0</v>
      </c>
      <c r="F34" s="260">
        <v>0</v>
      </c>
      <c r="G34" s="265">
        <v>0</v>
      </c>
      <c r="H34" s="262">
        <v>0</v>
      </c>
    </row>
    <row r="35" spans="1:8" ht="15.75">
      <c r="A35" s="41">
        <v>25</v>
      </c>
      <c r="B35" s="46" t="s">
        <v>179</v>
      </c>
      <c r="C35" s="258">
        <v>0</v>
      </c>
      <c r="D35" s="263" t="s">
        <v>619</v>
      </c>
      <c r="E35" s="259">
        <v>0</v>
      </c>
      <c r="F35" s="260">
        <v>0</v>
      </c>
      <c r="G35" s="265">
        <v>0</v>
      </c>
      <c r="H35" s="262">
        <v>0</v>
      </c>
    </row>
    <row r="36" spans="1:8" ht="15.75">
      <c r="A36" s="41">
        <v>26</v>
      </c>
      <c r="B36" s="45" t="s">
        <v>180</v>
      </c>
      <c r="C36" s="258">
        <v>76412652.799999997</v>
      </c>
      <c r="D36" s="263" t="s">
        <v>619</v>
      </c>
      <c r="E36" s="259">
        <v>76412652.799999997</v>
      </c>
      <c r="F36" s="260">
        <v>75783642.799999997</v>
      </c>
      <c r="G36" s="265">
        <v>0</v>
      </c>
      <c r="H36" s="262">
        <v>75783642.799999997</v>
      </c>
    </row>
    <row r="37" spans="1:8" ht="15.75">
      <c r="A37" s="41">
        <v>27</v>
      </c>
      <c r="B37" s="45" t="s">
        <v>181</v>
      </c>
      <c r="C37" s="258">
        <v>113629627.98999999</v>
      </c>
      <c r="D37" s="263" t="s">
        <v>619</v>
      </c>
      <c r="E37" s="259">
        <v>113629627.98999999</v>
      </c>
      <c r="F37" s="260">
        <v>82128715.530000001</v>
      </c>
      <c r="G37" s="265">
        <v>0</v>
      </c>
      <c r="H37" s="262">
        <v>82128715.530000001</v>
      </c>
    </row>
    <row r="38" spans="1:8" ht="15.75">
      <c r="A38" s="41">
        <v>28</v>
      </c>
      <c r="B38" s="45" t="s">
        <v>182</v>
      </c>
      <c r="C38" s="258">
        <v>2393977.799999997</v>
      </c>
      <c r="D38" s="263" t="s">
        <v>619</v>
      </c>
      <c r="E38" s="259">
        <v>2393977.799999997</v>
      </c>
      <c r="F38" s="260">
        <v>37479089.520000003</v>
      </c>
      <c r="G38" s="265">
        <v>0</v>
      </c>
      <c r="H38" s="262">
        <v>37479089.520000003</v>
      </c>
    </row>
    <row r="39" spans="1:8" ht="15.75">
      <c r="A39" s="41">
        <v>29</v>
      </c>
      <c r="B39" s="45" t="s">
        <v>198</v>
      </c>
      <c r="C39" s="258">
        <v>9513350.1799999997</v>
      </c>
      <c r="D39" s="263" t="s">
        <v>619</v>
      </c>
      <c r="E39" s="259">
        <v>9513350.1799999997</v>
      </c>
      <c r="F39" s="260">
        <v>9653235.25</v>
      </c>
      <c r="G39" s="265">
        <v>0</v>
      </c>
      <c r="H39" s="262">
        <v>9653235.25</v>
      </c>
    </row>
    <row r="40" spans="1:8" ht="15.75">
      <c r="A40" s="41">
        <v>30</v>
      </c>
      <c r="B40" s="47" t="s">
        <v>183</v>
      </c>
      <c r="C40" s="258">
        <v>218130755.76999998</v>
      </c>
      <c r="D40" s="263" t="s">
        <v>619</v>
      </c>
      <c r="E40" s="259">
        <v>218130755.76999998</v>
      </c>
      <c r="F40" s="260">
        <v>221182330.09999999</v>
      </c>
      <c r="G40" s="265">
        <v>0</v>
      </c>
      <c r="H40" s="262">
        <v>221182330.09999999</v>
      </c>
    </row>
    <row r="41" spans="1:8" ht="16.5" thickBot="1">
      <c r="A41" s="48">
        <v>31</v>
      </c>
      <c r="B41" s="49" t="s">
        <v>199</v>
      </c>
      <c r="C41" s="267">
        <v>718970549.48000002</v>
      </c>
      <c r="D41" s="267">
        <v>1043281331.7144001</v>
      </c>
      <c r="E41" s="267">
        <v>1762251881.1944001</v>
      </c>
      <c r="F41" s="267">
        <v>581302129.21000004</v>
      </c>
      <c r="G41" s="267">
        <v>804227156.20710003</v>
      </c>
      <c r="H41" s="268">
        <v>1385529285.4171</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61" activePane="bottomRight" state="frozen"/>
      <selection pane="topRight" activeCell="B1" sqref="B1"/>
      <selection pane="bottomLeft" activeCell="A6" sqref="A6"/>
      <selection pane="bottomRight" activeCell="H66" sqref="H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2"/>
  </cols>
  <sheetData>
    <row r="1" spans="1:8" ht="15.75">
      <c r="A1" s="17" t="s">
        <v>190</v>
      </c>
      <c r="B1" s="16" t="str">
        <f>Info!C2</f>
        <v>სს "ბაზისბანკი"</v>
      </c>
      <c r="C1" s="16"/>
    </row>
    <row r="2" spans="1:8" ht="15.75">
      <c r="A2" s="17" t="s">
        <v>191</v>
      </c>
      <c r="B2" s="481">
        <f>'1. key ratios'!B2</f>
        <v>43921</v>
      </c>
      <c r="C2" s="29"/>
      <c r="D2" s="18"/>
      <c r="E2" s="18"/>
      <c r="F2" s="18"/>
      <c r="G2" s="18"/>
      <c r="H2" s="18"/>
    </row>
    <row r="3" spans="1:8" ht="15.75">
      <c r="A3" s="17"/>
      <c r="B3" s="16"/>
      <c r="C3" s="29"/>
      <c r="D3" s="18"/>
      <c r="E3" s="18"/>
      <c r="F3" s="18"/>
      <c r="G3" s="18"/>
      <c r="H3" s="18"/>
    </row>
    <row r="4" spans="1:8" ht="16.5" thickBot="1">
      <c r="A4" s="51" t="s">
        <v>406</v>
      </c>
      <c r="B4" s="30" t="s">
        <v>224</v>
      </c>
      <c r="C4" s="37"/>
      <c r="D4" s="37"/>
      <c r="E4" s="37"/>
      <c r="F4" s="51"/>
      <c r="G4" s="51"/>
      <c r="H4" s="52" t="s">
        <v>94</v>
      </c>
    </row>
    <row r="5" spans="1:8" ht="15.75">
      <c r="A5" s="129"/>
      <c r="B5" s="130"/>
      <c r="C5" s="528" t="s">
        <v>196</v>
      </c>
      <c r="D5" s="529"/>
      <c r="E5" s="530"/>
      <c r="F5" s="528" t="s">
        <v>197</v>
      </c>
      <c r="G5" s="529"/>
      <c r="H5" s="531"/>
    </row>
    <row r="6" spans="1:8">
      <c r="A6" s="131" t="s">
        <v>26</v>
      </c>
      <c r="B6" s="53"/>
      <c r="C6" s="54" t="s">
        <v>27</v>
      </c>
      <c r="D6" s="54" t="s">
        <v>97</v>
      </c>
      <c r="E6" s="54" t="s">
        <v>68</v>
      </c>
      <c r="F6" s="54" t="s">
        <v>27</v>
      </c>
      <c r="G6" s="54" t="s">
        <v>97</v>
      </c>
      <c r="H6" s="132" t="s">
        <v>68</v>
      </c>
    </row>
    <row r="7" spans="1:8">
      <c r="A7" s="133"/>
      <c r="B7" s="56" t="s">
        <v>93</v>
      </c>
      <c r="C7" s="57"/>
      <c r="D7" s="57"/>
      <c r="E7" s="57"/>
      <c r="F7" s="57"/>
      <c r="G7" s="57"/>
      <c r="H7" s="134"/>
    </row>
    <row r="8" spans="1:8" ht="15.75">
      <c r="A8" s="133">
        <v>1</v>
      </c>
      <c r="B8" s="58" t="s">
        <v>98</v>
      </c>
      <c r="C8" s="269">
        <v>666676.21</v>
      </c>
      <c r="D8" s="269">
        <v>766504.29</v>
      </c>
      <c r="E8" s="259">
        <v>1433180.5</v>
      </c>
      <c r="F8" s="269">
        <v>359144.75</v>
      </c>
      <c r="G8" s="269">
        <v>307524.73</v>
      </c>
      <c r="H8" s="270">
        <v>666669.48</v>
      </c>
    </row>
    <row r="9" spans="1:8" ht="15.75">
      <c r="A9" s="133">
        <v>2</v>
      </c>
      <c r="B9" s="58" t="s">
        <v>99</v>
      </c>
      <c r="C9" s="271">
        <v>12693230.039999999</v>
      </c>
      <c r="D9" s="271">
        <v>10066747.299999999</v>
      </c>
      <c r="E9" s="259">
        <v>22759977.339999996</v>
      </c>
      <c r="F9" s="271">
        <v>9383467.620000001</v>
      </c>
      <c r="G9" s="271">
        <v>11319325.440000001</v>
      </c>
      <c r="H9" s="270">
        <v>20702793.060000002</v>
      </c>
    </row>
    <row r="10" spans="1:8" ht="15.75">
      <c r="A10" s="133">
        <v>2.1</v>
      </c>
      <c r="B10" s="59" t="s">
        <v>100</v>
      </c>
      <c r="C10" s="269">
        <v>0</v>
      </c>
      <c r="D10" s="269">
        <v>0</v>
      </c>
      <c r="E10" s="259">
        <v>0</v>
      </c>
      <c r="F10" s="269">
        <v>0</v>
      </c>
      <c r="G10" s="269">
        <v>0</v>
      </c>
      <c r="H10" s="270">
        <v>0</v>
      </c>
    </row>
    <row r="11" spans="1:8" ht="15.75">
      <c r="A11" s="133">
        <v>2.2000000000000002</v>
      </c>
      <c r="B11" s="59" t="s">
        <v>101</v>
      </c>
      <c r="C11" s="269">
        <v>2042933.94</v>
      </c>
      <c r="D11" s="269">
        <v>5173912.55</v>
      </c>
      <c r="E11" s="259">
        <v>7216846.4900000002</v>
      </c>
      <c r="F11" s="269">
        <v>1502595.62</v>
      </c>
      <c r="G11" s="269">
        <v>5066540.2</v>
      </c>
      <c r="H11" s="270">
        <v>6569135.8200000003</v>
      </c>
    </row>
    <row r="12" spans="1:8" ht="15.75">
      <c r="A12" s="133">
        <v>2.2999999999999998</v>
      </c>
      <c r="B12" s="59" t="s">
        <v>102</v>
      </c>
      <c r="C12" s="269">
        <v>782805.18</v>
      </c>
      <c r="D12" s="269">
        <v>0</v>
      </c>
      <c r="E12" s="259">
        <v>782805.18</v>
      </c>
      <c r="F12" s="269">
        <v>237422.82</v>
      </c>
      <c r="G12" s="269">
        <v>168.21</v>
      </c>
      <c r="H12" s="270">
        <v>237591.03</v>
      </c>
    </row>
    <row r="13" spans="1:8" ht="15.75">
      <c r="A13" s="133">
        <v>2.4</v>
      </c>
      <c r="B13" s="59" t="s">
        <v>103</v>
      </c>
      <c r="C13" s="269">
        <v>467438.85</v>
      </c>
      <c r="D13" s="269">
        <v>114710.05</v>
      </c>
      <c r="E13" s="259">
        <v>582148.9</v>
      </c>
      <c r="F13" s="269">
        <v>291474.21999999997</v>
      </c>
      <c r="G13" s="269">
        <v>90434.36</v>
      </c>
      <c r="H13" s="270">
        <v>381908.57999999996</v>
      </c>
    </row>
    <row r="14" spans="1:8" ht="15.75">
      <c r="A14" s="133">
        <v>2.5</v>
      </c>
      <c r="B14" s="59" t="s">
        <v>104</v>
      </c>
      <c r="C14" s="269">
        <v>899776.24</v>
      </c>
      <c r="D14" s="269">
        <v>1002700.61</v>
      </c>
      <c r="E14" s="259">
        <v>1902476.85</v>
      </c>
      <c r="F14" s="269">
        <v>546411.63</v>
      </c>
      <c r="G14" s="269">
        <v>695935.65</v>
      </c>
      <c r="H14" s="270">
        <v>1242347.28</v>
      </c>
    </row>
    <row r="15" spans="1:8" ht="15.75">
      <c r="A15" s="133">
        <v>2.6</v>
      </c>
      <c r="B15" s="59" t="s">
        <v>105</v>
      </c>
      <c r="C15" s="269">
        <v>263136.23</v>
      </c>
      <c r="D15" s="269">
        <v>262217.7</v>
      </c>
      <c r="E15" s="259">
        <v>525353.92999999993</v>
      </c>
      <c r="F15" s="269">
        <v>186030.27</v>
      </c>
      <c r="G15" s="269">
        <v>412874.21</v>
      </c>
      <c r="H15" s="270">
        <v>598904.48</v>
      </c>
    </row>
    <row r="16" spans="1:8" ht="15.75">
      <c r="A16" s="133">
        <v>2.7</v>
      </c>
      <c r="B16" s="59" t="s">
        <v>106</v>
      </c>
      <c r="C16" s="269">
        <v>26691.24</v>
      </c>
      <c r="D16" s="269">
        <v>13753.13</v>
      </c>
      <c r="E16" s="259">
        <v>40444.370000000003</v>
      </c>
      <c r="F16" s="269">
        <v>13086.29</v>
      </c>
      <c r="G16" s="269">
        <v>372042.74</v>
      </c>
      <c r="H16" s="270">
        <v>385129.02999999997</v>
      </c>
    </row>
    <row r="17" spans="1:8" ht="15.75">
      <c r="A17" s="133">
        <v>2.8</v>
      </c>
      <c r="B17" s="59" t="s">
        <v>107</v>
      </c>
      <c r="C17" s="269">
        <v>5509498.6299999999</v>
      </c>
      <c r="D17" s="269">
        <v>2413141.5</v>
      </c>
      <c r="E17" s="259">
        <v>7922640.1299999999</v>
      </c>
      <c r="F17" s="269">
        <v>4997987.3899999997</v>
      </c>
      <c r="G17" s="269">
        <v>3181231.92</v>
      </c>
      <c r="H17" s="270">
        <v>8179219.3099999996</v>
      </c>
    </row>
    <row r="18" spans="1:8" ht="15.75">
      <c r="A18" s="133">
        <v>2.9</v>
      </c>
      <c r="B18" s="59" t="s">
        <v>108</v>
      </c>
      <c r="C18" s="269">
        <v>2700949.73</v>
      </c>
      <c r="D18" s="269">
        <v>1086311.76</v>
      </c>
      <c r="E18" s="259">
        <v>3787261.49</v>
      </c>
      <c r="F18" s="269">
        <v>1608459.38</v>
      </c>
      <c r="G18" s="269">
        <v>1500098.15</v>
      </c>
      <c r="H18" s="270">
        <v>3108557.53</v>
      </c>
    </row>
    <row r="19" spans="1:8" ht="15.75">
      <c r="A19" s="133">
        <v>3</v>
      </c>
      <c r="B19" s="58" t="s">
        <v>109</v>
      </c>
      <c r="C19" s="269">
        <v>267675.15999999997</v>
      </c>
      <c r="D19" s="269">
        <v>237938.44</v>
      </c>
      <c r="E19" s="259">
        <v>505613.6</v>
      </c>
      <c r="F19" s="269">
        <v>462429.58</v>
      </c>
      <c r="G19" s="269">
        <v>344123.41</v>
      </c>
      <c r="H19" s="270">
        <v>806552.99</v>
      </c>
    </row>
    <row r="20" spans="1:8" ht="15.75">
      <c r="A20" s="133">
        <v>4</v>
      </c>
      <c r="B20" s="58" t="s">
        <v>110</v>
      </c>
      <c r="C20" s="269">
        <v>3677238.85</v>
      </c>
      <c r="D20" s="269">
        <v>349860.77</v>
      </c>
      <c r="E20" s="259">
        <v>4027099.62</v>
      </c>
      <c r="F20" s="269">
        <v>3354437.87</v>
      </c>
      <c r="G20" s="269">
        <v>0</v>
      </c>
      <c r="H20" s="270">
        <v>3354437.87</v>
      </c>
    </row>
    <row r="21" spans="1:8" ht="15.75">
      <c r="A21" s="133">
        <v>5</v>
      </c>
      <c r="B21" s="58" t="s">
        <v>111</v>
      </c>
      <c r="C21" s="269">
        <v>508215.34</v>
      </c>
      <c r="D21" s="269">
        <v>268358.34000000003</v>
      </c>
      <c r="E21" s="259">
        <v>776573.68</v>
      </c>
      <c r="F21" s="269">
        <v>721238.68</v>
      </c>
      <c r="G21" s="269">
        <v>67432.05</v>
      </c>
      <c r="H21" s="270">
        <v>788670.7300000001</v>
      </c>
    </row>
    <row r="22" spans="1:8" ht="15.75">
      <c r="A22" s="133">
        <v>6</v>
      </c>
      <c r="B22" s="60" t="s">
        <v>112</v>
      </c>
      <c r="C22" s="271">
        <v>17813035.600000001</v>
      </c>
      <c r="D22" s="271">
        <v>11689409.139999999</v>
      </c>
      <c r="E22" s="259">
        <v>29502444.740000002</v>
      </c>
      <c r="F22" s="271">
        <v>14280718.5</v>
      </c>
      <c r="G22" s="271">
        <v>12038405.630000003</v>
      </c>
      <c r="H22" s="270">
        <v>26319124.130000003</v>
      </c>
    </row>
    <row r="23" spans="1:8" ht="15.75">
      <c r="A23" s="133"/>
      <c r="B23" s="56" t="s">
        <v>91</v>
      </c>
      <c r="C23" s="269"/>
      <c r="D23" s="269"/>
      <c r="E23" s="258"/>
      <c r="F23" s="269"/>
      <c r="G23" s="269"/>
      <c r="H23" s="272"/>
    </row>
    <row r="24" spans="1:8" ht="15.75">
      <c r="A24" s="133">
        <v>7</v>
      </c>
      <c r="B24" s="58" t="s">
        <v>113</v>
      </c>
      <c r="C24" s="269">
        <v>2193582.4900000002</v>
      </c>
      <c r="D24" s="269">
        <v>552683.77</v>
      </c>
      <c r="E24" s="259">
        <v>2746266.2600000002</v>
      </c>
      <c r="F24" s="269">
        <v>1562191.87</v>
      </c>
      <c r="G24" s="269">
        <v>22624.69</v>
      </c>
      <c r="H24" s="270">
        <v>1584816.56</v>
      </c>
    </row>
    <row r="25" spans="1:8" ht="15.75">
      <c r="A25" s="133">
        <v>8</v>
      </c>
      <c r="B25" s="58" t="s">
        <v>114</v>
      </c>
      <c r="C25" s="269">
        <v>1991546.16</v>
      </c>
      <c r="D25" s="269">
        <v>2455564.85</v>
      </c>
      <c r="E25" s="259">
        <v>4447111.01</v>
      </c>
      <c r="F25" s="269">
        <v>2004867.97</v>
      </c>
      <c r="G25" s="269">
        <v>2610258.7999999998</v>
      </c>
      <c r="H25" s="270">
        <v>4615126.7699999996</v>
      </c>
    </row>
    <row r="26" spans="1:8" ht="15.75">
      <c r="A26" s="133">
        <v>9</v>
      </c>
      <c r="B26" s="58" t="s">
        <v>115</v>
      </c>
      <c r="C26" s="269">
        <v>219662.78</v>
      </c>
      <c r="D26" s="269">
        <v>51188.53</v>
      </c>
      <c r="E26" s="259">
        <v>270851.31</v>
      </c>
      <c r="F26" s="269">
        <v>157810.94</v>
      </c>
      <c r="G26" s="269">
        <v>270825.84000000003</v>
      </c>
      <c r="H26" s="270">
        <v>428636.78</v>
      </c>
    </row>
    <row r="27" spans="1:8" ht="15.75">
      <c r="A27" s="133">
        <v>10</v>
      </c>
      <c r="B27" s="58" t="s">
        <v>116</v>
      </c>
      <c r="C27" s="269">
        <v>49202.48</v>
      </c>
      <c r="D27" s="269">
        <v>0</v>
      </c>
      <c r="E27" s="259">
        <v>49202.48</v>
      </c>
      <c r="F27" s="269">
        <v>36572.28</v>
      </c>
      <c r="G27" s="269">
        <v>0</v>
      </c>
      <c r="H27" s="270">
        <v>36572.28</v>
      </c>
    </row>
    <row r="28" spans="1:8" ht="15.75">
      <c r="A28" s="133">
        <v>11</v>
      </c>
      <c r="B28" s="58" t="s">
        <v>117</v>
      </c>
      <c r="C28" s="269">
        <v>5054599.3899999997</v>
      </c>
      <c r="D28" s="269">
        <v>4193350.22</v>
      </c>
      <c r="E28" s="259">
        <v>9247949.6099999994</v>
      </c>
      <c r="F28" s="269">
        <v>1298203.31</v>
      </c>
      <c r="G28" s="269">
        <v>4772561.6500000004</v>
      </c>
      <c r="H28" s="270">
        <v>6070764.9600000009</v>
      </c>
    </row>
    <row r="29" spans="1:8" ht="15.75">
      <c r="A29" s="133">
        <v>12</v>
      </c>
      <c r="B29" s="58" t="s">
        <v>118</v>
      </c>
      <c r="C29" s="269"/>
      <c r="D29" s="269"/>
      <c r="E29" s="259">
        <v>0</v>
      </c>
      <c r="F29" s="269"/>
      <c r="G29" s="269"/>
      <c r="H29" s="270">
        <v>0</v>
      </c>
    </row>
    <row r="30" spans="1:8" ht="15.75">
      <c r="A30" s="133">
        <v>13</v>
      </c>
      <c r="B30" s="61" t="s">
        <v>119</v>
      </c>
      <c r="C30" s="271">
        <v>9508593.3000000007</v>
      </c>
      <c r="D30" s="271">
        <v>7252787.3700000001</v>
      </c>
      <c r="E30" s="259">
        <v>16761380.670000002</v>
      </c>
      <c r="F30" s="271">
        <v>5059646.3699999992</v>
      </c>
      <c r="G30" s="271">
        <v>7676270.9800000004</v>
      </c>
      <c r="H30" s="270">
        <v>12735917.35</v>
      </c>
    </row>
    <row r="31" spans="1:8" ht="15.75">
      <c r="A31" s="133">
        <v>14</v>
      </c>
      <c r="B31" s="61" t="s">
        <v>120</v>
      </c>
      <c r="C31" s="271">
        <v>8304442.3000000007</v>
      </c>
      <c r="D31" s="271">
        <v>4436621.7699999986</v>
      </c>
      <c r="E31" s="259">
        <v>12741064.07</v>
      </c>
      <c r="F31" s="271">
        <v>9221072.1300000008</v>
      </c>
      <c r="G31" s="271">
        <v>4362134.6500000022</v>
      </c>
      <c r="H31" s="270">
        <v>13583206.780000003</v>
      </c>
    </row>
    <row r="32" spans="1:8">
      <c r="A32" s="133"/>
      <c r="B32" s="56"/>
      <c r="C32" s="273"/>
      <c r="D32" s="273"/>
      <c r="E32" s="273"/>
      <c r="F32" s="273"/>
      <c r="G32" s="273"/>
      <c r="H32" s="274"/>
    </row>
    <row r="33" spans="1:8" ht="15.75">
      <c r="A33" s="133"/>
      <c r="B33" s="56" t="s">
        <v>121</v>
      </c>
      <c r="C33" s="269"/>
      <c r="D33" s="269"/>
      <c r="E33" s="258"/>
      <c r="F33" s="269"/>
      <c r="G33" s="269"/>
      <c r="H33" s="272"/>
    </row>
    <row r="34" spans="1:8" ht="15.75">
      <c r="A34" s="133">
        <v>15</v>
      </c>
      <c r="B34" s="55" t="s">
        <v>92</v>
      </c>
      <c r="C34" s="275">
        <v>458917.12</v>
      </c>
      <c r="D34" s="275">
        <v>-24747.090000000084</v>
      </c>
      <c r="E34" s="259">
        <v>434170.02999999991</v>
      </c>
      <c r="F34" s="275">
        <v>677309.48</v>
      </c>
      <c r="G34" s="275">
        <v>-347220.79000000004</v>
      </c>
      <c r="H34" s="270">
        <v>330088.68999999994</v>
      </c>
    </row>
    <row r="35" spans="1:8" ht="15.75">
      <c r="A35" s="133">
        <v>15.1</v>
      </c>
      <c r="B35" s="59" t="s">
        <v>122</v>
      </c>
      <c r="C35" s="269">
        <v>1068329.2</v>
      </c>
      <c r="D35" s="269">
        <v>678798.33</v>
      </c>
      <c r="E35" s="259">
        <v>1747127.5299999998</v>
      </c>
      <c r="F35" s="269">
        <v>1165165.29</v>
      </c>
      <c r="G35" s="269">
        <v>576416.74</v>
      </c>
      <c r="H35" s="270">
        <v>1741582.03</v>
      </c>
    </row>
    <row r="36" spans="1:8" ht="15.75">
      <c r="A36" s="133">
        <v>15.2</v>
      </c>
      <c r="B36" s="59" t="s">
        <v>123</v>
      </c>
      <c r="C36" s="269">
        <v>609412.07999999996</v>
      </c>
      <c r="D36" s="269">
        <v>703545.42</v>
      </c>
      <c r="E36" s="259">
        <v>1312957.5</v>
      </c>
      <c r="F36" s="269">
        <v>487855.81</v>
      </c>
      <c r="G36" s="269">
        <v>923637.53</v>
      </c>
      <c r="H36" s="270">
        <v>1411493.34</v>
      </c>
    </row>
    <row r="37" spans="1:8" ht="15.75">
      <c r="A37" s="133">
        <v>16</v>
      </c>
      <c r="B37" s="58" t="s">
        <v>124</v>
      </c>
      <c r="C37" s="269">
        <v>0</v>
      </c>
      <c r="D37" s="269">
        <v>0</v>
      </c>
      <c r="E37" s="259">
        <v>0</v>
      </c>
      <c r="F37" s="269">
        <v>0</v>
      </c>
      <c r="G37" s="269">
        <v>0</v>
      </c>
      <c r="H37" s="270">
        <v>0</v>
      </c>
    </row>
    <row r="38" spans="1:8" ht="15.75">
      <c r="A38" s="133">
        <v>17</v>
      </c>
      <c r="B38" s="58" t="s">
        <v>125</v>
      </c>
      <c r="C38" s="269">
        <v>0</v>
      </c>
      <c r="D38" s="269">
        <v>0</v>
      </c>
      <c r="E38" s="259">
        <v>0</v>
      </c>
      <c r="F38" s="269">
        <v>0</v>
      </c>
      <c r="G38" s="269">
        <v>0</v>
      </c>
      <c r="H38" s="270">
        <v>0</v>
      </c>
    </row>
    <row r="39" spans="1:8" ht="15.75">
      <c r="A39" s="133">
        <v>18</v>
      </c>
      <c r="B39" s="58" t="s">
        <v>126</v>
      </c>
      <c r="C39" s="269">
        <v>0</v>
      </c>
      <c r="D39" s="269">
        <v>0</v>
      </c>
      <c r="E39" s="259">
        <v>0</v>
      </c>
      <c r="F39" s="269">
        <v>0</v>
      </c>
      <c r="G39" s="269">
        <v>0</v>
      </c>
      <c r="H39" s="270">
        <v>0</v>
      </c>
    </row>
    <row r="40" spans="1:8" ht="15.75">
      <c r="A40" s="133">
        <v>19</v>
      </c>
      <c r="B40" s="58" t="s">
        <v>127</v>
      </c>
      <c r="C40" s="269">
        <v>1325656.76</v>
      </c>
      <c r="D40" s="269"/>
      <c r="E40" s="259">
        <v>1325656.76</v>
      </c>
      <c r="F40" s="269">
        <v>742568.63</v>
      </c>
      <c r="G40" s="269"/>
      <c r="H40" s="270">
        <v>742568.63</v>
      </c>
    </row>
    <row r="41" spans="1:8" ht="15.75">
      <c r="A41" s="133">
        <v>20</v>
      </c>
      <c r="B41" s="58" t="s">
        <v>128</v>
      </c>
      <c r="C41" s="269">
        <v>-769992.74</v>
      </c>
      <c r="D41" s="269"/>
      <c r="E41" s="259">
        <v>-769992.74</v>
      </c>
      <c r="F41" s="269">
        <v>-11440.64</v>
      </c>
      <c r="G41" s="269"/>
      <c r="H41" s="270">
        <v>-11440.64</v>
      </c>
    </row>
    <row r="42" spans="1:8" ht="15.75">
      <c r="A42" s="133">
        <v>21</v>
      </c>
      <c r="B42" s="58" t="s">
        <v>129</v>
      </c>
      <c r="C42" s="269">
        <v>893174.34</v>
      </c>
      <c r="D42" s="269">
        <v>0</v>
      </c>
      <c r="E42" s="259">
        <v>893174.34</v>
      </c>
      <c r="F42" s="269">
        <v>22441.52</v>
      </c>
      <c r="G42" s="269">
        <v>0</v>
      </c>
      <c r="H42" s="270">
        <v>22441.52</v>
      </c>
    </row>
    <row r="43" spans="1:8" ht="15.75">
      <c r="A43" s="133">
        <v>22</v>
      </c>
      <c r="B43" s="58" t="s">
        <v>130</v>
      </c>
      <c r="C43" s="269">
        <v>206976.96</v>
      </c>
      <c r="D43" s="269">
        <v>31159.21</v>
      </c>
      <c r="E43" s="259">
        <v>238136.16999999998</v>
      </c>
      <c r="F43" s="269">
        <v>63396.57</v>
      </c>
      <c r="G43" s="269">
        <v>1491.51</v>
      </c>
      <c r="H43" s="270">
        <v>64888.08</v>
      </c>
    </row>
    <row r="44" spans="1:8" ht="15.75">
      <c r="A44" s="133">
        <v>23</v>
      </c>
      <c r="B44" s="58" t="s">
        <v>131</v>
      </c>
      <c r="C44" s="269">
        <v>181944.09</v>
      </c>
      <c r="D44" s="269">
        <v>444196.5</v>
      </c>
      <c r="E44" s="259">
        <v>626140.59</v>
      </c>
      <c r="F44" s="269">
        <v>48296.45</v>
      </c>
      <c r="G44" s="269">
        <v>8242.09</v>
      </c>
      <c r="H44" s="270">
        <v>56538.539999999994</v>
      </c>
    </row>
    <row r="45" spans="1:8" ht="15.75">
      <c r="A45" s="133">
        <v>24</v>
      </c>
      <c r="B45" s="61" t="s">
        <v>132</v>
      </c>
      <c r="C45" s="271">
        <v>2296676.5299999998</v>
      </c>
      <c r="D45" s="271">
        <v>450608.61999999994</v>
      </c>
      <c r="E45" s="259">
        <v>2747285.15</v>
      </c>
      <c r="F45" s="271">
        <v>1542572.01</v>
      </c>
      <c r="G45" s="271">
        <v>-337487.19</v>
      </c>
      <c r="H45" s="270">
        <v>1205084.82</v>
      </c>
    </row>
    <row r="46" spans="1:8">
      <c r="A46" s="133"/>
      <c r="B46" s="56" t="s">
        <v>133</v>
      </c>
      <c r="C46" s="269"/>
      <c r="D46" s="269"/>
      <c r="E46" s="269"/>
      <c r="F46" s="269"/>
      <c r="G46" s="269"/>
      <c r="H46" s="276"/>
    </row>
    <row r="47" spans="1:8" ht="15.75">
      <c r="A47" s="133">
        <v>25</v>
      </c>
      <c r="B47" s="58" t="s">
        <v>134</v>
      </c>
      <c r="C47" s="269">
        <v>52189.65</v>
      </c>
      <c r="D47" s="269">
        <v>78852.61</v>
      </c>
      <c r="E47" s="259">
        <v>131042.26000000001</v>
      </c>
      <c r="F47" s="269">
        <v>100099.33</v>
      </c>
      <c r="G47" s="269">
        <v>45688.18</v>
      </c>
      <c r="H47" s="270">
        <v>145787.51</v>
      </c>
    </row>
    <row r="48" spans="1:8" ht="15.75">
      <c r="A48" s="133">
        <v>26</v>
      </c>
      <c r="B48" s="58" t="s">
        <v>135</v>
      </c>
      <c r="C48" s="269">
        <v>640541.31000000006</v>
      </c>
      <c r="D48" s="269">
        <v>2611.5500000000002</v>
      </c>
      <c r="E48" s="259">
        <v>643152.8600000001</v>
      </c>
      <c r="F48" s="269">
        <v>582515.48</v>
      </c>
      <c r="G48" s="269">
        <v>16896.740000000002</v>
      </c>
      <c r="H48" s="270">
        <v>599412.22</v>
      </c>
    </row>
    <row r="49" spans="1:9" ht="15.75">
      <c r="A49" s="133">
        <v>27</v>
      </c>
      <c r="B49" s="58" t="s">
        <v>136</v>
      </c>
      <c r="C49" s="269">
        <v>5501631.1500000004</v>
      </c>
      <c r="D49" s="269"/>
      <c r="E49" s="259">
        <v>5501631.1500000004</v>
      </c>
      <c r="F49" s="269">
        <v>3760491.03</v>
      </c>
      <c r="G49" s="269"/>
      <c r="H49" s="270">
        <v>3760491.03</v>
      </c>
    </row>
    <row r="50" spans="1:9" ht="15.75">
      <c r="A50" s="133">
        <v>28</v>
      </c>
      <c r="B50" s="58" t="s">
        <v>270</v>
      </c>
      <c r="C50" s="269">
        <v>25189</v>
      </c>
      <c r="D50" s="269"/>
      <c r="E50" s="259">
        <v>25189</v>
      </c>
      <c r="F50" s="269">
        <v>12344.39</v>
      </c>
      <c r="G50" s="269"/>
      <c r="H50" s="270">
        <v>12344.39</v>
      </c>
    </row>
    <row r="51" spans="1:9" ht="15.75">
      <c r="A51" s="133">
        <v>29</v>
      </c>
      <c r="B51" s="58" t="s">
        <v>137</v>
      </c>
      <c r="C51" s="269">
        <v>885176.17</v>
      </c>
      <c r="D51" s="269"/>
      <c r="E51" s="259">
        <v>885176.17</v>
      </c>
      <c r="F51" s="269">
        <v>785259.36</v>
      </c>
      <c r="G51" s="269"/>
      <c r="H51" s="270">
        <v>785259.36</v>
      </c>
    </row>
    <row r="52" spans="1:9" ht="15.75">
      <c r="A52" s="133">
        <v>30</v>
      </c>
      <c r="B52" s="58" t="s">
        <v>138</v>
      </c>
      <c r="C52" s="269">
        <v>928000.06</v>
      </c>
      <c r="D52" s="269">
        <v>0</v>
      </c>
      <c r="E52" s="259">
        <v>928000.06</v>
      </c>
      <c r="F52" s="269">
        <v>793351.41</v>
      </c>
      <c r="G52" s="269">
        <v>22032.25</v>
      </c>
      <c r="H52" s="270">
        <v>815383.66</v>
      </c>
    </row>
    <row r="53" spans="1:9" ht="15.75">
      <c r="A53" s="133">
        <v>31</v>
      </c>
      <c r="B53" s="61" t="s">
        <v>139</v>
      </c>
      <c r="C53" s="271">
        <v>8032727.3399999999</v>
      </c>
      <c r="D53" s="271">
        <v>81464.160000000003</v>
      </c>
      <c r="E53" s="259">
        <v>8114191.5</v>
      </c>
      <c r="F53" s="271">
        <v>6034061</v>
      </c>
      <c r="G53" s="271">
        <v>84617.17</v>
      </c>
      <c r="H53" s="270">
        <v>6118678.1699999999</v>
      </c>
    </row>
    <row r="54" spans="1:9" ht="15.75">
      <c r="A54" s="133">
        <v>32</v>
      </c>
      <c r="B54" s="61" t="s">
        <v>140</v>
      </c>
      <c r="C54" s="271">
        <v>-5736050.8100000005</v>
      </c>
      <c r="D54" s="271">
        <v>369144.45999999996</v>
      </c>
      <c r="E54" s="259">
        <v>-5366906.3500000006</v>
      </c>
      <c r="F54" s="271">
        <v>-4491488.99</v>
      </c>
      <c r="G54" s="271">
        <v>-422104.36</v>
      </c>
      <c r="H54" s="270">
        <v>-4913593.3500000006</v>
      </c>
    </row>
    <row r="55" spans="1:9">
      <c r="A55" s="133"/>
      <c r="B55" s="56"/>
      <c r="C55" s="273"/>
      <c r="D55" s="273"/>
      <c r="E55" s="273"/>
      <c r="F55" s="273"/>
      <c r="G55" s="273"/>
      <c r="H55" s="274"/>
    </row>
    <row r="56" spans="1:9" ht="15.75">
      <c r="A56" s="133">
        <v>33</v>
      </c>
      <c r="B56" s="61" t="s">
        <v>141</v>
      </c>
      <c r="C56" s="271">
        <v>2568391.4900000002</v>
      </c>
      <c r="D56" s="271">
        <v>4805766.2299999986</v>
      </c>
      <c r="E56" s="259">
        <v>7374157.7199999988</v>
      </c>
      <c r="F56" s="271">
        <v>4729583.1400000006</v>
      </c>
      <c r="G56" s="271">
        <v>3940030.2900000024</v>
      </c>
      <c r="H56" s="270">
        <v>8669613.4300000034</v>
      </c>
    </row>
    <row r="57" spans="1:9">
      <c r="A57" s="133"/>
      <c r="B57" s="56"/>
      <c r="C57" s="273"/>
      <c r="D57" s="273"/>
      <c r="E57" s="273"/>
      <c r="F57" s="273"/>
      <c r="G57" s="273"/>
      <c r="H57" s="274"/>
    </row>
    <row r="58" spans="1:9" ht="15.75">
      <c r="A58" s="133">
        <v>34</v>
      </c>
      <c r="B58" s="58" t="s">
        <v>142</v>
      </c>
      <c r="C58" s="269">
        <v>29717881.149999999</v>
      </c>
      <c r="D58" s="269" t="s">
        <v>619</v>
      </c>
      <c r="E58" s="259">
        <v>29717881.149999999</v>
      </c>
      <c r="F58" s="269">
        <v>5422639.6500000004</v>
      </c>
      <c r="G58" s="269"/>
      <c r="H58" s="270">
        <v>5422639.6500000004</v>
      </c>
    </row>
    <row r="59" spans="1:9" s="215" customFormat="1" ht="15.75">
      <c r="A59" s="133">
        <v>35</v>
      </c>
      <c r="B59" s="55" t="s">
        <v>143</v>
      </c>
      <c r="C59" s="277">
        <v>0</v>
      </c>
      <c r="D59" s="277" t="s">
        <v>619</v>
      </c>
      <c r="E59" s="278">
        <v>0</v>
      </c>
      <c r="F59" s="279">
        <v>0</v>
      </c>
      <c r="G59" s="279"/>
      <c r="H59" s="280">
        <v>0</v>
      </c>
      <c r="I59" s="214"/>
    </row>
    <row r="60" spans="1:9" ht="15.75">
      <c r="A60" s="133">
        <v>36</v>
      </c>
      <c r="B60" s="58" t="s">
        <v>144</v>
      </c>
      <c r="C60" s="269">
        <v>-477216.19</v>
      </c>
      <c r="D60" s="269" t="s">
        <v>619</v>
      </c>
      <c r="E60" s="259">
        <v>-477216.19</v>
      </c>
      <c r="F60" s="269">
        <v>754226.72</v>
      </c>
      <c r="G60" s="269"/>
      <c r="H60" s="270">
        <v>754226.72</v>
      </c>
    </row>
    <row r="61" spans="1:9" ht="15.75">
      <c r="A61" s="133">
        <v>37</v>
      </c>
      <c r="B61" s="61" t="s">
        <v>145</v>
      </c>
      <c r="C61" s="271">
        <v>29240664.959999997</v>
      </c>
      <c r="D61" s="271">
        <v>0</v>
      </c>
      <c r="E61" s="259">
        <v>29240664.959999997</v>
      </c>
      <c r="F61" s="271">
        <v>6176866.3700000001</v>
      </c>
      <c r="G61" s="271">
        <v>0</v>
      </c>
      <c r="H61" s="270">
        <v>6176866.3700000001</v>
      </c>
    </row>
    <row r="62" spans="1:9">
      <c r="A62" s="133"/>
      <c r="B62" s="62"/>
      <c r="C62" s="269"/>
      <c r="D62" s="269"/>
      <c r="E62" s="269"/>
      <c r="F62" s="269"/>
      <c r="G62" s="269"/>
      <c r="H62" s="276"/>
    </row>
    <row r="63" spans="1:9" ht="15.75">
      <c r="A63" s="133">
        <v>38</v>
      </c>
      <c r="B63" s="63" t="s">
        <v>271</v>
      </c>
      <c r="C63" s="271">
        <v>-26672273.469999999</v>
      </c>
      <c r="D63" s="271">
        <v>4805766.2299999986</v>
      </c>
      <c r="E63" s="259">
        <v>-21866507.240000002</v>
      </c>
      <c r="F63" s="271">
        <v>-1447283.2299999995</v>
      </c>
      <c r="G63" s="271">
        <v>3940030.2900000024</v>
      </c>
      <c r="H63" s="270">
        <v>2492747.0600000028</v>
      </c>
    </row>
    <row r="64" spans="1:9" ht="15.75">
      <c r="A64" s="131">
        <v>39</v>
      </c>
      <c r="B64" s="58" t="s">
        <v>146</v>
      </c>
      <c r="C64" s="281">
        <v>469516</v>
      </c>
      <c r="D64" s="281"/>
      <c r="E64" s="259">
        <v>469516</v>
      </c>
      <c r="F64" s="281">
        <v>241800</v>
      </c>
      <c r="G64" s="281"/>
      <c r="H64" s="270">
        <v>241800</v>
      </c>
    </row>
    <row r="65" spans="1:8" ht="15.75">
      <c r="A65" s="133">
        <v>40</v>
      </c>
      <c r="B65" s="61" t="s">
        <v>147</v>
      </c>
      <c r="C65" s="271">
        <v>-27141789.469999999</v>
      </c>
      <c r="D65" s="271">
        <v>4805766.2299999986</v>
      </c>
      <c r="E65" s="259">
        <v>-22336023.240000002</v>
      </c>
      <c r="F65" s="271">
        <v>-1689083.2299999995</v>
      </c>
      <c r="G65" s="271">
        <v>3940030.2900000024</v>
      </c>
      <c r="H65" s="270">
        <v>2250947.0600000028</v>
      </c>
    </row>
    <row r="66" spans="1:8" ht="15.75">
      <c r="A66" s="131">
        <v>41</v>
      </c>
      <c r="B66" s="58" t="s">
        <v>148</v>
      </c>
      <c r="C66" s="281">
        <v>-100000</v>
      </c>
      <c r="D66" s="281"/>
      <c r="E66" s="259">
        <v>-100000</v>
      </c>
      <c r="F66" s="281">
        <v>-2000</v>
      </c>
      <c r="G66" s="281"/>
      <c r="H66" s="270">
        <v>-2000</v>
      </c>
    </row>
    <row r="67" spans="1:8" ht="16.5" thickBot="1">
      <c r="A67" s="135">
        <v>42</v>
      </c>
      <c r="B67" s="136" t="s">
        <v>149</v>
      </c>
      <c r="C67" s="282">
        <v>-27241789.469999999</v>
      </c>
      <c r="D67" s="282">
        <v>4805766.2299999986</v>
      </c>
      <c r="E67" s="267">
        <v>-22436023.240000002</v>
      </c>
      <c r="F67" s="282">
        <v>-1691083.2299999995</v>
      </c>
      <c r="G67" s="282">
        <v>3940030.2900000024</v>
      </c>
      <c r="H67" s="283">
        <v>2248947.0600000028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53"/>
  <sheetViews>
    <sheetView topLeftCell="B44"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11">
      <c r="A1" s="2" t="s">
        <v>190</v>
      </c>
      <c r="B1" t="str">
        <f>Info!C2</f>
        <v>სს "ბაზისბანკი"</v>
      </c>
    </row>
    <row r="2" spans="1:11">
      <c r="A2" s="2" t="s">
        <v>191</v>
      </c>
      <c r="B2" s="481">
        <f>'1. key ratios'!B2</f>
        <v>43921</v>
      </c>
    </row>
    <row r="3" spans="1:11">
      <c r="A3" s="2"/>
    </row>
    <row r="4" spans="1:11" ht="16.5" thickBot="1">
      <c r="A4" s="2" t="s">
        <v>407</v>
      </c>
      <c r="B4" s="2"/>
      <c r="C4" s="224"/>
      <c r="D4" s="224"/>
      <c r="E4" s="224"/>
      <c r="F4" s="225"/>
      <c r="G4" s="225"/>
      <c r="H4" s="226" t="s">
        <v>94</v>
      </c>
    </row>
    <row r="5" spans="1:11" ht="15.75">
      <c r="A5" s="532" t="s">
        <v>26</v>
      </c>
      <c r="B5" s="534" t="s">
        <v>245</v>
      </c>
      <c r="C5" s="536" t="s">
        <v>196</v>
      </c>
      <c r="D5" s="536"/>
      <c r="E5" s="536"/>
      <c r="F5" s="536" t="s">
        <v>197</v>
      </c>
      <c r="G5" s="536"/>
      <c r="H5" s="537"/>
    </row>
    <row r="6" spans="1:11">
      <c r="A6" s="533"/>
      <c r="B6" s="535"/>
      <c r="C6" s="43" t="s">
        <v>27</v>
      </c>
      <c r="D6" s="43" t="s">
        <v>95</v>
      </c>
      <c r="E6" s="43" t="s">
        <v>68</v>
      </c>
      <c r="F6" s="43" t="s">
        <v>27</v>
      </c>
      <c r="G6" s="43" t="s">
        <v>95</v>
      </c>
      <c r="H6" s="44" t="s">
        <v>68</v>
      </c>
    </row>
    <row r="7" spans="1:11" s="3" customFormat="1" ht="15.75">
      <c r="A7" s="227">
        <v>1</v>
      </c>
      <c r="B7" s="228" t="s">
        <v>484</v>
      </c>
      <c r="C7" s="261">
        <v>80545856.020000011</v>
      </c>
      <c r="D7" s="261">
        <v>70910715.281100005</v>
      </c>
      <c r="E7" s="284">
        <f>C7+D7</f>
        <v>151456571.30110002</v>
      </c>
      <c r="F7" s="261">
        <v>113617781.61000001</v>
      </c>
      <c r="G7" s="261">
        <v>51752985.109700002</v>
      </c>
      <c r="H7" s="262">
        <v>165370766.71970001</v>
      </c>
      <c r="I7" s="482"/>
      <c r="J7" s="482"/>
      <c r="K7" s="482"/>
    </row>
    <row r="8" spans="1:11" s="3" customFormat="1" ht="15.75">
      <c r="A8" s="227">
        <v>1.1000000000000001</v>
      </c>
      <c r="B8" s="229" t="s">
        <v>275</v>
      </c>
      <c r="C8" s="261">
        <v>53433960.380000003</v>
      </c>
      <c r="D8" s="261">
        <v>31048426.269499999</v>
      </c>
      <c r="E8" s="284">
        <f t="shared" ref="E8:E53" si="0">C8+D8</f>
        <v>84482386.649499997</v>
      </c>
      <c r="F8" s="261">
        <v>85966492.359999999</v>
      </c>
      <c r="G8" s="261">
        <v>9549191.7879000008</v>
      </c>
      <c r="H8" s="262">
        <v>95515684.1479</v>
      </c>
      <c r="I8" s="482"/>
      <c r="J8" s="482"/>
      <c r="K8" s="482"/>
    </row>
    <row r="9" spans="1:11" s="3" customFormat="1" ht="15.75">
      <c r="A9" s="227">
        <v>1.2</v>
      </c>
      <c r="B9" s="229" t="s">
        <v>276</v>
      </c>
      <c r="C9" s="261"/>
      <c r="D9" s="261">
        <v>0</v>
      </c>
      <c r="E9" s="284">
        <f t="shared" si="0"/>
        <v>0</v>
      </c>
      <c r="F9" s="261"/>
      <c r="G9" s="261"/>
      <c r="H9" s="262">
        <v>0</v>
      </c>
      <c r="I9" s="482"/>
      <c r="J9" s="482"/>
      <c r="K9" s="482"/>
    </row>
    <row r="10" spans="1:11" s="3" customFormat="1" ht="15.75">
      <c r="A10" s="227">
        <v>1.3</v>
      </c>
      <c r="B10" s="229" t="s">
        <v>277</v>
      </c>
      <c r="C10" s="261">
        <v>27089200.489999998</v>
      </c>
      <c r="D10" s="261">
        <v>39802165.766000003</v>
      </c>
      <c r="E10" s="284">
        <f t="shared" si="0"/>
        <v>66891366.255999997</v>
      </c>
      <c r="F10" s="261">
        <v>27628594.100000001</v>
      </c>
      <c r="G10" s="261">
        <v>42154022.937399998</v>
      </c>
      <c r="H10" s="262">
        <v>69782617.037400007</v>
      </c>
      <c r="I10" s="482"/>
      <c r="J10" s="482"/>
      <c r="K10" s="482"/>
    </row>
    <row r="11" spans="1:11" s="3" customFormat="1" ht="15.75">
      <c r="A11" s="227">
        <v>1.4</v>
      </c>
      <c r="B11" s="229" t="s">
        <v>278</v>
      </c>
      <c r="C11" s="261">
        <v>22695.15</v>
      </c>
      <c r="D11" s="261">
        <v>60123.245600000002</v>
      </c>
      <c r="E11" s="284">
        <f t="shared" si="0"/>
        <v>82818.395600000003</v>
      </c>
      <c r="F11" s="261">
        <v>22695.15</v>
      </c>
      <c r="G11" s="261">
        <v>49770.384400000003</v>
      </c>
      <c r="H11" s="262">
        <v>72465.534400000004</v>
      </c>
      <c r="I11" s="482"/>
      <c r="J11" s="482"/>
      <c r="K11" s="482"/>
    </row>
    <row r="12" spans="1:11" s="3" customFormat="1" ht="29.25" customHeight="1">
      <c r="A12" s="227">
        <v>2</v>
      </c>
      <c r="B12" s="228" t="s">
        <v>279</v>
      </c>
      <c r="C12" s="261">
        <v>0</v>
      </c>
      <c r="D12" s="261">
        <v>98460530.859999999</v>
      </c>
      <c r="E12" s="284">
        <f t="shared" si="0"/>
        <v>98460530.859999999</v>
      </c>
      <c r="F12" s="261">
        <v>8158048.7699999996</v>
      </c>
      <c r="G12" s="261">
        <v>51523120.028200001</v>
      </c>
      <c r="H12" s="262">
        <v>59681168.798199996</v>
      </c>
      <c r="I12" s="482"/>
      <c r="J12" s="482"/>
      <c r="K12" s="482"/>
    </row>
    <row r="13" spans="1:11" s="3" customFormat="1" ht="25.5">
      <c r="A13" s="227">
        <v>3</v>
      </c>
      <c r="B13" s="228" t="s">
        <v>280</v>
      </c>
      <c r="C13" s="261"/>
      <c r="D13" s="261"/>
      <c r="E13" s="284">
        <f t="shared" si="0"/>
        <v>0</v>
      </c>
      <c r="F13" s="261"/>
      <c r="G13" s="261"/>
      <c r="H13" s="262">
        <v>0</v>
      </c>
      <c r="I13" s="482"/>
      <c r="J13" s="482"/>
      <c r="K13" s="482"/>
    </row>
    <row r="14" spans="1:11" s="3" customFormat="1" ht="15.75">
      <c r="A14" s="227">
        <v>3.1</v>
      </c>
      <c r="B14" s="229" t="s">
        <v>281</v>
      </c>
      <c r="C14" s="261"/>
      <c r="D14" s="261"/>
      <c r="E14" s="284">
        <f t="shared" si="0"/>
        <v>0</v>
      </c>
      <c r="F14" s="261"/>
      <c r="G14" s="261"/>
      <c r="H14" s="262">
        <v>0</v>
      </c>
      <c r="I14" s="482"/>
      <c r="J14" s="482"/>
      <c r="K14" s="482"/>
    </row>
    <row r="15" spans="1:11" s="3" customFormat="1" ht="15.75">
      <c r="A15" s="227">
        <v>3.2</v>
      </c>
      <c r="B15" s="229" t="s">
        <v>282</v>
      </c>
      <c r="C15" s="261"/>
      <c r="D15" s="261"/>
      <c r="E15" s="284">
        <f t="shared" si="0"/>
        <v>0</v>
      </c>
      <c r="F15" s="261"/>
      <c r="G15" s="261"/>
      <c r="H15" s="262">
        <v>0</v>
      </c>
      <c r="I15" s="482"/>
      <c r="J15" s="482"/>
      <c r="K15" s="482"/>
    </row>
    <row r="16" spans="1:11" s="3" customFormat="1" ht="15.75">
      <c r="A16" s="227">
        <v>4</v>
      </c>
      <c r="B16" s="228" t="s">
        <v>283</v>
      </c>
      <c r="C16" s="261">
        <v>30812079.700394001</v>
      </c>
      <c r="D16" s="261">
        <v>553747592.98953795</v>
      </c>
      <c r="E16" s="284">
        <f t="shared" si="0"/>
        <v>584559672.68993199</v>
      </c>
      <c r="F16" s="261">
        <v>35595326.616815001</v>
      </c>
      <c r="G16" s="261">
        <v>471270317.86956602</v>
      </c>
      <c r="H16" s="262">
        <v>506865644.48638105</v>
      </c>
      <c r="I16" s="482"/>
      <c r="J16" s="482"/>
      <c r="K16" s="482"/>
    </row>
    <row r="17" spans="1:11" s="3" customFormat="1" ht="15.75">
      <c r="A17" s="227">
        <v>4.0999999999999996</v>
      </c>
      <c r="B17" s="229" t="s">
        <v>284</v>
      </c>
      <c r="C17" s="261">
        <v>29324079.700394001</v>
      </c>
      <c r="D17" s="261">
        <v>551778535.23953795</v>
      </c>
      <c r="E17" s="284">
        <f t="shared" si="0"/>
        <v>581102614.93993199</v>
      </c>
      <c r="F17" s="261">
        <v>33962826.616815001</v>
      </c>
      <c r="G17" s="261">
        <v>467713632.769566</v>
      </c>
      <c r="H17" s="262">
        <v>501676459.38638103</v>
      </c>
      <c r="I17" s="482"/>
      <c r="J17" s="482"/>
      <c r="K17" s="482"/>
    </row>
    <row r="18" spans="1:11" s="3" customFormat="1" ht="15.75">
      <c r="A18" s="227">
        <v>4.2</v>
      </c>
      <c r="B18" s="229" t="s">
        <v>285</v>
      </c>
      <c r="C18" s="261">
        <v>1488000</v>
      </c>
      <c r="D18" s="261">
        <v>1969057.75</v>
      </c>
      <c r="E18" s="284">
        <f t="shared" si="0"/>
        <v>3457057.75</v>
      </c>
      <c r="F18" s="261">
        <v>1632500</v>
      </c>
      <c r="G18" s="261">
        <v>3556685.1</v>
      </c>
      <c r="H18" s="262">
        <v>5189185.0999999996</v>
      </c>
      <c r="I18" s="482"/>
      <c r="J18" s="482"/>
      <c r="K18" s="482"/>
    </row>
    <row r="19" spans="1:11" s="3" customFormat="1" ht="25.5">
      <c r="A19" s="227">
        <v>5</v>
      </c>
      <c r="B19" s="228" t="s">
        <v>286</v>
      </c>
      <c r="C19" s="261">
        <v>73095923.505700007</v>
      </c>
      <c r="D19" s="261">
        <v>1991130177.0628002</v>
      </c>
      <c r="E19" s="284">
        <f t="shared" si="0"/>
        <v>2064226100.5685003</v>
      </c>
      <c r="F19" s="261">
        <v>94618513.421999991</v>
      </c>
      <c r="G19" s="261">
        <v>1687296261.3353996</v>
      </c>
      <c r="H19" s="262">
        <v>1781914774.7573996</v>
      </c>
      <c r="I19" s="482"/>
      <c r="J19" s="482"/>
      <c r="K19" s="482"/>
    </row>
    <row r="20" spans="1:11" s="3" customFormat="1" ht="15.75">
      <c r="A20" s="227">
        <v>5.0999999999999996</v>
      </c>
      <c r="B20" s="229" t="s">
        <v>287</v>
      </c>
      <c r="C20" s="261">
        <v>23200798.245700002</v>
      </c>
      <c r="D20" s="261">
        <v>129143273.2095</v>
      </c>
      <c r="E20" s="284">
        <f t="shared" si="0"/>
        <v>152344071.45520002</v>
      </c>
      <c r="F20" s="261">
        <v>47170484.431999996</v>
      </c>
      <c r="G20" s="261">
        <v>95027190.957399994</v>
      </c>
      <c r="H20" s="262">
        <v>142197675.38940001</v>
      </c>
      <c r="I20" s="482"/>
      <c r="J20" s="482"/>
      <c r="K20" s="482"/>
    </row>
    <row r="21" spans="1:11" s="3" customFormat="1" ht="15.75">
      <c r="A21" s="227">
        <v>5.2</v>
      </c>
      <c r="B21" s="229" t="s">
        <v>288</v>
      </c>
      <c r="C21" s="261">
        <v>0</v>
      </c>
      <c r="D21" s="261">
        <v>0</v>
      </c>
      <c r="E21" s="284">
        <f t="shared" si="0"/>
        <v>0</v>
      </c>
      <c r="F21" s="261">
        <v>2400000</v>
      </c>
      <c r="G21" s="261">
        <v>17472568.800000001</v>
      </c>
      <c r="H21" s="262">
        <v>19872568.800000001</v>
      </c>
      <c r="I21" s="482"/>
      <c r="J21" s="482"/>
      <c r="K21" s="482"/>
    </row>
    <row r="22" spans="1:11" s="3" customFormat="1" ht="15.75">
      <c r="A22" s="227">
        <v>5.3</v>
      </c>
      <c r="B22" s="229" t="s">
        <v>289</v>
      </c>
      <c r="C22" s="261">
        <v>30488006.170000002</v>
      </c>
      <c r="D22" s="261">
        <v>1803427958.2869</v>
      </c>
      <c r="E22" s="284">
        <f t="shared" si="0"/>
        <v>1833915964.4569001</v>
      </c>
      <c r="F22" s="261">
        <v>703389</v>
      </c>
      <c r="G22" s="261">
        <v>1242625229.9492998</v>
      </c>
      <c r="H22" s="262">
        <v>1243328618.9492998</v>
      </c>
      <c r="I22" s="482"/>
      <c r="J22" s="482"/>
      <c r="K22" s="482"/>
    </row>
    <row r="23" spans="1:11" s="3" customFormat="1" ht="15.75">
      <c r="A23" s="227" t="s">
        <v>290</v>
      </c>
      <c r="B23" s="230" t="s">
        <v>291</v>
      </c>
      <c r="C23" s="261">
        <v>0</v>
      </c>
      <c r="D23" s="261">
        <v>363771973.91579998</v>
      </c>
      <c r="E23" s="284">
        <f t="shared" si="0"/>
        <v>363771973.91579998</v>
      </c>
      <c r="F23" s="261">
        <v>457963</v>
      </c>
      <c r="G23" s="261">
        <v>908447208.67550004</v>
      </c>
      <c r="H23" s="262">
        <v>908905171.67550004</v>
      </c>
      <c r="I23" s="482"/>
      <c r="J23" s="482"/>
      <c r="K23" s="482"/>
    </row>
    <row r="24" spans="1:11" s="3" customFormat="1" ht="15.75">
      <c r="A24" s="227" t="s">
        <v>292</v>
      </c>
      <c r="B24" s="230" t="s">
        <v>293</v>
      </c>
      <c r="C24" s="261">
        <v>0</v>
      </c>
      <c r="D24" s="261">
        <v>308124882.55540001</v>
      </c>
      <c r="E24" s="284">
        <f t="shared" si="0"/>
        <v>308124882.55540001</v>
      </c>
      <c r="F24" s="261">
        <v>156025</v>
      </c>
      <c r="G24" s="261">
        <v>173009653.78220001</v>
      </c>
      <c r="H24" s="262">
        <v>173165678.78220001</v>
      </c>
      <c r="I24" s="482"/>
      <c r="J24" s="482"/>
      <c r="K24" s="482"/>
    </row>
    <row r="25" spans="1:11" s="3" customFormat="1" ht="15.75">
      <c r="A25" s="227" t="s">
        <v>294</v>
      </c>
      <c r="B25" s="231" t="s">
        <v>295</v>
      </c>
      <c r="C25" s="261">
        <v>0</v>
      </c>
      <c r="D25" s="261">
        <v>0</v>
      </c>
      <c r="E25" s="284">
        <f t="shared" si="0"/>
        <v>0</v>
      </c>
      <c r="F25" s="261">
        <v>0</v>
      </c>
      <c r="G25" s="261">
        <v>6896435.2857999997</v>
      </c>
      <c r="H25" s="262">
        <v>6896435.2857999997</v>
      </c>
      <c r="I25" s="482"/>
      <c r="J25" s="482"/>
      <c r="K25" s="482"/>
    </row>
    <row r="26" spans="1:11" s="3" customFormat="1" ht="15.75">
      <c r="A26" s="227" t="s">
        <v>296</v>
      </c>
      <c r="B26" s="230" t="s">
        <v>297</v>
      </c>
      <c r="C26" s="261">
        <v>53626</v>
      </c>
      <c r="D26" s="261">
        <v>707628656.04040003</v>
      </c>
      <c r="E26" s="284">
        <f t="shared" si="0"/>
        <v>707682282.04040003</v>
      </c>
      <c r="F26" s="261">
        <v>34151</v>
      </c>
      <c r="G26" s="261">
        <v>93033684.975700006</v>
      </c>
      <c r="H26" s="262">
        <v>93067835.975700006</v>
      </c>
      <c r="I26" s="482"/>
      <c r="J26" s="482"/>
      <c r="K26" s="482"/>
    </row>
    <row r="27" spans="1:11" s="3" customFormat="1" ht="15.75">
      <c r="A27" s="227" t="s">
        <v>298</v>
      </c>
      <c r="B27" s="230" t="s">
        <v>299</v>
      </c>
      <c r="C27" s="261">
        <v>30434380.170000002</v>
      </c>
      <c r="D27" s="261">
        <v>423902445.77530003</v>
      </c>
      <c r="E27" s="284">
        <f t="shared" si="0"/>
        <v>454336825.94530004</v>
      </c>
      <c r="F27" s="261">
        <v>55250</v>
      </c>
      <c r="G27" s="261">
        <v>61238247.230099998</v>
      </c>
      <c r="H27" s="262">
        <v>61293497.230099998</v>
      </c>
      <c r="I27" s="482"/>
      <c r="J27" s="482"/>
      <c r="K27" s="482"/>
    </row>
    <row r="28" spans="1:11" s="3" customFormat="1" ht="15.75">
      <c r="A28" s="227">
        <v>5.4</v>
      </c>
      <c r="B28" s="229" t="s">
        <v>300</v>
      </c>
      <c r="C28" s="261">
        <v>2151119.09</v>
      </c>
      <c r="D28" s="261">
        <v>21059297.592399999</v>
      </c>
      <c r="E28" s="284">
        <f t="shared" si="0"/>
        <v>23210416.682399999</v>
      </c>
      <c r="F28" s="261">
        <v>24112172.989999998</v>
      </c>
      <c r="G28" s="261">
        <v>154286197.61390001</v>
      </c>
      <c r="H28" s="262">
        <v>178398370.60390002</v>
      </c>
      <c r="I28" s="482"/>
      <c r="J28" s="482"/>
      <c r="K28" s="482"/>
    </row>
    <row r="29" spans="1:11" s="3" customFormat="1" ht="15.75">
      <c r="A29" s="227">
        <v>5.5</v>
      </c>
      <c r="B29" s="229" t="s">
        <v>301</v>
      </c>
      <c r="C29" s="261">
        <v>8523000</v>
      </c>
      <c r="D29" s="261">
        <v>18592505.8365</v>
      </c>
      <c r="E29" s="284">
        <f t="shared" si="0"/>
        <v>27115505.8365</v>
      </c>
      <c r="F29" s="261">
        <v>0</v>
      </c>
      <c r="G29" s="261">
        <v>0</v>
      </c>
      <c r="H29" s="262">
        <v>0</v>
      </c>
      <c r="I29" s="482"/>
      <c r="J29" s="482"/>
      <c r="K29" s="482"/>
    </row>
    <row r="30" spans="1:11" s="3" customFormat="1" ht="15.75">
      <c r="A30" s="227">
        <v>5.6</v>
      </c>
      <c r="B30" s="229" t="s">
        <v>302</v>
      </c>
      <c r="C30" s="261">
        <v>8733000</v>
      </c>
      <c r="D30" s="261">
        <v>18907142.137499999</v>
      </c>
      <c r="E30" s="284">
        <f t="shared" si="0"/>
        <v>27640142.137499999</v>
      </c>
      <c r="F30" s="261">
        <v>9423000</v>
      </c>
      <c r="G30" s="261">
        <v>81836019.1118</v>
      </c>
      <c r="H30" s="262">
        <v>91259019.1118</v>
      </c>
      <c r="I30" s="482"/>
      <c r="J30" s="482"/>
      <c r="K30" s="482"/>
    </row>
    <row r="31" spans="1:11" s="3" customFormat="1" ht="15.75">
      <c r="A31" s="227">
        <v>5.7</v>
      </c>
      <c r="B31" s="229" t="s">
        <v>303</v>
      </c>
      <c r="C31" s="261">
        <v>0</v>
      </c>
      <c r="D31" s="261">
        <v>0</v>
      </c>
      <c r="E31" s="284">
        <f t="shared" si="0"/>
        <v>0</v>
      </c>
      <c r="F31" s="261">
        <v>10809467</v>
      </c>
      <c r="G31" s="261">
        <v>96049054.902999997</v>
      </c>
      <c r="H31" s="262">
        <v>106858521.903</v>
      </c>
      <c r="I31" s="482"/>
      <c r="J31" s="482"/>
      <c r="K31" s="482"/>
    </row>
    <row r="32" spans="1:11" s="3" customFormat="1" ht="15.75">
      <c r="A32" s="227">
        <v>6</v>
      </c>
      <c r="B32" s="228" t="s">
        <v>304</v>
      </c>
      <c r="C32" s="261"/>
      <c r="D32" s="261"/>
      <c r="E32" s="284">
        <f t="shared" si="0"/>
        <v>0</v>
      </c>
      <c r="F32" s="261"/>
      <c r="G32" s="261"/>
      <c r="H32" s="262">
        <v>0</v>
      </c>
      <c r="I32" s="482"/>
      <c r="J32" s="482"/>
      <c r="K32" s="482"/>
    </row>
    <row r="33" spans="1:11" s="3" customFormat="1" ht="25.5">
      <c r="A33" s="227">
        <v>6.1</v>
      </c>
      <c r="B33" s="229" t="s">
        <v>485</v>
      </c>
      <c r="C33" s="261"/>
      <c r="D33" s="261"/>
      <c r="E33" s="284">
        <f t="shared" si="0"/>
        <v>0</v>
      </c>
      <c r="F33" s="261"/>
      <c r="G33" s="261"/>
      <c r="H33" s="262">
        <v>0</v>
      </c>
      <c r="I33" s="482"/>
      <c r="J33" s="482"/>
      <c r="K33" s="482"/>
    </row>
    <row r="34" spans="1:11" s="3" customFormat="1" ht="25.5">
      <c r="A34" s="227">
        <v>6.2</v>
      </c>
      <c r="B34" s="229" t="s">
        <v>305</v>
      </c>
      <c r="C34" s="261"/>
      <c r="D34" s="261"/>
      <c r="E34" s="284">
        <f t="shared" si="0"/>
        <v>0</v>
      </c>
      <c r="F34" s="261"/>
      <c r="G34" s="261"/>
      <c r="H34" s="262">
        <v>0</v>
      </c>
      <c r="I34" s="482"/>
      <c r="J34" s="482"/>
      <c r="K34" s="482"/>
    </row>
    <row r="35" spans="1:11" s="3" customFormat="1" ht="25.5">
      <c r="A35" s="227">
        <v>6.3</v>
      </c>
      <c r="B35" s="229" t="s">
        <v>306</v>
      </c>
      <c r="C35" s="261"/>
      <c r="D35" s="261"/>
      <c r="E35" s="284">
        <f t="shared" si="0"/>
        <v>0</v>
      </c>
      <c r="F35" s="261"/>
      <c r="G35" s="261"/>
      <c r="H35" s="262">
        <v>0</v>
      </c>
      <c r="I35" s="482"/>
      <c r="J35" s="482"/>
      <c r="K35" s="482"/>
    </row>
    <row r="36" spans="1:11" s="3" customFormat="1" ht="15.75">
      <c r="A36" s="227">
        <v>6.4</v>
      </c>
      <c r="B36" s="229" t="s">
        <v>307</v>
      </c>
      <c r="C36" s="261"/>
      <c r="D36" s="261"/>
      <c r="E36" s="284">
        <f t="shared" si="0"/>
        <v>0</v>
      </c>
      <c r="F36" s="261"/>
      <c r="G36" s="261"/>
      <c r="H36" s="262">
        <v>0</v>
      </c>
      <c r="I36" s="482"/>
      <c r="J36" s="482"/>
      <c r="K36" s="482"/>
    </row>
    <row r="37" spans="1:11" s="3" customFormat="1" ht="15.75">
      <c r="A37" s="227">
        <v>6.5</v>
      </c>
      <c r="B37" s="229" t="s">
        <v>308</v>
      </c>
      <c r="C37" s="261"/>
      <c r="D37" s="261"/>
      <c r="E37" s="284">
        <f t="shared" si="0"/>
        <v>0</v>
      </c>
      <c r="F37" s="261"/>
      <c r="G37" s="261"/>
      <c r="H37" s="262">
        <v>0</v>
      </c>
      <c r="I37" s="482"/>
      <c r="J37" s="482"/>
      <c r="K37" s="482"/>
    </row>
    <row r="38" spans="1:11" s="3" customFormat="1" ht="25.5">
      <c r="A38" s="227">
        <v>6.6</v>
      </c>
      <c r="B38" s="229" t="s">
        <v>309</v>
      </c>
      <c r="C38" s="261"/>
      <c r="D38" s="261"/>
      <c r="E38" s="284">
        <f t="shared" si="0"/>
        <v>0</v>
      </c>
      <c r="F38" s="261"/>
      <c r="G38" s="261"/>
      <c r="H38" s="262">
        <v>0</v>
      </c>
      <c r="I38" s="482"/>
      <c r="J38" s="482"/>
      <c r="K38" s="482"/>
    </row>
    <row r="39" spans="1:11" s="3" customFormat="1" ht="25.5">
      <c r="A39" s="227">
        <v>6.7</v>
      </c>
      <c r="B39" s="229" t="s">
        <v>310</v>
      </c>
      <c r="C39" s="261"/>
      <c r="D39" s="261"/>
      <c r="E39" s="284">
        <f t="shared" si="0"/>
        <v>0</v>
      </c>
      <c r="F39" s="261"/>
      <c r="G39" s="261"/>
      <c r="H39" s="262">
        <v>0</v>
      </c>
      <c r="I39" s="482"/>
      <c r="J39" s="482"/>
      <c r="K39" s="482"/>
    </row>
    <row r="40" spans="1:11" s="3" customFormat="1" ht="15.75">
      <c r="A40" s="227">
        <v>7</v>
      </c>
      <c r="B40" s="228" t="s">
        <v>311</v>
      </c>
      <c r="C40" s="261"/>
      <c r="D40" s="261"/>
      <c r="E40" s="284">
        <f t="shared" si="0"/>
        <v>0</v>
      </c>
      <c r="F40" s="261"/>
      <c r="G40" s="261"/>
      <c r="H40" s="262">
        <v>0</v>
      </c>
      <c r="I40" s="482"/>
      <c r="J40" s="482"/>
      <c r="K40" s="482"/>
    </row>
    <row r="41" spans="1:11" s="3" customFormat="1" ht="25.5">
      <c r="A41" s="227">
        <v>7.1</v>
      </c>
      <c r="B41" s="229" t="s">
        <v>312</v>
      </c>
      <c r="C41" s="261">
        <v>446112.58</v>
      </c>
      <c r="D41" s="261">
        <v>2832.7582000000002</v>
      </c>
      <c r="E41" s="284">
        <f t="shared" si="0"/>
        <v>448945.3382</v>
      </c>
      <c r="F41" s="261">
        <v>173873.41</v>
      </c>
      <c r="G41" s="261">
        <v>0</v>
      </c>
      <c r="H41" s="262">
        <v>173873.41</v>
      </c>
      <c r="I41" s="482"/>
      <c r="J41" s="482"/>
      <c r="K41" s="482"/>
    </row>
    <row r="42" spans="1:11" s="3" customFormat="1" ht="25.5">
      <c r="A42" s="227">
        <v>7.2</v>
      </c>
      <c r="B42" s="229" t="s">
        <v>313</v>
      </c>
      <c r="C42" s="261">
        <v>709291.37000000023</v>
      </c>
      <c r="D42" s="261">
        <v>1189862.6303999997</v>
      </c>
      <c r="E42" s="284">
        <f t="shared" si="0"/>
        <v>1899154.0003999998</v>
      </c>
      <c r="F42" s="261">
        <v>357104.78999999928</v>
      </c>
      <c r="G42" s="261">
        <v>398197.38010000007</v>
      </c>
      <c r="H42" s="262">
        <v>755302.17009999929</v>
      </c>
      <c r="I42" s="482"/>
      <c r="J42" s="482"/>
      <c r="K42" s="482"/>
    </row>
    <row r="43" spans="1:11" s="3" customFormat="1" ht="25.5">
      <c r="A43" s="227">
        <v>7.3</v>
      </c>
      <c r="B43" s="229" t="s">
        <v>314</v>
      </c>
      <c r="C43" s="261">
        <v>4523269.79</v>
      </c>
      <c r="D43" s="261">
        <v>1257386.1383729998</v>
      </c>
      <c r="E43" s="284">
        <f t="shared" si="0"/>
        <v>5780655.9283729997</v>
      </c>
      <c r="F43" s="261">
        <v>3160649.53</v>
      </c>
      <c r="G43" s="261">
        <v>1256638.7378729999</v>
      </c>
      <c r="H43" s="262">
        <v>4417288.2678729994</v>
      </c>
      <c r="I43" s="482"/>
      <c r="J43" s="482"/>
      <c r="K43" s="482"/>
    </row>
    <row r="44" spans="1:11" s="3" customFormat="1" ht="25.5">
      <c r="A44" s="227">
        <v>7.4</v>
      </c>
      <c r="B44" s="229" t="s">
        <v>315</v>
      </c>
      <c r="C44" s="261">
        <v>1960315.1299999976</v>
      </c>
      <c r="D44" s="261">
        <v>2827261.1934999991</v>
      </c>
      <c r="E44" s="284">
        <f t="shared" si="0"/>
        <v>4787576.3234999962</v>
      </c>
      <c r="F44" s="261">
        <v>1261462.4800000004</v>
      </c>
      <c r="G44" s="261">
        <v>1281428.5249999962</v>
      </c>
      <c r="H44" s="262">
        <v>2542891.0049999966</v>
      </c>
      <c r="I44" s="482"/>
      <c r="J44" s="482"/>
      <c r="K44" s="482"/>
    </row>
    <row r="45" spans="1:11" s="3" customFormat="1" ht="15.75">
      <c r="A45" s="227">
        <v>8</v>
      </c>
      <c r="B45" s="228" t="s">
        <v>316</v>
      </c>
      <c r="C45" s="261"/>
      <c r="D45" s="261"/>
      <c r="E45" s="284">
        <f t="shared" si="0"/>
        <v>0</v>
      </c>
      <c r="F45" s="261"/>
      <c r="G45" s="261"/>
      <c r="H45" s="262">
        <f t="shared" ref="H45:H53" si="1">F45+G45</f>
        <v>0</v>
      </c>
      <c r="I45" s="482"/>
      <c r="J45" s="482"/>
      <c r="K45" s="482"/>
    </row>
    <row r="46" spans="1:11" s="3" customFormat="1" ht="15.75">
      <c r="A46" s="227">
        <v>8.1</v>
      </c>
      <c r="B46" s="229" t="s">
        <v>317</v>
      </c>
      <c r="C46" s="261"/>
      <c r="D46" s="261"/>
      <c r="E46" s="284">
        <f t="shared" si="0"/>
        <v>0</v>
      </c>
      <c r="F46" s="261"/>
      <c r="G46" s="261"/>
      <c r="H46" s="262">
        <f t="shared" si="1"/>
        <v>0</v>
      </c>
      <c r="I46" s="482"/>
      <c r="J46" s="482"/>
      <c r="K46" s="482"/>
    </row>
    <row r="47" spans="1:11" s="3" customFormat="1" ht="15.75">
      <c r="A47" s="227">
        <v>8.1999999999999993</v>
      </c>
      <c r="B47" s="229" t="s">
        <v>318</v>
      </c>
      <c r="C47" s="261"/>
      <c r="D47" s="261"/>
      <c r="E47" s="284">
        <f t="shared" si="0"/>
        <v>0</v>
      </c>
      <c r="F47" s="261"/>
      <c r="G47" s="261"/>
      <c r="H47" s="262">
        <f t="shared" si="1"/>
        <v>0</v>
      </c>
      <c r="I47" s="482"/>
      <c r="J47" s="482"/>
      <c r="K47" s="482"/>
    </row>
    <row r="48" spans="1:11" s="3" customFormat="1" ht="15.75">
      <c r="A48" s="227">
        <v>8.3000000000000007</v>
      </c>
      <c r="B48" s="229" t="s">
        <v>319</v>
      </c>
      <c r="C48" s="261"/>
      <c r="D48" s="261"/>
      <c r="E48" s="284">
        <f t="shared" si="0"/>
        <v>0</v>
      </c>
      <c r="F48" s="261"/>
      <c r="G48" s="261"/>
      <c r="H48" s="262">
        <f t="shared" si="1"/>
        <v>0</v>
      </c>
      <c r="I48" s="482"/>
      <c r="J48" s="482"/>
      <c r="K48" s="482"/>
    </row>
    <row r="49" spans="1:11" s="3" customFormat="1" ht="15.75">
      <c r="A49" s="227">
        <v>8.4</v>
      </c>
      <c r="B49" s="229" t="s">
        <v>320</v>
      </c>
      <c r="C49" s="261"/>
      <c r="D49" s="261"/>
      <c r="E49" s="284">
        <f t="shared" si="0"/>
        <v>0</v>
      </c>
      <c r="F49" s="261"/>
      <c r="G49" s="261"/>
      <c r="H49" s="262">
        <f t="shared" si="1"/>
        <v>0</v>
      </c>
      <c r="I49" s="482"/>
      <c r="J49" s="482"/>
      <c r="K49" s="482"/>
    </row>
    <row r="50" spans="1:11" s="3" customFormat="1" ht="15.75">
      <c r="A50" s="227">
        <v>8.5</v>
      </c>
      <c r="B50" s="229" t="s">
        <v>321</v>
      </c>
      <c r="C50" s="261"/>
      <c r="D50" s="261"/>
      <c r="E50" s="284">
        <f t="shared" si="0"/>
        <v>0</v>
      </c>
      <c r="F50" s="261"/>
      <c r="G50" s="261"/>
      <c r="H50" s="262">
        <f t="shared" si="1"/>
        <v>0</v>
      </c>
      <c r="I50" s="482"/>
      <c r="J50" s="482"/>
      <c r="K50" s="482"/>
    </row>
    <row r="51" spans="1:11" s="3" customFormat="1" ht="15.75">
      <c r="A51" s="227">
        <v>8.6</v>
      </c>
      <c r="B51" s="229" t="s">
        <v>322</v>
      </c>
      <c r="C51" s="261"/>
      <c r="D51" s="261"/>
      <c r="E51" s="284">
        <f t="shared" si="0"/>
        <v>0</v>
      </c>
      <c r="F51" s="261"/>
      <c r="G51" s="261"/>
      <c r="H51" s="262">
        <f t="shared" si="1"/>
        <v>0</v>
      </c>
      <c r="I51" s="482"/>
      <c r="J51" s="482"/>
      <c r="K51" s="482"/>
    </row>
    <row r="52" spans="1:11" s="3" customFormat="1" ht="15.75">
      <c r="A52" s="227">
        <v>8.6999999999999993</v>
      </c>
      <c r="B52" s="229" t="s">
        <v>323</v>
      </c>
      <c r="C52" s="261"/>
      <c r="D52" s="261"/>
      <c r="E52" s="284">
        <f t="shared" si="0"/>
        <v>0</v>
      </c>
      <c r="F52" s="261"/>
      <c r="G52" s="261"/>
      <c r="H52" s="262">
        <f t="shared" si="1"/>
        <v>0</v>
      </c>
    </row>
    <row r="53" spans="1:11" s="3" customFormat="1" ht="16.5" thickBot="1">
      <c r="A53" s="232">
        <v>9</v>
      </c>
      <c r="B53" s="233" t="s">
        <v>324</v>
      </c>
      <c r="C53" s="285"/>
      <c r="D53" s="285"/>
      <c r="E53" s="286">
        <f t="shared" si="0"/>
        <v>0</v>
      </c>
      <c r="F53" s="285"/>
      <c r="G53" s="285"/>
      <c r="H53" s="268">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13" activePane="bottomRight" state="frozen"/>
      <selection activeCell="L18" sqref="L18"/>
      <selection pane="topRight" activeCell="L18" sqref="L18"/>
      <selection pane="bottomLeft" activeCell="L18" sqref="L18"/>
      <selection pane="bottomRight" activeCell="C5" sqref="C5:D13"/>
    </sheetView>
  </sheetViews>
  <sheetFormatPr defaultColWidth="9.140625" defaultRowHeight="12.75"/>
  <cols>
    <col min="1" max="1" width="9.5703125" style="2" bestFit="1" customWidth="1"/>
    <col min="2" max="2" width="93.5703125" style="2" customWidth="1"/>
    <col min="3" max="4" width="12.7109375" style="2" customWidth="1"/>
    <col min="5" max="11" width="9.7109375" style="12" customWidth="1"/>
    <col min="12" max="16384" width="9.140625" style="12"/>
  </cols>
  <sheetData>
    <row r="1" spans="1:8" ht="15">
      <c r="A1" s="17" t="s">
        <v>190</v>
      </c>
      <c r="B1" s="16" t="str">
        <f>Info!C2</f>
        <v>სს "ბაზისბანკი"</v>
      </c>
      <c r="C1" s="16"/>
      <c r="D1" s="367"/>
    </row>
    <row r="2" spans="1:8" ht="15">
      <c r="A2" s="17" t="s">
        <v>191</v>
      </c>
      <c r="B2" s="481">
        <f>'1. key ratios'!B2</f>
        <v>43921</v>
      </c>
      <c r="C2" s="29"/>
      <c r="D2" s="18"/>
      <c r="E2" s="11"/>
      <c r="F2" s="11"/>
      <c r="G2" s="11"/>
      <c r="H2" s="11"/>
    </row>
    <row r="3" spans="1:8" ht="15">
      <c r="A3" s="17"/>
      <c r="B3" s="16"/>
      <c r="C3" s="29"/>
      <c r="D3" s="18"/>
      <c r="E3" s="11"/>
      <c r="F3" s="11"/>
      <c r="G3" s="11"/>
      <c r="H3" s="11"/>
    </row>
    <row r="4" spans="1:8" ht="15" customHeight="1" thickBot="1">
      <c r="A4" s="221" t="s">
        <v>408</v>
      </c>
      <c r="B4" s="222" t="s">
        <v>189</v>
      </c>
      <c r="C4" s="221"/>
      <c r="D4" s="223" t="s">
        <v>94</v>
      </c>
    </row>
    <row r="5" spans="1:8" ht="15" customHeight="1">
      <c r="A5" s="219" t="s">
        <v>26</v>
      </c>
      <c r="B5" s="220"/>
      <c r="C5" s="491">
        <v>43921</v>
      </c>
      <c r="D5" s="492">
        <v>43830</v>
      </c>
    </row>
    <row r="6" spans="1:8" ht="15" customHeight="1">
      <c r="A6" s="415">
        <v>1</v>
      </c>
      <c r="B6" s="416" t="s">
        <v>194</v>
      </c>
      <c r="C6" s="417">
        <f>C7+C9+C10</f>
        <v>1393622428.1515565</v>
      </c>
      <c r="D6" s="418">
        <f>D7+D9+D10</f>
        <v>1244577961.0998626</v>
      </c>
    </row>
    <row r="7" spans="1:8" ht="15" customHeight="1">
      <c r="A7" s="415">
        <v>1.1000000000000001</v>
      </c>
      <c r="B7" s="419" t="s">
        <v>605</v>
      </c>
      <c r="C7" s="420">
        <v>1322117300.096277</v>
      </c>
      <c r="D7" s="421">
        <v>1151387079.0472546</v>
      </c>
    </row>
    <row r="8" spans="1:8" ht="25.5">
      <c r="A8" s="415" t="s">
        <v>251</v>
      </c>
      <c r="B8" s="422" t="s">
        <v>402</v>
      </c>
      <c r="C8" s="420">
        <v>42500000</v>
      </c>
      <c r="D8" s="421">
        <v>23250000</v>
      </c>
    </row>
    <row r="9" spans="1:8" ht="15" customHeight="1">
      <c r="A9" s="415">
        <v>1.2</v>
      </c>
      <c r="B9" s="419" t="s">
        <v>22</v>
      </c>
      <c r="C9" s="420">
        <v>71505128.055279449</v>
      </c>
      <c r="D9" s="421">
        <v>93190882.052607954</v>
      </c>
    </row>
    <row r="10" spans="1:8" ht="15" customHeight="1">
      <c r="A10" s="415">
        <v>1.3</v>
      </c>
      <c r="B10" s="424" t="s">
        <v>77</v>
      </c>
      <c r="C10" s="423">
        <v>0</v>
      </c>
      <c r="D10" s="421">
        <v>0</v>
      </c>
    </row>
    <row r="11" spans="1:8" ht="15" customHeight="1">
      <c r="A11" s="415">
        <v>2</v>
      </c>
      <c r="B11" s="416" t="s">
        <v>195</v>
      </c>
      <c r="C11" s="420">
        <v>7901060.2910000002</v>
      </c>
      <c r="D11" s="421">
        <v>3126974.3541999999</v>
      </c>
    </row>
    <row r="12" spans="1:8" ht="15" customHeight="1">
      <c r="A12" s="435">
        <v>3</v>
      </c>
      <c r="B12" s="436" t="s">
        <v>193</v>
      </c>
      <c r="C12" s="423">
        <v>112080651.75068747</v>
      </c>
      <c r="D12" s="437">
        <v>112080651.75068747</v>
      </c>
    </row>
    <row r="13" spans="1:8" ht="15" customHeight="1" thickBot="1">
      <c r="A13" s="138">
        <v>4</v>
      </c>
      <c r="B13" s="139" t="s">
        <v>252</v>
      </c>
      <c r="C13" s="287">
        <f>C6+C11+C12</f>
        <v>1513604140.1932437</v>
      </c>
      <c r="D13" s="288">
        <f>D6+D11+D12</f>
        <v>1359785587.2047498</v>
      </c>
    </row>
    <row r="14" spans="1:8">
      <c r="B14" s="23"/>
    </row>
    <row r="15" spans="1:8" ht="25.5">
      <c r="B15" s="107" t="s">
        <v>606</v>
      </c>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zoomScaleNormal="100" workbookViewId="0">
      <pane xSplit="1" ySplit="4" topLeftCell="B21" activePane="bottomRight" state="frozen"/>
      <selection pane="topRight" activeCell="B1" sqref="B1"/>
      <selection pane="bottomLeft" activeCell="A4" sqref="A4"/>
      <selection pane="bottomRight" activeCell="B31" sqref="B31"/>
    </sheetView>
  </sheetViews>
  <sheetFormatPr defaultRowHeight="15"/>
  <cols>
    <col min="1" max="1" width="9.5703125" style="2" bestFit="1" customWidth="1"/>
    <col min="2" max="2" width="90.42578125" style="2" bestFit="1" customWidth="1"/>
    <col min="3" max="3" width="9.140625" style="2"/>
  </cols>
  <sheetData>
    <row r="1" spans="1:3">
      <c r="A1" s="2" t="s">
        <v>190</v>
      </c>
      <c r="B1" s="367" t="str">
        <f>Info!C2</f>
        <v>სს "ბაზისბანკი"</v>
      </c>
    </row>
    <row r="2" spans="1:3">
      <c r="A2" s="2" t="s">
        <v>191</v>
      </c>
      <c r="B2" s="481">
        <f>'1. key ratios'!B2</f>
        <v>43921</v>
      </c>
    </row>
    <row r="4" spans="1:3" ht="16.5" customHeight="1" thickBot="1">
      <c r="A4" s="245" t="s">
        <v>409</v>
      </c>
      <c r="B4" s="65" t="s">
        <v>150</v>
      </c>
      <c r="C4" s="13"/>
    </row>
    <row r="5" spans="1:3" ht="15.75">
      <c r="A5" s="10"/>
      <c r="B5" s="540" t="s">
        <v>151</v>
      </c>
      <c r="C5" s="541"/>
    </row>
    <row r="6" spans="1:3">
      <c r="A6" s="14">
        <v>1</v>
      </c>
      <c r="B6" s="548" t="s">
        <v>620</v>
      </c>
      <c r="C6" s="549"/>
    </row>
    <row r="7" spans="1:3">
      <c r="A7" s="14">
        <v>2</v>
      </c>
      <c r="B7" s="548" t="s">
        <v>621</v>
      </c>
      <c r="C7" s="549"/>
    </row>
    <row r="8" spans="1:3">
      <c r="A8" s="14">
        <v>3</v>
      </c>
      <c r="B8" s="548" t="s">
        <v>622</v>
      </c>
      <c r="C8" s="549"/>
    </row>
    <row r="9" spans="1:3">
      <c r="A9" s="14">
        <v>4</v>
      </c>
      <c r="B9" s="548" t="s">
        <v>623</v>
      </c>
      <c r="C9" s="549"/>
    </row>
    <row r="10" spans="1:3">
      <c r="A10" s="14">
        <v>5</v>
      </c>
      <c r="B10" s="548" t="s">
        <v>624</v>
      </c>
      <c r="C10" s="549"/>
    </row>
    <row r="11" spans="1:3">
      <c r="A11" s="14"/>
      <c r="B11" s="542"/>
      <c r="C11" s="543"/>
    </row>
    <row r="12" spans="1:3" ht="15.75">
      <c r="A12" s="14"/>
      <c r="B12" s="544" t="s">
        <v>152</v>
      </c>
      <c r="C12" s="545"/>
    </row>
    <row r="13" spans="1:3" ht="15.75">
      <c r="A13" s="14">
        <v>1</v>
      </c>
      <c r="B13" s="538" t="s">
        <v>625</v>
      </c>
      <c r="C13" s="539"/>
    </row>
    <row r="14" spans="1:3" ht="15.75">
      <c r="A14" s="14">
        <v>2</v>
      </c>
      <c r="B14" s="538" t="s">
        <v>626</v>
      </c>
      <c r="C14" s="539"/>
    </row>
    <row r="15" spans="1:3" ht="15.75">
      <c r="A15" s="14">
        <v>3</v>
      </c>
      <c r="B15" s="538" t="s">
        <v>627</v>
      </c>
      <c r="C15" s="539"/>
    </row>
    <row r="16" spans="1:3" ht="15.75">
      <c r="A16" s="14">
        <v>4</v>
      </c>
      <c r="B16" s="538" t="s">
        <v>628</v>
      </c>
      <c r="C16" s="539"/>
    </row>
    <row r="17" spans="1:3" ht="15.75">
      <c r="A17" s="14">
        <v>5</v>
      </c>
      <c r="B17" s="538" t="s">
        <v>629</v>
      </c>
      <c r="C17" s="539"/>
    </row>
    <row r="18" spans="1:3" ht="15.75">
      <c r="A18" s="14">
        <v>6</v>
      </c>
      <c r="B18" s="538" t="s">
        <v>630</v>
      </c>
      <c r="C18" s="539"/>
    </row>
    <row r="19" spans="1:3" ht="15.75">
      <c r="A19" s="14">
        <v>7</v>
      </c>
      <c r="B19" s="538" t="s">
        <v>631</v>
      </c>
      <c r="C19" s="539"/>
    </row>
    <row r="20" spans="1:3" ht="15.75" customHeight="1">
      <c r="A20" s="14"/>
      <c r="B20" s="27"/>
      <c r="C20" s="28"/>
    </row>
    <row r="21" spans="1:3" ht="30" customHeight="1">
      <c r="A21" s="14"/>
      <c r="B21" s="546" t="s">
        <v>153</v>
      </c>
      <c r="C21" s="547"/>
    </row>
    <row r="22" spans="1:3">
      <c r="A22" s="14">
        <v>1</v>
      </c>
      <c r="B22" s="493" t="s">
        <v>632</v>
      </c>
      <c r="C22" s="523">
        <v>0.91598172861293459</v>
      </c>
    </row>
    <row r="23" spans="1:3" ht="15.75" customHeight="1">
      <c r="A23" s="14">
        <v>2</v>
      </c>
      <c r="B23" s="493" t="s">
        <v>633</v>
      </c>
      <c r="C23" s="523">
        <v>6.9155295356997867E-2</v>
      </c>
    </row>
    <row r="24" spans="1:3" ht="29.25" customHeight="1">
      <c r="A24" s="14"/>
      <c r="B24" s="546" t="s">
        <v>272</v>
      </c>
      <c r="C24" s="547"/>
    </row>
    <row r="25" spans="1:3">
      <c r="A25" s="14">
        <v>1</v>
      </c>
      <c r="B25" s="493" t="s">
        <v>634</v>
      </c>
      <c r="C25" s="523">
        <v>0.91561533592148947</v>
      </c>
    </row>
    <row r="26" spans="1:3" ht="16.5" thickBot="1">
      <c r="A26" s="15">
        <v>2</v>
      </c>
      <c r="B26" s="66" t="s">
        <v>633</v>
      </c>
      <c r="C26" s="524">
        <v>6.9155295356997867E-2</v>
      </c>
    </row>
  </sheetData>
  <mergeCells count="17">
    <mergeCell ref="B24:C24"/>
    <mergeCell ref="B21:C21"/>
    <mergeCell ref="B6:C6"/>
    <mergeCell ref="B7:C7"/>
    <mergeCell ref="B8:C8"/>
    <mergeCell ref="B9:C9"/>
    <mergeCell ref="B10:C10"/>
    <mergeCell ref="B13:C13"/>
    <mergeCell ref="B14:C14"/>
    <mergeCell ref="B15:C15"/>
    <mergeCell ref="B16:C16"/>
    <mergeCell ref="B17:C17"/>
    <mergeCell ref="B18:C18"/>
    <mergeCell ref="B19:C19"/>
    <mergeCell ref="B5:C5"/>
    <mergeCell ref="B11:C11"/>
    <mergeCell ref="B12:C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190</v>
      </c>
      <c r="B1" s="16" t="str">
        <f>Info!C2</f>
        <v>სს "ბაზისბანკი"</v>
      </c>
    </row>
    <row r="2" spans="1:7" s="21" customFormat="1" ht="15.75" customHeight="1">
      <c r="A2" s="21" t="s">
        <v>191</v>
      </c>
      <c r="B2" s="481">
        <f>'1. key ratios'!B2</f>
        <v>43921</v>
      </c>
    </row>
    <row r="3" spans="1:7" s="21" customFormat="1" ht="15.75" customHeight="1"/>
    <row r="4" spans="1:7" s="21" customFormat="1" ht="15.75" customHeight="1" thickBot="1">
      <c r="A4" s="246" t="s">
        <v>410</v>
      </c>
      <c r="B4" s="247" t="s">
        <v>262</v>
      </c>
      <c r="C4" s="198"/>
      <c r="D4" s="198"/>
      <c r="E4" s="199" t="s">
        <v>94</v>
      </c>
    </row>
    <row r="5" spans="1:7" s="122" customFormat="1" ht="17.45" customHeight="1">
      <c r="A5" s="384"/>
      <c r="B5" s="385"/>
      <c r="C5" s="197" t="s">
        <v>0</v>
      </c>
      <c r="D5" s="197" t="s">
        <v>1</v>
      </c>
      <c r="E5" s="386" t="s">
        <v>2</v>
      </c>
    </row>
    <row r="6" spans="1:7" s="163" customFormat="1" ht="14.45" customHeight="1">
      <c r="A6" s="387"/>
      <c r="B6" s="550" t="s">
        <v>233</v>
      </c>
      <c r="C6" s="550" t="s">
        <v>232</v>
      </c>
      <c r="D6" s="551" t="s">
        <v>231</v>
      </c>
      <c r="E6" s="552"/>
      <c r="G6"/>
    </row>
    <row r="7" spans="1:7" s="163" customFormat="1" ht="99.6" customHeight="1">
      <c r="A7" s="387"/>
      <c r="B7" s="550"/>
      <c r="C7" s="550"/>
      <c r="D7" s="380" t="s">
        <v>230</v>
      </c>
      <c r="E7" s="381" t="s">
        <v>522</v>
      </c>
      <c r="G7"/>
    </row>
    <row r="8" spans="1:7">
      <c r="A8" s="388">
        <v>1</v>
      </c>
      <c r="B8" s="389" t="s">
        <v>155</v>
      </c>
      <c r="C8" s="390">
        <v>39289981.633499995</v>
      </c>
      <c r="D8" s="390"/>
      <c r="E8" s="391">
        <v>39289981.633499995</v>
      </c>
    </row>
    <row r="9" spans="1:7">
      <c r="A9" s="388">
        <v>2</v>
      </c>
      <c r="B9" s="389" t="s">
        <v>156</v>
      </c>
      <c r="C9" s="390">
        <v>258597915.1221</v>
      </c>
      <c r="D9" s="390"/>
      <c r="E9" s="391">
        <v>258597915.1221</v>
      </c>
    </row>
    <row r="10" spans="1:7">
      <c r="A10" s="388">
        <v>3</v>
      </c>
      <c r="B10" s="389" t="s">
        <v>229</v>
      </c>
      <c r="C10" s="390">
        <v>137945201.875</v>
      </c>
      <c r="D10" s="390"/>
      <c r="E10" s="391">
        <v>137945201.875</v>
      </c>
    </row>
    <row r="11" spans="1:7">
      <c r="A11" s="388">
        <v>4</v>
      </c>
      <c r="B11" s="389" t="s">
        <v>186</v>
      </c>
      <c r="C11" s="390">
        <v>0</v>
      </c>
      <c r="D11" s="390"/>
      <c r="E11" s="391">
        <v>0</v>
      </c>
    </row>
    <row r="12" spans="1:7">
      <c r="A12" s="388">
        <v>5</v>
      </c>
      <c r="B12" s="389" t="s">
        <v>158</v>
      </c>
      <c r="C12" s="390">
        <v>206587507.96999997</v>
      </c>
      <c r="D12" s="390"/>
      <c r="E12" s="391">
        <v>206587507.96999997</v>
      </c>
    </row>
    <row r="13" spans="1:7">
      <c r="A13" s="388">
        <v>6.1</v>
      </c>
      <c r="B13" s="389" t="s">
        <v>159</v>
      </c>
      <c r="C13" s="392">
        <v>1106661772.9755001</v>
      </c>
      <c r="D13" s="390"/>
      <c r="E13" s="391">
        <v>1106661772.9755001</v>
      </c>
    </row>
    <row r="14" spans="1:7">
      <c r="A14" s="388">
        <v>6.2</v>
      </c>
      <c r="B14" s="393" t="s">
        <v>160</v>
      </c>
      <c r="C14" s="392">
        <v>-68565218.883100003</v>
      </c>
      <c r="D14" s="390"/>
      <c r="E14" s="391">
        <v>-68565218.883100003</v>
      </c>
    </row>
    <row r="15" spans="1:7">
      <c r="A15" s="388">
        <v>6</v>
      </c>
      <c r="B15" s="389" t="s">
        <v>228</v>
      </c>
      <c r="C15" s="390">
        <v>1038096554.0924001</v>
      </c>
      <c r="D15" s="390"/>
      <c r="E15" s="391">
        <v>1038096554.0924001</v>
      </c>
    </row>
    <row r="16" spans="1:7">
      <c r="A16" s="388">
        <v>7</v>
      </c>
      <c r="B16" s="389" t="s">
        <v>162</v>
      </c>
      <c r="C16" s="390">
        <v>10855314.273899999</v>
      </c>
      <c r="D16" s="390"/>
      <c r="E16" s="391">
        <v>10855314.273899999</v>
      </c>
    </row>
    <row r="17" spans="1:7">
      <c r="A17" s="388">
        <v>8</v>
      </c>
      <c r="B17" s="389" t="s">
        <v>163</v>
      </c>
      <c r="C17" s="390">
        <v>13252947.763</v>
      </c>
      <c r="D17" s="390"/>
      <c r="E17" s="391">
        <v>13252947.763</v>
      </c>
      <c r="F17" s="6"/>
      <c r="G17" s="6"/>
    </row>
    <row r="18" spans="1:7">
      <c r="A18" s="388">
        <v>9</v>
      </c>
      <c r="B18" s="389" t="s">
        <v>164</v>
      </c>
      <c r="C18" s="390">
        <v>17062704.219999999</v>
      </c>
      <c r="D18" s="390"/>
      <c r="E18" s="391">
        <v>17062704.219999999</v>
      </c>
      <c r="G18" s="6"/>
    </row>
    <row r="19" spans="1:7" ht="25.5">
      <c r="A19" s="388">
        <v>10</v>
      </c>
      <c r="B19" s="389" t="s">
        <v>165</v>
      </c>
      <c r="C19" s="390">
        <v>32696644</v>
      </c>
      <c r="D19" s="390">
        <v>11613647.709999999</v>
      </c>
      <c r="E19" s="391">
        <v>21082996.289999999</v>
      </c>
      <c r="G19" s="6"/>
    </row>
    <row r="20" spans="1:7">
      <c r="A20" s="388">
        <v>11</v>
      </c>
      <c r="B20" s="389" t="s">
        <v>166</v>
      </c>
      <c r="C20" s="390">
        <v>7867110.2766999993</v>
      </c>
      <c r="D20" s="390"/>
      <c r="E20" s="391">
        <v>7867110.2766999993</v>
      </c>
    </row>
    <row r="21" spans="1:7" ht="39" thickBot="1">
      <c r="A21" s="394"/>
      <c r="B21" s="395" t="s">
        <v>486</v>
      </c>
      <c r="C21" s="341">
        <f>SUM(C8:C12, C15:C20)</f>
        <v>1762251881.2266002</v>
      </c>
      <c r="D21" s="341">
        <f>SUM(D8:D12, D15:D20)</f>
        <v>11613647.709999999</v>
      </c>
      <c r="E21" s="396">
        <f>SUM(E8:E12, E15:E20)</f>
        <v>1750638233.5166001</v>
      </c>
    </row>
    <row r="22" spans="1:7">
      <c r="A22"/>
      <c r="B22"/>
      <c r="C22"/>
      <c r="D22"/>
      <c r="E22"/>
    </row>
    <row r="23" spans="1:7">
      <c r="A23"/>
      <c r="B23"/>
      <c r="C23"/>
      <c r="D23"/>
      <c r="E23"/>
    </row>
    <row r="25" spans="1:7" s="2" customFormat="1">
      <c r="B25" s="68"/>
      <c r="F25"/>
      <c r="G25"/>
    </row>
    <row r="26" spans="1:7" s="2" customFormat="1">
      <c r="B26" s="69"/>
      <c r="F26"/>
      <c r="G26"/>
    </row>
    <row r="27" spans="1:7" s="2" customFormat="1">
      <c r="B27" s="68"/>
      <c r="F27"/>
      <c r="G27"/>
    </row>
    <row r="28" spans="1:7" s="2" customFormat="1">
      <c r="B28" s="68"/>
      <c r="F28"/>
      <c r="G28"/>
    </row>
    <row r="29" spans="1:7" s="2" customFormat="1">
      <c r="B29" s="68"/>
      <c r="F29"/>
      <c r="G29"/>
    </row>
    <row r="30" spans="1:7" s="2" customFormat="1">
      <c r="B30" s="68"/>
      <c r="F30"/>
      <c r="G30"/>
    </row>
    <row r="31" spans="1:7" s="2" customFormat="1">
      <c r="B31" s="68"/>
      <c r="F31"/>
      <c r="G31"/>
    </row>
    <row r="32" spans="1:7" s="2" customFormat="1">
      <c r="B32" s="69"/>
      <c r="F32"/>
      <c r="G32"/>
    </row>
    <row r="33" spans="2:7" s="2" customFormat="1">
      <c r="B33" s="69"/>
      <c r="F33"/>
      <c r="G33"/>
    </row>
    <row r="34" spans="2:7" s="2" customFormat="1">
      <c r="B34" s="69"/>
      <c r="F34"/>
      <c r="G34"/>
    </row>
    <row r="35" spans="2:7" s="2" customFormat="1">
      <c r="B35" s="69"/>
      <c r="F35"/>
      <c r="G35"/>
    </row>
    <row r="36" spans="2:7" s="2" customFormat="1">
      <c r="B36" s="69"/>
      <c r="F36"/>
      <c r="G36"/>
    </row>
    <row r="37" spans="2:7" s="2" customFormat="1">
      <c r="B37" s="6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190</v>
      </c>
      <c r="B1" s="16" t="str">
        <f>Info!C2</f>
        <v>სს "ბაზისბანკი"</v>
      </c>
    </row>
    <row r="2" spans="1:6" s="21" customFormat="1" ht="15.75" customHeight="1">
      <c r="A2" s="21" t="s">
        <v>191</v>
      </c>
      <c r="B2" s="481">
        <f>'1. key ratios'!B2</f>
        <v>43921</v>
      </c>
      <c r="C2"/>
      <c r="D2"/>
      <c r="E2"/>
      <c r="F2"/>
    </row>
    <row r="3" spans="1:6" s="21" customFormat="1" ht="15.75" customHeight="1">
      <c r="C3"/>
      <c r="D3"/>
      <c r="E3"/>
      <c r="F3"/>
    </row>
    <row r="4" spans="1:6" s="21" customFormat="1" ht="26.25" thickBot="1">
      <c r="A4" s="21" t="s">
        <v>411</v>
      </c>
      <c r="B4" s="205" t="s">
        <v>265</v>
      </c>
      <c r="C4" s="199" t="s">
        <v>94</v>
      </c>
      <c r="D4"/>
      <c r="E4"/>
      <c r="F4"/>
    </row>
    <row r="5" spans="1:6" ht="26.25">
      <c r="A5" s="200">
        <v>1</v>
      </c>
      <c r="B5" s="201" t="s">
        <v>434</v>
      </c>
      <c r="C5" s="289">
        <f>'7. LI1'!E21</f>
        <v>1750638233.5166001</v>
      </c>
    </row>
    <row r="6" spans="1:6" s="190" customFormat="1">
      <c r="A6" s="121">
        <v>2.1</v>
      </c>
      <c r="B6" s="207" t="s">
        <v>266</v>
      </c>
      <c r="C6" s="290">
        <v>150211657.91521549</v>
      </c>
    </row>
    <row r="7" spans="1:6" s="4" customFormat="1" ht="25.5" outlineLevel="1">
      <c r="A7" s="206">
        <v>2.2000000000000002</v>
      </c>
      <c r="B7" s="202" t="s">
        <v>267</v>
      </c>
      <c r="C7" s="291">
        <v>0</v>
      </c>
    </row>
    <row r="8" spans="1:6" s="4" customFormat="1" ht="26.25">
      <c r="A8" s="206">
        <v>3</v>
      </c>
      <c r="B8" s="203" t="s">
        <v>435</v>
      </c>
      <c r="C8" s="292">
        <f>SUM(C5:C7)</f>
        <v>1900849891.4318156</v>
      </c>
    </row>
    <row r="9" spans="1:6" s="190" customFormat="1">
      <c r="A9" s="121">
        <v>4</v>
      </c>
      <c r="B9" s="210" t="s">
        <v>263</v>
      </c>
      <c r="C9" s="290">
        <f>17542157.814729+11</f>
        <v>17542168.814729001</v>
      </c>
    </row>
    <row r="10" spans="1:6" s="4" customFormat="1" ht="25.5" outlineLevel="1">
      <c r="A10" s="206">
        <v>5.0999999999999996</v>
      </c>
      <c r="B10" s="202" t="s">
        <v>273</v>
      </c>
      <c r="C10" s="291">
        <v>-61821799.581757739</v>
      </c>
    </row>
    <row r="11" spans="1:6" s="4" customFormat="1" ht="25.5" outlineLevel="1">
      <c r="A11" s="206">
        <v>5.2</v>
      </c>
      <c r="B11" s="202" t="s">
        <v>274</v>
      </c>
      <c r="C11" s="291">
        <v>0</v>
      </c>
    </row>
    <row r="12" spans="1:6" s="4" customFormat="1">
      <c r="A12" s="206">
        <v>6</v>
      </c>
      <c r="B12" s="208" t="s">
        <v>607</v>
      </c>
      <c r="C12" s="397">
        <f>24069201.7237119-11</f>
        <v>24069190.7237119</v>
      </c>
    </row>
    <row r="13" spans="1:6" s="4" customFormat="1" ht="15.75" thickBot="1">
      <c r="A13" s="209">
        <v>7</v>
      </c>
      <c r="B13" s="204" t="s">
        <v>264</v>
      </c>
      <c r="C13" s="293">
        <f>SUM(C8:C12)</f>
        <v>1880639451.3884988</v>
      </c>
    </row>
    <row r="15" spans="1:6" ht="26.25">
      <c r="B15" s="23" t="s">
        <v>608</v>
      </c>
    </row>
    <row r="17" spans="2:9" s="2" customFormat="1">
      <c r="B17" s="70"/>
      <c r="C17"/>
      <c r="D17"/>
      <c r="E17"/>
      <c r="F17"/>
      <c r="G17"/>
      <c r="H17"/>
      <c r="I17"/>
    </row>
    <row r="18" spans="2:9" s="2" customFormat="1">
      <c r="B18" s="67"/>
      <c r="C18"/>
      <c r="D18"/>
      <c r="E18"/>
      <c r="F18"/>
      <c r="G18"/>
      <c r="H18"/>
      <c r="I18"/>
    </row>
    <row r="19" spans="2:9" s="2" customFormat="1">
      <c r="B19" s="67"/>
      <c r="C19"/>
      <c r="D19"/>
      <c r="E19"/>
      <c r="F19"/>
      <c r="G19"/>
      <c r="H19"/>
      <c r="I19"/>
    </row>
    <row r="20" spans="2:9" s="2" customFormat="1">
      <c r="B20" s="69"/>
      <c r="C20"/>
      <c r="D20"/>
      <c r="E20"/>
      <c r="F20"/>
      <c r="G20"/>
      <c r="H20"/>
      <c r="I20"/>
    </row>
    <row r="21" spans="2:9" s="2" customFormat="1">
      <c r="B21" s="68"/>
      <c r="C21"/>
      <c r="D21"/>
      <c r="E21"/>
      <c r="F21"/>
      <c r="G21"/>
      <c r="H21"/>
      <c r="I21"/>
    </row>
    <row r="22" spans="2:9" s="2" customFormat="1">
      <c r="B22" s="69"/>
      <c r="C22"/>
      <c r="D22"/>
      <c r="E22"/>
      <c r="F22"/>
      <c r="G22"/>
      <c r="H22"/>
      <c r="I22"/>
    </row>
    <row r="23" spans="2:9" s="2" customFormat="1">
      <c r="B23" s="68"/>
      <c r="C23"/>
      <c r="D23"/>
      <c r="E23"/>
      <c r="F23"/>
      <c r="G23"/>
      <c r="H23"/>
      <c r="I23"/>
    </row>
    <row r="24" spans="2:9" s="2" customFormat="1">
      <c r="B24" s="68"/>
      <c r="C24"/>
      <c r="D24"/>
      <c r="E24"/>
      <c r="F24"/>
      <c r="G24"/>
      <c r="H24"/>
      <c r="I24"/>
    </row>
    <row r="25" spans="2:9" s="2" customFormat="1">
      <c r="B25" s="68"/>
      <c r="C25"/>
      <c r="D25"/>
      <c r="E25"/>
      <c r="F25"/>
      <c r="G25"/>
      <c r="H25"/>
      <c r="I25"/>
    </row>
    <row r="26" spans="2:9" s="2" customFormat="1">
      <c r="B26" s="68"/>
      <c r="C26"/>
      <c r="D26"/>
      <c r="E26"/>
      <c r="F26"/>
      <c r="G26"/>
      <c r="H26"/>
      <c r="I26"/>
    </row>
    <row r="27" spans="2:9" s="2" customFormat="1">
      <c r="B27" s="68"/>
      <c r="C27"/>
      <c r="D27"/>
      <c r="E27"/>
      <c r="F27"/>
      <c r="G27"/>
      <c r="H27"/>
      <c r="I27"/>
    </row>
    <row r="28" spans="2:9" s="2" customFormat="1">
      <c r="B28" s="69"/>
      <c r="C28"/>
      <c r="D28"/>
      <c r="E28"/>
      <c r="F28"/>
      <c r="G28"/>
      <c r="H28"/>
      <c r="I28"/>
    </row>
    <row r="29" spans="2:9" s="2" customFormat="1">
      <c r="B29" s="69"/>
      <c r="C29"/>
      <c r="D29"/>
      <c r="E29"/>
      <c r="F29"/>
      <c r="G29"/>
      <c r="H29"/>
      <c r="I29"/>
    </row>
    <row r="30" spans="2:9" s="2" customFormat="1">
      <c r="B30" s="69"/>
      <c r="C30"/>
      <c r="D30"/>
      <c r="E30"/>
      <c r="F30"/>
      <c r="G30"/>
      <c r="H30"/>
      <c r="I30"/>
    </row>
    <row r="31" spans="2:9" s="2" customFormat="1">
      <c r="B31" s="69"/>
      <c r="C31"/>
      <c r="D31"/>
      <c r="E31"/>
      <c r="F31"/>
      <c r="G31"/>
      <c r="H31"/>
      <c r="I31"/>
    </row>
    <row r="32" spans="2:9" s="2" customFormat="1">
      <c r="B32" s="69"/>
      <c r="C32"/>
      <c r="D32"/>
      <c r="E32"/>
      <c r="F32"/>
      <c r="G32"/>
      <c r="H32"/>
      <c r="I32"/>
    </row>
    <row r="33" spans="2:9" s="2" customFormat="1">
      <c r="B33" s="6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dfbEnn2L0vd+Z/QFm6YfpkslAzZxbrWHSuBRMqhzeLk=</DigestValue>
    </Reference>
    <Reference Type="http://www.w3.org/2000/09/xmldsig#Object" URI="#idOfficeObject">
      <DigestMethod Algorithm="http://www.w3.org/2001/04/xmlenc#sha256"/>
      <DigestValue>7y7TiofyBTJPSpME8Y5npp+2571aC4v1Xkd39rtpxKw=</DigestValue>
    </Reference>
    <Reference Type="http://uri.etsi.org/01903#SignedProperties" URI="#idSignedProperties">
      <Transforms>
        <Transform Algorithm="http://www.w3.org/TR/2001/REC-xml-c14n-20010315"/>
      </Transforms>
      <DigestMethod Algorithm="http://www.w3.org/2001/04/xmlenc#sha256"/>
      <DigestValue>QtxCIXneeylpo8BJI5dGTD8BIe2nERFqDbeXJD5kvAY=</DigestValue>
    </Reference>
  </SignedInfo>
  <SignatureValue>h/tZK0dEFCrBYsdgiqFA7fngNUN+p6covwmc4ARgRSMXVtXtoCLvPmb87s3j4GKlUI4nxFdV+Y7M
764+CtoPcWBZ4B4OuDywYrglExHKYl8yMcfRbpv2mWLZpFfeE8Yne/bbQeJVwTGwWkHgq7ot7j7x
xUgTlvSfjQYX6tyHfmf9xUZfXB6A45WA5IMXKHPT0HuaBhP4p5f/7NdKc7ypTDZlzbO1vZXYCowq
H+mNPgz9i1p4Wo4PGo7rvUmwqMx7A+5c+xYet4ReywE/VZYr9Gj7i/yKdi4CgtpNOZkbDS3G0JEt
G/gLfV+1n7bq2yL/THj0rfcR0SGA5EnOaZITyw==</SignatureValue>
  <KeyInfo>
    <X509Data>
      <X509Certificate>MIIGOzCCBSOgAwIBAgIKOYtC6QACAAFS3TANBgkqhkiG9w0BAQsFADBKMRIwEAYKCZImiZPyLGQBGRYCZ2UxEzARBgoJkiaJk/IsZAEZFgNuYmcxHzAdBgNVBAMTFk5CRyBDbGFzcyAyIElOVCBTdWIgQ0EwHhcNMTkxMTA3MDY1NTEyWhcNMjExMTA2MDY1NTEyWjA5MRYwFAYDVQQKEw1KU0MgQkFTSVNCQU5LMR8wHQYDVQQDExZCQlMgLSBUaW5hdGluIEtoZWxhZHplMIIBIjANBgkqhkiG9w0BAQEFAAOCAQ8AMIIBCgKCAQEA1/GPHkQmMIr2G86v3Hg4IqaRsmFYN97BhTxYHIpZqwrNm9tkL2s3bujrgVyyqRfgK4H2oeXwj8EV3kFh9XmO+4bKHlU0RGlzhQPSITQ2A05WF+dyoJ5Qq0+A8czL+LlN4dy5AtXrL3nJuCe5fjLv+UpMuKwl9SwXteLS/PuIzDJgl3SIDW2HFAMv8YsTwMR6nXyQgmpV+9n8EwN5UDZhDETa7jSTTvvaXePZw1m2bvZElGKOs+E9Xpu6I4khUfukTCuU/Ri0e4sfhOqt7Xqd8jq7oZJIxCqvYrM9CiTogPQOp815Ii08Bfnp0oCzfO+lJ9GFDCBKQ1/DcgenE5CXXwIDAQABo4IDMjCCAy4wPAYJKwYBBAGCNxUHBC8wLQYlKwYBBAGCNxUI5rJgg431RIaBmQmDuKFKg76EcQSDxJEzhIOIXQIBZAIBIzAdBgNVHSUEFjAUBggrBgEFBQcDAgYIKwYBBQUHAwQwCwYDVR0PBAQDAgeAMCcGCSsGAQQBgjcVCgQaMBgwCgYIKwYBBQUHAwIwCgYIKwYBBQUHAwQwHQYDVR0OBBYEFFBg4EOY8C6Vv6DIqN8ntwUWTq1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LkySEzeTYkVqvdrpfYMswfBINmua7puPGcgJG/yT/MHBL16Gm7Nl+dBYYY2LA+h24LHMIs9NnE4uoEnLVZ0KLi0IaI8jqSi5hLzrKMfdouW1u1bwxxRVCqpWwYXsZRdz52jiBl387jmI4BI3LVXX5dud8RpNAFxd55QFuAPDgboZhX4ChciPj9KXMV0n6aRCAY0cdPE9dt5YncMNQ7oaAqoPCa+v0SnKSg7st6XTUdMcOzyWyjx4NwCZrBJc3DWkrCxhlzq+p60+iDr9oyLez+8wGZZqpPEVYjz0vHIgaYSMjV2aLZVJP/PfHsLPPxPCthIk2wyS2VuqZGtDPN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un3FTgRMvklaV2Kd2Fl93hY1X7xjsaNjfjTGfvJM4e8=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wXaRF4O0FV4NwGGnV7L2tL3pRilliGTzyfOi2dJXSbU=</DigestValue>
      </Reference>
      <Reference URI="/xl/styles.xml?ContentType=application/vnd.openxmlformats-officedocument.spreadsheetml.styles+xml">
        <DigestMethod Algorithm="http://www.w3.org/2001/04/xmlenc#sha256"/>
        <DigestValue>PHg+VBpGptHaARxPtxIquiXpu/wDp7EFhqOdeA5oEVk=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43+j5YuEm1SBymotZJxPojweyc9oxccII1nLwGp495k=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kJul1vvime2SyikRLIilSzY9GybvnnmXKft4+M9Khi4=</DigestValue>
      </Reference>
      <Reference URI="/xl/worksheets/sheet10.xml?ContentType=application/vnd.openxmlformats-officedocument.spreadsheetml.worksheet+xml">
        <DigestMethod Algorithm="http://www.w3.org/2001/04/xmlenc#sha256"/>
        <DigestValue>pxHSOlZPaXRqf6u9H8s7GIut6yXA0tP/d/C0TIA1YmI=</DigestValue>
      </Reference>
      <Reference URI="/xl/worksheets/sheet11.xml?ContentType=application/vnd.openxmlformats-officedocument.spreadsheetml.worksheet+xml">
        <DigestMethod Algorithm="http://www.w3.org/2001/04/xmlenc#sha256"/>
        <DigestValue>EfdwEaiI3Rswk1J3XDNvpKCXdd15BmLF1TPEUSMMgeE=</DigestValue>
      </Reference>
      <Reference URI="/xl/worksheets/sheet12.xml?ContentType=application/vnd.openxmlformats-officedocument.spreadsheetml.worksheet+xml">
        <DigestMethod Algorithm="http://www.w3.org/2001/04/xmlenc#sha256"/>
        <DigestValue>BUsLkMsO/bMrdO0jEUWlP7dmpDQkar7exqowRiPXZUw=</DigestValue>
      </Reference>
      <Reference URI="/xl/worksheets/sheet13.xml?ContentType=application/vnd.openxmlformats-officedocument.spreadsheetml.worksheet+xml">
        <DigestMethod Algorithm="http://www.w3.org/2001/04/xmlenc#sha256"/>
        <DigestValue>uO8BDHvHxY9M0WDiI19xgkIg7YnVpms4rOLE1gpkFr4=</DigestValue>
      </Reference>
      <Reference URI="/xl/worksheets/sheet14.xml?ContentType=application/vnd.openxmlformats-officedocument.spreadsheetml.worksheet+xml">
        <DigestMethod Algorithm="http://www.w3.org/2001/04/xmlenc#sha256"/>
        <DigestValue>OeCe4qYeDnk2lB0soXVVrHvQSFMr1UNYW8lhvJc4iH0=</DigestValue>
      </Reference>
      <Reference URI="/xl/worksheets/sheet15.xml?ContentType=application/vnd.openxmlformats-officedocument.spreadsheetml.worksheet+xml">
        <DigestMethod Algorithm="http://www.w3.org/2001/04/xmlenc#sha256"/>
        <DigestValue>AAXTCD6bLPCpguQr9fQ9PTla+xX+ZeEwSjyZ6ZRe+eg=</DigestValue>
      </Reference>
      <Reference URI="/xl/worksheets/sheet16.xml?ContentType=application/vnd.openxmlformats-officedocument.spreadsheetml.worksheet+xml">
        <DigestMethod Algorithm="http://www.w3.org/2001/04/xmlenc#sha256"/>
        <DigestValue>J0lo2V83uD8ef7ZpmFWni5GZll8ebk+DlR+CThZRQng=</DigestValue>
      </Reference>
      <Reference URI="/xl/worksheets/sheet17.xml?ContentType=application/vnd.openxmlformats-officedocument.spreadsheetml.worksheet+xml">
        <DigestMethod Algorithm="http://www.w3.org/2001/04/xmlenc#sha256"/>
        <DigestValue>pK+omiWre9fv8/8bpD0JTaGYfHTOe4qImbCbHODbosk=</DigestValue>
      </Reference>
      <Reference URI="/xl/worksheets/sheet18.xml?ContentType=application/vnd.openxmlformats-officedocument.spreadsheetml.worksheet+xml">
        <DigestMethod Algorithm="http://www.w3.org/2001/04/xmlenc#sha256"/>
        <DigestValue>10bYtgZqSo3x4oS+HMG1g9Xn3leKXpQd8FvflLFVZ0s=</DigestValue>
      </Reference>
      <Reference URI="/xl/worksheets/sheet19.xml?ContentType=application/vnd.openxmlformats-officedocument.spreadsheetml.worksheet+xml">
        <DigestMethod Algorithm="http://www.w3.org/2001/04/xmlenc#sha256"/>
        <DigestValue>ehk+qGcq8tD9ZirY5/KdzbjGCzMqkIiiQ/vCpWDVffA=</DigestValue>
      </Reference>
      <Reference URI="/xl/worksheets/sheet2.xml?ContentType=application/vnd.openxmlformats-officedocument.spreadsheetml.worksheet+xml">
        <DigestMethod Algorithm="http://www.w3.org/2001/04/xmlenc#sha256"/>
        <DigestValue>s0eLDVkzzevla8iqSzLVKx3pjsnWGbSYlJS+VsuRf90=</DigestValue>
      </Reference>
      <Reference URI="/xl/worksheets/sheet3.xml?ContentType=application/vnd.openxmlformats-officedocument.spreadsheetml.worksheet+xml">
        <DigestMethod Algorithm="http://www.w3.org/2001/04/xmlenc#sha256"/>
        <DigestValue>GxslgHTE/UJsETJNtkyZgNbXoAcjqwqL5MGsZOhqv6E=</DigestValue>
      </Reference>
      <Reference URI="/xl/worksheets/sheet4.xml?ContentType=application/vnd.openxmlformats-officedocument.spreadsheetml.worksheet+xml">
        <DigestMethod Algorithm="http://www.w3.org/2001/04/xmlenc#sha256"/>
        <DigestValue>PU/Jm+JxwIdb66ZAkvnHXrSsf+dHrkjjbUfw4F4Ht4w=</DigestValue>
      </Reference>
      <Reference URI="/xl/worksheets/sheet5.xml?ContentType=application/vnd.openxmlformats-officedocument.spreadsheetml.worksheet+xml">
        <DigestMethod Algorithm="http://www.w3.org/2001/04/xmlenc#sha256"/>
        <DigestValue>zIogqY4sKdJgY3XUqxT22xwmlDk6Ako55JcjZce9rVI=</DigestValue>
      </Reference>
      <Reference URI="/xl/worksheets/sheet6.xml?ContentType=application/vnd.openxmlformats-officedocument.spreadsheetml.worksheet+xml">
        <DigestMethod Algorithm="http://www.w3.org/2001/04/xmlenc#sha256"/>
        <DigestValue>NmHJLCgdkpLqr+BmBhs8qv94oCc4j8MkU16S83hjhls=</DigestValue>
      </Reference>
      <Reference URI="/xl/worksheets/sheet7.xml?ContentType=application/vnd.openxmlformats-officedocument.spreadsheetml.worksheet+xml">
        <DigestMethod Algorithm="http://www.w3.org/2001/04/xmlenc#sha256"/>
        <DigestValue>Zlq2toTTvlG+SLkphCw884b42THByXw/8giyfukJd28=</DigestValue>
      </Reference>
      <Reference URI="/xl/worksheets/sheet8.xml?ContentType=application/vnd.openxmlformats-officedocument.spreadsheetml.worksheet+xml">
        <DigestMethod Algorithm="http://www.w3.org/2001/04/xmlenc#sha256"/>
        <DigestValue>2tht4AcuwgLBxdakrTOW5KFhS0j34HCQGFpLwVhAAas=</DigestValue>
      </Reference>
      <Reference URI="/xl/worksheets/sheet9.xml?ContentType=application/vnd.openxmlformats-officedocument.spreadsheetml.worksheet+xml">
        <DigestMethod Algorithm="http://www.w3.org/2001/04/xmlenc#sha256"/>
        <DigestValue>ozYYFIyn0Gs9kkT4mtPW8T0/KeoPptRQqvlxLr+y/tk=</DigestValue>
      </Reference>
    </Manifest>
    <SignatureProperties>
      <SignatureProperty Id="idSignatureTime" Target="#idPackageSignature">
        <mdssi:SignatureTime xmlns:mdssi="http://schemas.openxmlformats.org/package/2006/digital-signature">
          <mdssi:Format>YYYY-MM-DDThh:mm:ssTZD</mdssi:Format>
          <mdssi:Value>2020-04-28T08:30:47Z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10.0</WindowsVersion>
          <OfficeVersion>15.0</OfficeVersion>
          <ApplicationVersion>15.0</ApplicationVersion>
          <Monitors>1</Monitors>
          <HorizontalResolution>1536</HorizontalResolution>
          <VerticalResolution>864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2020-04-28T08:30:47Z</xd:SigningTime>
          <xd:SigningCertificate>
            <xd:Cert>
              <xd:CertDigest>
                <DigestMethod Algorithm="http://www.w3.org/2001/04/xmlenc#sha256"/>
                <DigestValue>FOIcML4mF99JljU8JQk4yS7h/lSB22hymPtuumE35Sk=</DigestValue>
              </xd:CertDigest>
              <xd:IssuerSerial>
                <X509IssuerName>CN=NBG Class 2 INT Sub CA, DC=nbg, DC=ge</X509IssuerName>
                <X509SerialNumber>271743808334700071703261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RED72/Shtt/5jhehJsL8rGN56m/vUFQ13Rsx1AjHuwY=</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OKW5zdgLmR1ZgYKF+TCXSS38MoZIQkRWn4czVKNmh7s=</DigestValue>
    </Reference>
  </SignedInfo>
  <SignatureValue>rxfoxckxCORbOsWXPCh2LRMtTbYs+pkfB8fMku4juYOs1VW44WYs6wUWzEgl6UzYbCwhGYQXFj9A
l5RJAl+KcfbRtieot8SLxH2+pC0pchm444oGPp2WTkMKnQyL53W8RnW9lbbs35fNVYMnOFw7V8D7
16IuyIkbFLpv1nE9lLkDct3cTJl8KVdLCVStdjZ9eQknGs8oYAv7LYplSzqvYQ+08S2gaU8y3Wj5
eob5WvYZLd0dqr46OOdViYcPp9/gky9uWmWnPlLPRofiTemh6bA5MYE/CpyuKFWsI3iNJPG6onbg
S66d+irDv9KshKnHrCFbABEqFleNN/4jZxkLOg==</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un3FTgRMvklaV2Kd2Fl93hY1X7xjsaNjfjTGfvJM4e8=</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wXaRF4O0FV4NwGGnV7L2tL3pRilliGTzyfOi2dJXSbU=</DigestValue>
      </Reference>
      <Reference URI="/xl/styles.xml?ContentType=application/vnd.openxmlformats-officedocument.spreadsheetml.styles+xml">
        <DigestMethod Algorithm="http://www.w3.org/2001/04/xmlenc#sha256"/>
        <DigestValue>PHg+VBpGptHaARxPtxIquiXpu/wDp7EFhqOdeA5oEVk=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43+j5YuEm1SBymotZJxPojweyc9oxccII1nLwGp495k=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kJul1vvime2SyikRLIilSzY9GybvnnmXKft4+M9Khi4=</DigestValue>
      </Reference>
      <Reference URI="/xl/worksheets/sheet10.xml?ContentType=application/vnd.openxmlformats-officedocument.spreadsheetml.worksheet+xml">
        <DigestMethod Algorithm="http://www.w3.org/2001/04/xmlenc#sha256"/>
        <DigestValue>pxHSOlZPaXRqf6u9H8s7GIut6yXA0tP/d/C0TIA1YmI=</DigestValue>
      </Reference>
      <Reference URI="/xl/worksheets/sheet11.xml?ContentType=application/vnd.openxmlformats-officedocument.spreadsheetml.worksheet+xml">
        <DigestMethod Algorithm="http://www.w3.org/2001/04/xmlenc#sha256"/>
        <DigestValue>EfdwEaiI3Rswk1J3XDNvpKCXdd15BmLF1TPEUSMMgeE=</DigestValue>
      </Reference>
      <Reference URI="/xl/worksheets/sheet12.xml?ContentType=application/vnd.openxmlformats-officedocument.spreadsheetml.worksheet+xml">
        <DigestMethod Algorithm="http://www.w3.org/2001/04/xmlenc#sha256"/>
        <DigestValue>BUsLkMsO/bMrdO0jEUWlP7dmpDQkar7exqowRiPXZUw=</DigestValue>
      </Reference>
      <Reference URI="/xl/worksheets/sheet13.xml?ContentType=application/vnd.openxmlformats-officedocument.spreadsheetml.worksheet+xml">
        <DigestMethod Algorithm="http://www.w3.org/2001/04/xmlenc#sha256"/>
        <DigestValue>uO8BDHvHxY9M0WDiI19xgkIg7YnVpms4rOLE1gpkFr4=</DigestValue>
      </Reference>
      <Reference URI="/xl/worksheets/sheet14.xml?ContentType=application/vnd.openxmlformats-officedocument.spreadsheetml.worksheet+xml">
        <DigestMethod Algorithm="http://www.w3.org/2001/04/xmlenc#sha256"/>
        <DigestValue>OeCe4qYeDnk2lB0soXVVrHvQSFMr1UNYW8lhvJc4iH0=</DigestValue>
      </Reference>
      <Reference URI="/xl/worksheets/sheet15.xml?ContentType=application/vnd.openxmlformats-officedocument.spreadsheetml.worksheet+xml">
        <DigestMethod Algorithm="http://www.w3.org/2001/04/xmlenc#sha256"/>
        <DigestValue>AAXTCD6bLPCpguQr9fQ9PTla+xX+ZeEwSjyZ6ZRe+eg=</DigestValue>
      </Reference>
      <Reference URI="/xl/worksheets/sheet16.xml?ContentType=application/vnd.openxmlformats-officedocument.spreadsheetml.worksheet+xml">
        <DigestMethod Algorithm="http://www.w3.org/2001/04/xmlenc#sha256"/>
        <DigestValue>J0lo2V83uD8ef7ZpmFWni5GZll8ebk+DlR+CThZRQng=</DigestValue>
      </Reference>
      <Reference URI="/xl/worksheets/sheet17.xml?ContentType=application/vnd.openxmlformats-officedocument.spreadsheetml.worksheet+xml">
        <DigestMethod Algorithm="http://www.w3.org/2001/04/xmlenc#sha256"/>
        <DigestValue>pK+omiWre9fv8/8bpD0JTaGYfHTOe4qImbCbHODbosk=</DigestValue>
      </Reference>
      <Reference URI="/xl/worksheets/sheet18.xml?ContentType=application/vnd.openxmlformats-officedocument.spreadsheetml.worksheet+xml">
        <DigestMethod Algorithm="http://www.w3.org/2001/04/xmlenc#sha256"/>
        <DigestValue>10bYtgZqSo3x4oS+HMG1g9Xn3leKXpQd8FvflLFVZ0s=</DigestValue>
      </Reference>
      <Reference URI="/xl/worksheets/sheet19.xml?ContentType=application/vnd.openxmlformats-officedocument.spreadsheetml.worksheet+xml">
        <DigestMethod Algorithm="http://www.w3.org/2001/04/xmlenc#sha256"/>
        <DigestValue>ehk+qGcq8tD9ZirY5/KdzbjGCzMqkIiiQ/vCpWDVffA=</DigestValue>
      </Reference>
      <Reference URI="/xl/worksheets/sheet2.xml?ContentType=application/vnd.openxmlformats-officedocument.spreadsheetml.worksheet+xml">
        <DigestMethod Algorithm="http://www.w3.org/2001/04/xmlenc#sha256"/>
        <DigestValue>s0eLDVkzzevla8iqSzLVKx3pjsnWGbSYlJS+VsuRf90=</DigestValue>
      </Reference>
      <Reference URI="/xl/worksheets/sheet3.xml?ContentType=application/vnd.openxmlformats-officedocument.spreadsheetml.worksheet+xml">
        <DigestMethod Algorithm="http://www.w3.org/2001/04/xmlenc#sha256"/>
        <DigestValue>GxslgHTE/UJsETJNtkyZgNbXoAcjqwqL5MGsZOhqv6E=</DigestValue>
      </Reference>
      <Reference URI="/xl/worksheets/sheet4.xml?ContentType=application/vnd.openxmlformats-officedocument.spreadsheetml.worksheet+xml">
        <DigestMethod Algorithm="http://www.w3.org/2001/04/xmlenc#sha256"/>
        <DigestValue>PU/Jm+JxwIdb66ZAkvnHXrSsf+dHrkjjbUfw4F4Ht4w=</DigestValue>
      </Reference>
      <Reference URI="/xl/worksheets/sheet5.xml?ContentType=application/vnd.openxmlformats-officedocument.spreadsheetml.worksheet+xml">
        <DigestMethod Algorithm="http://www.w3.org/2001/04/xmlenc#sha256"/>
        <DigestValue>zIogqY4sKdJgY3XUqxT22xwmlDk6Ako55JcjZce9rVI=</DigestValue>
      </Reference>
      <Reference URI="/xl/worksheets/sheet6.xml?ContentType=application/vnd.openxmlformats-officedocument.spreadsheetml.worksheet+xml">
        <DigestMethod Algorithm="http://www.w3.org/2001/04/xmlenc#sha256"/>
        <DigestValue>NmHJLCgdkpLqr+BmBhs8qv94oCc4j8MkU16S83hjhls=</DigestValue>
      </Reference>
      <Reference URI="/xl/worksheets/sheet7.xml?ContentType=application/vnd.openxmlformats-officedocument.spreadsheetml.worksheet+xml">
        <DigestMethod Algorithm="http://www.w3.org/2001/04/xmlenc#sha256"/>
        <DigestValue>Zlq2toTTvlG+SLkphCw884b42THByXw/8giyfukJd28=</DigestValue>
      </Reference>
      <Reference URI="/xl/worksheets/sheet8.xml?ContentType=application/vnd.openxmlformats-officedocument.spreadsheetml.worksheet+xml">
        <DigestMethod Algorithm="http://www.w3.org/2001/04/xmlenc#sha256"/>
        <DigestValue>2tht4AcuwgLBxdakrTOW5KFhS0j34HCQGFpLwVhAAas=</DigestValue>
      </Reference>
      <Reference URI="/xl/worksheets/sheet9.xml?ContentType=application/vnd.openxmlformats-officedocument.spreadsheetml.worksheet+xml">
        <DigestMethod Algorithm="http://www.w3.org/2001/04/xmlenc#sha256"/>
        <DigestValue>ozYYFIyn0Gs9kkT4mtPW8T0/KeoPptRQqvlxLr+y/tk=</DigestValue>
      </Reference>
    </Manifest>
    <SignatureProperties>
      <SignatureProperty Id="idSignatureTime" Target="#idPackageSignature">
        <mdssi:SignatureTime xmlns:mdssi="http://schemas.openxmlformats.org/package/2006/digital-signature">
          <mdssi:Format>YYYY-MM-DDThh:mm:ssTZD</mdssi:Format>
          <mdssi:Value>2020-04-28T09:04:55Z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2020-04-28T09:04:55Z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2020-04-28T08:30:25Z</dcterms:modified>
</cp:coreProperties>
</file>