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7755" tabRatio="919"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Instruction!$A$108:$C$266</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workbook>
</file>

<file path=xl/calcChain.xml><?xml version="1.0" encoding="utf-8"?>
<calcChain xmlns="http://schemas.openxmlformats.org/spreadsheetml/2006/main">
  <c r="C38" i="6" l="1"/>
  <c r="C37" i="6"/>
  <c r="C36" i="6"/>
  <c r="C22" i="74" l="1"/>
  <c r="D22" i="74"/>
  <c r="D13" i="71" l="1"/>
  <c r="C13" i="71"/>
  <c r="C19" i="77" l="1"/>
  <c r="C15" i="69" l="1"/>
  <c r="D6" i="71"/>
  <c r="C6" i="71"/>
  <c r="B1" i="79" l="1"/>
  <c r="B1" i="37"/>
  <c r="B1" i="36"/>
  <c r="B1" i="74"/>
  <c r="B1" i="64"/>
  <c r="B1" i="35"/>
  <c r="B1" i="69"/>
  <c r="B1" i="77"/>
  <c r="B1" i="28"/>
  <c r="B1" i="73"/>
  <c r="B1" i="72"/>
  <c r="B1" i="52"/>
  <c r="B1" i="71"/>
  <c r="B1" i="75"/>
  <c r="B1" i="53"/>
  <c r="B1" i="62"/>
  <c r="C21" i="77" l="1"/>
  <c r="B17" i="6" s="1"/>
  <c r="D21" i="77"/>
  <c r="D19" i="77"/>
  <c r="D16" i="77"/>
  <c r="D17" i="77"/>
  <c r="D15" i="77"/>
  <c r="D12" i="77"/>
  <c r="D13" i="77"/>
  <c r="D11" i="77"/>
  <c r="D8" i="77"/>
  <c r="D9" i="77"/>
  <c r="D7" i="77"/>
  <c r="C20" i="77"/>
  <c r="B16" i="6" s="1"/>
  <c r="B15" i="6"/>
  <c r="D20" i="77" l="1"/>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9" i="74"/>
  <c r="H10" i="74"/>
  <c r="H11" i="74"/>
  <c r="H12" i="74"/>
  <c r="H13" i="74"/>
  <c r="H15" i="74"/>
  <c r="H16" i="74"/>
  <c r="H17" i="74"/>
  <c r="H18" i="74"/>
  <c r="H19" i="74"/>
  <c r="H20" i="74"/>
  <c r="H21" i="74"/>
  <c r="T21" i="64" l="1"/>
  <c r="U21" i="64"/>
  <c r="V9" i="64"/>
  <c r="E53" i="75" l="1"/>
  <c r="E52" i="75"/>
  <c r="E51" i="75"/>
  <c r="E50" i="75"/>
  <c r="E49" i="75"/>
  <c r="E48" i="75"/>
  <c r="E47" i="75"/>
  <c r="E46" i="75"/>
  <c r="E45" i="75"/>
  <c r="E44" i="75"/>
  <c r="E43" i="75"/>
  <c r="E42" i="75"/>
  <c r="E41" i="75"/>
  <c r="E40" i="75"/>
  <c r="E39" i="75"/>
  <c r="E38" i="75"/>
  <c r="E37" i="75"/>
  <c r="E36" i="75"/>
  <c r="E35" i="75"/>
  <c r="E34" i="75"/>
  <c r="E33" i="75"/>
  <c r="E32" i="75"/>
  <c r="E31" i="75"/>
  <c r="E30" i="75"/>
  <c r="E29" i="75"/>
  <c r="E28" i="75"/>
  <c r="E27" i="75"/>
  <c r="E26" i="75"/>
  <c r="E25" i="75"/>
  <c r="E24" i="75"/>
  <c r="E23" i="75"/>
  <c r="E22" i="75"/>
  <c r="E21" i="75"/>
  <c r="E20" i="75"/>
  <c r="E19" i="75"/>
  <c r="E18" i="75"/>
  <c r="E17" i="75"/>
  <c r="E16" i="75"/>
  <c r="E15" i="75"/>
  <c r="E14" i="75"/>
  <c r="E13" i="75"/>
  <c r="E12" i="75"/>
  <c r="E11" i="75"/>
  <c r="E10" i="75"/>
  <c r="E9" i="75"/>
  <c r="E8" i="75"/>
  <c r="E7" i="75"/>
  <c r="D67" i="53" l="1"/>
  <c r="D31" i="62"/>
  <c r="D41" i="62" s="1"/>
  <c r="C31" i="62"/>
  <c r="C41" i="62" s="1"/>
  <c r="C20" i="62"/>
  <c r="C67" i="53" l="1"/>
  <c r="E22" i="53"/>
  <c r="D20" i="62"/>
  <c r="E41" i="62" l="1"/>
  <c r="E31" i="62"/>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1" i="69" l="1"/>
  <c r="C33" i="69"/>
  <c r="C22" i="69"/>
</calcChain>
</file>

<file path=xl/sharedStrings.xml><?xml version="1.0" encoding="utf-8"?>
<sst xmlns="http://schemas.openxmlformats.org/spreadsheetml/2006/main" count="1218" uniqueCount="935">
  <si>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</si>
  <si>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</si>
  <si>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</si>
  <si>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</si>
  <si>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</si>
  <si>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</si>
  <si>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</si>
  <si>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</si>
  <si>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</si>
  <si>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</si>
  <si>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</si>
  <si>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</si>
  <si>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</si>
  <si>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</si>
  <si>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</si>
  <si>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</si>
  <si>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</si>
  <si>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</si>
  <si>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</si>
  <si>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</si>
  <si>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</si>
  <si>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</si>
  <si>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</si>
  <si>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</si>
  <si>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</si>
  <si>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</si>
  <si>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</si>
  <si>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</si>
  <si>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</si>
  <si>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</si>
  <si>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</si>
  <si>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</si>
  <si>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</si>
  <si>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</si>
  <si>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</si>
  <si>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</si>
  <si>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</si>
  <si>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</si>
  <si>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</si>
  <si>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</si>
  <si>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</si>
  <si>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</si>
  <si>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</si>
  <si>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</si>
  <si>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</si>
  <si>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</si>
  <si>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</si>
  <si>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</si>
  <si>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</si>
  <si>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</si>
  <si>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</si>
  <si>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</si>
  <si>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</si>
  <si>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</si>
  <si>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</si>
  <si>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</si>
  <si>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</si>
  <si>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</si>
  <si>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</si>
  <si>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</si>
  <si>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</si>
  <si>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</si>
  <si>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</si>
  <si>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</si>
  <si>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</si>
  <si>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</si>
  <si>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</si>
  <si>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</si>
  <si>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</si>
  <si>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</si>
  <si>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</si>
  <si>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</si>
  <si>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</si>
  <si>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</si>
  <si>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</si>
  <si>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</si>
  <si>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</si>
  <si>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</si>
  <si>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</si>
  <si>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</si>
  <si>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</si>
  <si>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</si>
  <si>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</si>
  <si>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</si>
  <si>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</si>
  <si>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</si>
  <si>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</si>
  <si>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</si>
  <si>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</si>
  <si>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</si>
  <si>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</si>
  <si>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</si>
  <si>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</si>
  <si>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</si>
  <si>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</si>
  <si>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</si>
  <si>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</si>
  <si>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</si>
  <si>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</si>
  <si>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</si>
  <si>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</si>
  <si>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</si>
  <si>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</si>
  <si>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</si>
  <si>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</si>
  <si>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</si>
  <si>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</si>
  <si>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</si>
  <si>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</si>
  <si>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</si>
  <si>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</si>
  <si>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</si>
  <si>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</si>
  <si>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</si>
  <si>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</si>
  <si>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</si>
  <si>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</si>
  <si>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</si>
  <si>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</si>
  <si>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</si>
  <si>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</si>
  <si>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</si>
  <si>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</si>
  <si>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</si>
  <si>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</si>
  <si>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</si>
  <si>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</si>
  <si>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</si>
  <si>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</si>
  <si>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</si>
  <si>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</si>
  <si>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</si>
  <si>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</si>
  <si>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</si>
  <si>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</si>
  <si>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</si>
  <si>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</si>
  <si>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</si>
  <si>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</si>
  <si>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</si>
  <si>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</si>
  <si>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</si>
  <si>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</si>
  <si>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</si>
  <si>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</si>
  <si>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</si>
  <si>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</si>
  <si>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</si>
  <si>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</si>
  <si>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</si>
  <si>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</si>
  <si>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</si>
  <si>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</si>
  <si>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</si>
  <si>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</si>
  <si>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</si>
  <si>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</si>
  <si>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</si>
  <si>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</si>
  <si>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</si>
  <si>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</si>
  <si>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</si>
  <si>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</si>
  <si>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</si>
  <si>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</si>
  <si>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</si>
  <si>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</si>
  <si>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</si>
  <si>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</si>
  <si>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</si>
  <si>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</si>
  <si>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</si>
  <si>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</si>
  <si>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</si>
  <si>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</si>
  <si>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</si>
  <si>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</si>
  <si>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</si>
  <si>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</si>
  <si>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</si>
  <si>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</si>
  <si>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</si>
  <si>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</si>
  <si>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</si>
  <si>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</si>
  <si>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</si>
  <si>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</si>
  <si>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</si>
  <si>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</si>
  <si>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</si>
  <si>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</si>
  <si>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</si>
  <si>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</si>
  <si>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</si>
  <si>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</si>
  <si>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</si>
  <si>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</si>
  <si>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</si>
  <si>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</si>
  <si>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</si>
  <si>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</si>
  <si>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</si>
  <si>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</si>
  <si>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</si>
  <si>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</si>
  <si>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</si>
  <si>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</si>
  <si>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</si>
  <si>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</si>
  <si>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</si>
  <si>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</si>
  <si>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</si>
  <si>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</si>
  <si>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</si>
  <si>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</si>
  <si>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</si>
  <si>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</si>
  <si>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</si>
  <si>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</si>
  <si>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</si>
  <si>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</si>
  <si>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</si>
  <si>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</si>
  <si>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</si>
  <si>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</si>
  <si>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</si>
  <si>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</si>
  <si>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</si>
  <si>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</si>
  <si>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</si>
  <si>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</si>
  <si>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</si>
  <si>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</si>
  <si>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</si>
  <si>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</si>
  <si>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</si>
  <si>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</si>
  <si>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</si>
  <si>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</si>
  <si>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</si>
  <si>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</si>
  <si>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</si>
  <si>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</si>
  <si>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</si>
  <si>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</si>
  <si>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</si>
  <si>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</si>
  <si>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</si>
  <si>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</si>
  <si>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</si>
  <si>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</si>
  <si>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</si>
  <si>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</si>
  <si>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</si>
  <si>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</si>
  <si>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</si>
  <si>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</si>
  <si>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</si>
  <si>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</si>
  <si>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</si>
  <si>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</si>
  <si>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</si>
  <si>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</si>
  <si>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</si>
  <si>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</si>
  <si>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</si>
  <si>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</si>
  <si>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</si>
  <si>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</si>
  <si>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</si>
  <si>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</si>
  <si>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</si>
  <si>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</si>
  <si>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</si>
  <si>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</si>
  <si>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</si>
  <si>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</si>
  <si>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</si>
  <si>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</si>
  <si>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</si>
  <si>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</si>
  <si>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</si>
  <si>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</si>
  <si>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</si>
  <si>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</si>
  <si>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</si>
  <si>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</si>
  <si>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</si>
  <si>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</si>
  <si>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</si>
  <si>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</si>
  <si>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</si>
  <si>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</si>
  <si>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</si>
  <si>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</si>
  <si>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</si>
  <si>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</si>
  <si>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</si>
  <si>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</si>
  <si>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</si>
  <si>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</si>
  <si>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</si>
  <si>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</si>
  <si>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</si>
  <si>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</si>
  <si>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</si>
  <si>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</si>
  <si>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</si>
  <si>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</si>
  <si>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</si>
  <si>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</si>
  <si>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</si>
  <si>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</si>
  <si>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</si>
  <si>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</si>
  <si>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</si>
  <si>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</si>
  <si>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</si>
  <si>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</si>
  <si>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</si>
  <si>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</si>
  <si>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</si>
  <si>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</si>
  <si>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</si>
  <si>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</si>
  <si>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</si>
  <si>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</si>
  <si>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</si>
  <si>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</si>
  <si>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</si>
  <si>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</si>
  <si>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</si>
  <si>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</si>
  <si>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</si>
  <si>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</si>
  <si>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</si>
  <si>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</si>
  <si>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</si>
  <si>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</si>
  <si>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</si>
  <si>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</si>
  <si>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</si>
  <si>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</si>
  <si>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</si>
  <si>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</si>
  <si>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</si>
  <si>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</si>
  <si>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</si>
  <si>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</si>
  <si>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</si>
  <si>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</si>
  <si>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</si>
  <si>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</si>
  <si>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</si>
  <si>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</si>
  <si>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</si>
  <si>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</si>
  <si>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</si>
  <si>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</si>
  <si>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</si>
  <si>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</si>
  <si>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</si>
  <si>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</si>
  <si>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</si>
  <si>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</si>
  <si>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</si>
  <si>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</si>
  <si>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</si>
  <si>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</si>
  <si>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</si>
  <si>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</si>
  <si>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</si>
  <si>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</si>
  <si>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</si>
  <si>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</si>
  <si>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</si>
  <si>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</si>
  <si>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</si>
  <si>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</si>
  <si>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</si>
  <si>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</si>
  <si>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</si>
  <si>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</si>
  <si>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</si>
  <si>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</si>
  <si>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</si>
  <si>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</si>
  <si>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</si>
  <si>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</si>
  <si>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</si>
  <si>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</si>
  <si>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</si>
  <si>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</si>
  <si>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</si>
  <si>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</si>
  <si>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</si>
  <si>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</si>
  <si>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</si>
  <si>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</si>
  <si>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</si>
  <si>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</si>
  <si>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</si>
  <si>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</si>
  <si>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</si>
  <si>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</si>
  <si>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</si>
  <si>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</si>
  <si>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</si>
  <si>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</si>
  <si>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</si>
  <si>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</si>
  <si>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</si>
  <si>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</si>
  <si>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</si>
  <si>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</si>
  <si>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</si>
  <si>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</si>
  <si>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</si>
  <si>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</si>
  <si>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</si>
  <si>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</si>
  <si>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</si>
  <si>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</si>
  <si>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</si>
  <si>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</si>
  <si>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</si>
  <si>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</si>
  <si>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</si>
  <si>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</si>
  <si>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</si>
  <si>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</si>
  <si>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</si>
  <si>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</si>
  <si>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</si>
  <si>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</si>
  <si>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</si>
  <si>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</si>
  <si>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</si>
  <si>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</si>
  <si>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</si>
  <si>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</si>
  <si>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</si>
  <si>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</si>
  <si>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</si>
  <si>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</si>
  <si>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</si>
  <si>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</si>
  <si>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</si>
  <si>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</si>
  <si>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</si>
  <si>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</si>
  <si>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</si>
  <si>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</si>
  <si>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</si>
  <si>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</si>
  <si>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</si>
  <si>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</si>
  <si>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</si>
  <si>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</si>
  <si>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</si>
  <si>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</si>
  <si>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</si>
  <si>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</si>
  <si>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</si>
  <si>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</si>
  <si>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</si>
  <si>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</si>
  <si>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</si>
  <si>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</si>
  <si>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</si>
  <si>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</si>
  <si>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</si>
  <si>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</si>
  <si>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</si>
  <si>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</si>
  <si>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</si>
  <si>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</si>
  <si>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</si>
  <si>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</si>
  <si>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</si>
  <si>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</si>
  <si>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</si>
  <si>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</si>
  <si>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</si>
  <si>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</si>
  <si>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</si>
  <si>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</si>
  <si>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</si>
  <si>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</si>
  <si>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</si>
  <si>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</si>
  <si>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</si>
  <si>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</si>
  <si>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</si>
  <si>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</si>
  <si>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</si>
  <si>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</si>
  <si>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</si>
  <si>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</si>
  <si>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</si>
  <si>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</si>
  <si>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</si>
  <si>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</si>
  <si>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</si>
  <si>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</si>
  <si>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</si>
  <si>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</si>
  <si>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</si>
  <si>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</si>
  <si>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</si>
  <si>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</si>
  <si>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</si>
  <si>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</si>
  <si>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</si>
  <si>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</si>
  <si>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</si>
  <si>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</si>
  <si>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</si>
  <si>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</si>
  <si>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</si>
  <si>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</si>
  <si>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</si>
  <si>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</si>
  <si>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</si>
  <si>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</si>
  <si>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</si>
  <si>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</si>
  <si>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</si>
  <si>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</si>
  <si>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</si>
  <si>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</si>
  <si>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</si>
  <si>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</si>
  <si>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</si>
  <si>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</si>
  <si>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</si>
  <si>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</si>
  <si>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</si>
  <si>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</si>
  <si>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</si>
  <si>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</si>
  <si>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</si>
  <si>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</si>
  <si>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</si>
  <si>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</si>
  <si>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</si>
  <si>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</si>
  <si>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</si>
  <si>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</si>
  <si>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</si>
  <si>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</si>
  <si>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</si>
  <si>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</si>
  <si>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</si>
  <si>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</si>
  <si>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</si>
  <si>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</si>
  <si>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</si>
  <si>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</si>
  <si>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</si>
  <si>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</si>
  <si>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</si>
  <si>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</si>
  <si>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</si>
  <si>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</si>
  <si>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</si>
  <si>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</si>
  <si>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</si>
  <si>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</si>
  <si>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</si>
  <si>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</si>
  <si>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</si>
  <si>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</si>
  <si>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</si>
  <si>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</si>
  <si>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</si>
  <si>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</si>
  <si>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</si>
  <si>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</si>
  <si>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</si>
  <si>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</si>
  <si>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</si>
  <si>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</si>
  <si>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</si>
  <si>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</si>
  <si>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</si>
  <si>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</si>
  <si>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</si>
  <si>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</si>
  <si>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</si>
  <si>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</si>
  <si>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</si>
  <si>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</si>
  <si>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</si>
  <si>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</si>
  <si>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</si>
  <si>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</si>
  <si>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</si>
  <si>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</si>
  <si>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</si>
  <si>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</si>
  <si>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</si>
  <si>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</si>
  <si>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</si>
  <si>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</si>
  <si>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</si>
  <si>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</si>
  <si>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</si>
  <si>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</si>
  <si>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</si>
  <si>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</si>
  <si>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</si>
  <si>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</si>
  <si>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</si>
  <si>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</si>
  <si>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</si>
  <si>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</si>
  <si>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</si>
  <si>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</si>
  <si>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</si>
  <si>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</si>
  <si>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</si>
  <si>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</si>
  <si>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</si>
  <si>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</si>
  <si>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</si>
  <si>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</si>
  <si>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</si>
  <si>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</si>
  <si>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</si>
  <si>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</si>
  <si>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</si>
  <si>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</si>
  <si>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</si>
  <si>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</si>
  <si>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</si>
  <si>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</si>
  <si>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</si>
  <si>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</si>
  <si>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</si>
  <si>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</si>
  <si>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</si>
  <si>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</si>
  <si>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</si>
  <si>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</si>
  <si>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</si>
  <si>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</si>
  <si>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</si>
  <si>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</si>
  <si>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</si>
  <si>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</si>
  <si>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</si>
  <si>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</si>
  <si>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</si>
  <si>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</si>
  <si>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</si>
  <si>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</si>
  <si>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</si>
  <si>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</si>
  <si>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</si>
  <si>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</si>
  <si>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</si>
  <si>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</si>
  <si>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</si>
  <si>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</si>
  <si>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</si>
  <si>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</si>
  <si>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</si>
  <si>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</si>
  <si>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</si>
  <si>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</si>
  <si>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</si>
  <si>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</si>
  <si>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</si>
  <si>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</si>
  <si>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</si>
  <si>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</si>
  <si>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</si>
  <si>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</si>
  <si>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</si>
  <si>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</si>
  <si>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</si>
  <si>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</si>
  <si>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</si>
  <si>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</si>
  <si>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</si>
  <si>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</si>
  <si>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</si>
  <si>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</si>
  <si>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</si>
  <si>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</si>
  <si>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</si>
  <si>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</si>
  <si>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</si>
  <si>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</si>
  <si>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</si>
  <si>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</si>
  <si>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</si>
  <si>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</si>
  <si>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</si>
  <si>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</si>
  <si>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</si>
  <si>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</si>
  <si>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</si>
  <si>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</si>
  <si>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</si>
  <si>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</si>
  <si>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</si>
  <si>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</si>
  <si>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</si>
  <si>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</si>
  <si>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</si>
  <si>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</si>
  <si>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</si>
  <si>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</si>
  <si>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</si>
  <si>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</si>
  <si>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</si>
  <si>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</si>
  <si>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</si>
  <si>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</si>
  <si>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</si>
  <si>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</si>
  <si>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</si>
  <si>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</si>
  <si>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</si>
  <si>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</si>
  <si>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</si>
  <si>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</si>
  <si>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</si>
  <si>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</si>
  <si>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</si>
  <si>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</si>
  <si>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</si>
  <si>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</si>
  <si>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</si>
  <si>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</si>
  <si>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</si>
  <si>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</si>
  <si>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</si>
  <si>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</si>
  <si>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</si>
  <si>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</si>
  <si>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</si>
  <si>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</si>
  <si>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</si>
  <si>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</si>
  <si>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</si>
  <si>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</si>
  <si>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</si>
  <si>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</si>
  <si>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</si>
  <si>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</si>
  <si>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</si>
  <si>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</si>
  <si>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</si>
  <si>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</si>
  <si>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</si>
  <si>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</si>
  <si>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</si>
  <si>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</si>
  <si>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</si>
  <si>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</si>
  <si>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</si>
  <si>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</si>
  <si>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</si>
  <si>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</si>
  <si>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</si>
  <si>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</si>
  <si>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</si>
  <si>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</si>
  <si>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</si>
  <si>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</si>
  <si>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</si>
  <si>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</si>
  <si>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</si>
  <si>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</si>
  <si>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</si>
  <si>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</si>
  <si>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</si>
  <si>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</si>
  <si>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</si>
  <si>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</si>
  <si>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</si>
  <si>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</si>
  <si>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</si>
  <si>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</si>
  <si>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</si>
  <si>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</si>
  <si>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</si>
  <si>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</si>
  <si>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</si>
  <si>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</si>
  <si>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</si>
  <si>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</si>
  <si>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</si>
  <si>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</si>
  <si>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</si>
  <si>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</si>
  <si>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</si>
  <si>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</si>
  <si>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</si>
  <si>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</si>
  <si>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</si>
  <si>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</si>
  <si>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</si>
  <si>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</si>
  <si>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</si>
  <si>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</si>
  <si>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</si>
  <si>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</si>
  <si>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</si>
  <si>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</si>
  <si>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</si>
  <si>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</si>
  <si>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</si>
  <si>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</si>
  <si>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</si>
  <si>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</si>
  <si>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</si>
  <si>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</si>
  <si>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</si>
  <si>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</si>
  <si>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</si>
  <si>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</si>
  <si>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</si>
  <si>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</si>
  <si>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</si>
  <si>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</si>
  <si>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</si>
  <si>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</si>
  <si>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</si>
  <si>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</si>
  <si>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</si>
  <si>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</si>
  <si>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</si>
  <si>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</si>
  <si>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</si>
  <si>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</si>
  <si>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</si>
  <si>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</si>
  <si>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</si>
  <si>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</si>
  <si>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</si>
  <si>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</si>
  <si>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</si>
  <si>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</si>
  <si>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</si>
  <si>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</si>
  <si>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</si>
  <si>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</si>
  <si>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</si>
  <si>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</si>
  <si>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</si>
  <si>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</si>
  <si>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</si>
  <si>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</si>
  <si>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</si>
  <si>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</si>
  <si>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</si>
  <si>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</si>
  <si>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</si>
  <si>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</si>
  <si>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</si>
  <si>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</si>
  <si>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</si>
  <si>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</si>
  <si>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</si>
  <si>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</si>
  <si>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</si>
  <si>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</si>
  <si>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</si>
  <si>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</si>
  <si>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</si>
  <si>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</si>
  <si>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</si>
  <si>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</si>
  <si>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</si>
  <si>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</si>
  <si>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</si>
  <si>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</si>
  <si>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</si>
  <si>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</si>
  <si>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</si>
  <si>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</si>
  <si>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</si>
  <si>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</si>
  <si>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</si>
  <si>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</si>
  <si>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</si>
  <si>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</si>
  <si>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</si>
  <si>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</si>
  <si>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</si>
  <si>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</si>
  <si>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</si>
  <si>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</si>
  <si>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</si>
  <si>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</si>
  <si>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</si>
  <si>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</si>
  <si>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</si>
  <si>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</si>
  <si>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</si>
  <si>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</si>
  <si>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</si>
  <si>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</si>
  <si>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</si>
  <si>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</si>
  <si>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სს ბასისბანკი</t>
  </si>
  <si>
    <t>ცხრილი 9 (Capital), N39</t>
  </si>
  <si>
    <t>6.2.2</t>
  </si>
  <si>
    <t>ცხრილი 9 (Capital), N37</t>
  </si>
  <si>
    <t>ცხრილი 9 (Capital), N2</t>
  </si>
  <si>
    <t>ცხრილი 9 (Capital), N3</t>
  </si>
  <si>
    <t>ცხრილი 9 (Capital), N5</t>
  </si>
  <si>
    <t>ცხრილი 9 (Capital), N6</t>
  </si>
  <si>
    <t>ცხრილი 9 (Capital), N5, N8</t>
  </si>
  <si>
    <t>ზაიქი მი</t>
  </si>
  <si>
    <t>ჯანგ ძუნი</t>
  </si>
  <si>
    <t>ჟუ ნინგი</t>
  </si>
  <si>
    <t>ზაზა რობაქიძე</t>
  </si>
  <si>
    <t>მია მი</t>
  </si>
  <si>
    <t>დავით ცაავა</t>
  </si>
  <si>
    <t>ლევან გარდაფხაძე</t>
  </si>
  <si>
    <t>დავით კაკაბაძე</t>
  </si>
  <si>
    <t>ლია ასლანიკაშვილი</t>
  </si>
  <si>
    <t>ხვეი ლი</t>
  </si>
  <si>
    <t>გიორგი გაბუნია</t>
  </si>
  <si>
    <t>რატი დვალაძე</t>
  </si>
  <si>
    <t>შპს "Xinjiang HuaLing Industry &amp; Trade (Group) Co"</t>
  </si>
  <si>
    <t>მი ზაიქი</t>
  </si>
  <si>
    <t>მი ენხვა</t>
  </si>
  <si>
    <t>სს "ბაზისბანკი"</t>
  </si>
  <si>
    <t>www.basisbank.ge</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</si>
</sst>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0">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168" fontId="96" fillId="0" borderId="125" applyNumberFormat="0" applyFill="0" applyAlignment="0" applyProtection="0"/>
    <xf numFmtId="169" fontId="96"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9"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68" fontId="96"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0" fontId="49" fillId="0" borderId="125" applyNumberFormat="0" applyFill="0" applyAlignment="0" applyProtection="0"/>
    <xf numFmtId="188" fontId="2" fillId="70" borderId="119" applyFont="0">
      <alignment horizontal="right" vertical="center"/>
    </xf>
    <xf numFmtId="3" fontId="2" fillId="70" borderId="119" applyFont="0">
      <alignment horizontal="right" vertical="center"/>
    </xf>
    <xf numFmtId="0" fontId="85"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168" fontId="87" fillId="64" borderId="124" applyNumberFormat="0" applyAlignment="0" applyProtection="0"/>
    <xf numFmtId="169" fontId="87"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9"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168" fontId="87"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0" fontId="85" fillId="64" borderId="124" applyNumberFormat="0" applyAlignment="0" applyProtection="0"/>
    <xf numFmtId="3" fontId="2" fillId="75" borderId="119" applyFont="0">
      <alignment horizontal="right" vertical="center"/>
      <protection locked="0"/>
    </xf>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0" fontId="29" fillId="74" borderId="123" applyNumberFormat="0" applyFont="0" applyAlignment="0" applyProtection="0"/>
    <xf numFmtId="3" fontId="2" fillId="72" borderId="119" applyFont="0">
      <alignment horizontal="right" vertical="center"/>
      <protection locked="0"/>
    </xf>
    <xf numFmtId="0" fontId="68"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168" fontId="70" fillId="43" borderId="122" applyNumberFormat="0" applyAlignment="0" applyProtection="0"/>
    <xf numFmtId="169" fontId="70"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9"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168" fontId="70"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68" fillId="43" borderId="122" applyNumberFormat="0" applyAlignment="0" applyProtection="0"/>
    <xf numFmtId="0" fontId="2" fillId="71" borderId="120" applyNumberFormat="0" applyFont="0" applyBorder="0" applyProtection="0">
      <alignment horizontal="left" vertical="center"/>
    </xf>
    <xf numFmtId="9" fontId="2" fillId="71" borderId="119" applyFont="0" applyProtection="0">
      <alignment horizontal="right" vertical="center"/>
    </xf>
    <xf numFmtId="3" fontId="2" fillId="71" borderId="119" applyFont="0" applyProtection="0">
      <alignment horizontal="right" vertical="center"/>
    </xf>
    <xf numFmtId="0" fontId="64" fillId="70" borderId="120" applyFont="0" applyBorder="0">
      <alignment horizontal="center" wrapText="1"/>
    </xf>
    <xf numFmtId="168" fontId="56" fillId="0" borderId="117">
      <alignment horizontal="left" vertical="center"/>
    </xf>
    <xf numFmtId="0" fontId="56" fillId="0" borderId="117">
      <alignment horizontal="left" vertical="center"/>
    </xf>
    <xf numFmtId="0" fontId="56" fillId="0" borderId="117">
      <alignment horizontal="left" vertical="center"/>
    </xf>
    <xf numFmtId="0" fontId="2" fillId="69" borderId="119" applyNumberFormat="0" applyFont="0" applyBorder="0" applyProtection="0">
      <alignment horizontal="center" vertical="center"/>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38" fillId="0" borderId="119" applyNumberFormat="0" applyAlignment="0">
      <alignment horizontal="right"/>
      <protection locked="0"/>
    </xf>
    <xf numFmtId="0" fontId="40"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168" fontId="42" fillId="64" borderId="122" applyNumberFormat="0" applyAlignment="0" applyProtection="0"/>
    <xf numFmtId="169" fontId="42"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9"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168" fontId="42"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40" fillId="64" borderId="122" applyNumberFormat="0" applyAlignment="0" applyProtection="0"/>
    <xf numFmtId="0" fontId="1" fillId="0" borderId="0"/>
    <xf numFmtId="169" fontId="28" fillId="37" borderId="0"/>
    <xf numFmtId="0" fontId="2" fillId="0" borderId="0">
      <alignment vertical="center"/>
    </xf>
  </cellStyleXfs>
  <cellXfs count="664">
    <xf numFmtId="0" fontId="0" fillId="0" borderId="0" xfId="0"/>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6" xfId="0" applyNumberFormat="1" applyFont="1" applyFill="1" applyBorder="1" applyAlignment="1">
      <alignment horizontal="right" vertical="center"/>
    </xf>
    <xf numFmtId="0" fontId="108" fillId="0" borderId="0" xfId="0" applyFont="1" applyFill="1" applyBorder="1" applyAlignment="1">
      <alignment horizontal="left"/>
    </xf>
    <xf numFmtId="49" fontId="108" fillId="0" borderId="99" xfId="0" applyNumberFormat="1" applyFont="1" applyFill="1" applyBorder="1" applyAlignment="1">
      <alignment horizontal="right" vertical="center"/>
    </xf>
    <xf numFmtId="0" fontId="108" fillId="0" borderId="96" xfId="0" applyNumberFormat="1" applyFont="1" applyFill="1" applyBorder="1" applyAlignment="1">
      <alignment vertical="center" wrapText="1"/>
    </xf>
    <xf numFmtId="0" fontId="108" fillId="0" borderId="96" xfId="0" applyFont="1" applyFill="1" applyBorder="1" applyAlignment="1">
      <alignment horizontal="left" vertical="center" wrapText="1"/>
    </xf>
    <xf numFmtId="0" fontId="108" fillId="0" borderId="96" xfId="12672" applyFont="1" applyFill="1" applyBorder="1" applyAlignment="1">
      <alignment horizontal="left" vertical="center" wrapText="1"/>
    </xf>
    <xf numFmtId="0" fontId="108" fillId="0" borderId="96" xfId="0" applyNumberFormat="1" applyFont="1" applyFill="1" applyBorder="1" applyAlignment="1">
      <alignment horizontal="left" vertical="center" wrapText="1"/>
    </xf>
    <xf numFmtId="0" fontId="108" fillId="0" borderId="96" xfId="0" applyNumberFormat="1" applyFont="1" applyFill="1" applyBorder="1" applyAlignment="1">
      <alignment horizontal="right" vertical="center" wrapText="1"/>
    </xf>
    <xf numFmtId="0" fontId="108" fillId="0" borderId="96" xfId="0" applyNumberFormat="1" applyFont="1" applyFill="1" applyBorder="1" applyAlignment="1">
      <alignment horizontal="right" vertical="center"/>
    </xf>
    <xf numFmtId="0" fontId="108" fillId="0" borderId="96" xfId="0" applyFont="1" applyFill="1" applyBorder="1" applyAlignment="1">
      <alignment vertical="center" wrapText="1"/>
    </xf>
    <xf numFmtId="0" fontId="108" fillId="0" borderId="99" xfId="0" applyNumberFormat="1" applyFont="1" applyFill="1" applyBorder="1" applyAlignment="1">
      <alignment horizontal="left" vertical="center" wrapText="1"/>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108" fillId="0" borderId="22" xfId="0" applyFont="1" applyFill="1" applyBorder="1"/>
    <xf numFmtId="0" fontId="108" fillId="0" borderId="22" xfId="0" applyFont="1" applyFill="1" applyBorder="1" applyAlignment="1">
      <alignment horizontal="right"/>
    </xf>
    <xf numFmtId="49" fontId="108" fillId="0" borderId="22" xfId="0" applyNumberFormat="1" applyFont="1" applyFill="1" applyBorder="1" applyAlignment="1">
      <alignment horizontal="right" vertical="center"/>
    </xf>
    <xf numFmtId="49" fontId="108" fillId="0" borderId="25" xfId="0" applyNumberFormat="1" applyFont="1" applyFill="1" applyBorder="1" applyAlignment="1">
      <alignment horizontal="right" vertical="center"/>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49" fontId="108" fillId="0" borderId="105" xfId="0" applyNumberFormat="1" applyFont="1" applyFill="1" applyBorder="1" applyAlignment="1">
      <alignment horizontal="right" vertical="center"/>
    </xf>
    <xf numFmtId="0" fontId="108" fillId="0" borderId="96" xfId="0" applyFont="1" applyFill="1" applyBorder="1" applyAlignment="1">
      <alignment horizontal="left" vertical="center" wrapText="1"/>
    </xf>
    <xf numFmtId="0" fontId="7" fillId="0" borderId="3" xfId="0" applyFont="1" applyFill="1" applyBorder="1" applyAlignment="1">
      <alignment vertical="center" wrapText="1"/>
    </xf>
    <xf numFmtId="0" fontId="108" fillId="0" borderId="103" xfId="0" applyFont="1" applyFill="1" applyBorder="1" applyAlignment="1">
      <alignment vertical="center" wrapText="1"/>
    </xf>
    <xf numFmtId="0" fontId="108" fillId="0" borderId="103" xfId="0" applyFont="1" applyFill="1" applyBorder="1" applyAlignment="1">
      <alignment horizontal="left" vertical="center" wrapText="1"/>
    </xf>
    <xf numFmtId="0" fontId="108" fillId="0" borderId="96" xfId="0" applyNumberFormat="1" applyFont="1" applyFill="1" applyBorder="1" applyAlignment="1">
      <alignment vertical="center"/>
    </xf>
    <xf numFmtId="0" fontId="108" fillId="0" borderId="96" xfId="0" applyNumberFormat="1" applyFont="1" applyFill="1" applyBorder="1" applyAlignment="1">
      <alignment horizontal="left" vertical="center" wrapText="1"/>
    </xf>
    <xf numFmtId="0" fontId="110" fillId="0" borderId="96" xfId="0" applyNumberFormat="1" applyFont="1" applyFill="1" applyBorder="1" applyAlignment="1">
      <alignment vertical="center" wrapText="1"/>
    </xf>
    <xf numFmtId="0" fontId="110" fillId="0" borderId="3" xfId="0" applyNumberFormat="1" applyFont="1" applyFill="1" applyBorder="1" applyAlignment="1">
      <alignment vertical="center" wrapText="1"/>
    </xf>
    <xf numFmtId="0" fontId="110" fillId="0" borderId="96" xfId="0" applyNumberFormat="1" applyFont="1" applyFill="1" applyBorder="1" applyAlignment="1">
      <alignment horizontal="left" vertical="center" wrapText="1"/>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6" fillId="36" borderId="26" xfId="0" applyNumberFormat="1" applyFont="1" applyFill="1" applyBorder="1" applyAlignment="1">
      <alignment horizontal="center" vertical="center"/>
    </xf>
    <xf numFmtId="0" fontId="7" fillId="0" borderId="0" xfId="0" applyFont="1" applyAlignment="1">
      <alignment wrapText="1"/>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12"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19" xfId="0" applyFont="1" applyFill="1" applyBorder="1" applyAlignment="1">
      <alignment vertical="center"/>
    </xf>
    <xf numFmtId="0" fontId="6" fillId="0" borderId="119" xfId="0" applyFont="1" applyFill="1" applyBorder="1" applyAlignment="1">
      <alignment vertical="center"/>
    </xf>
    <xf numFmtId="0" fontId="4" fillId="0" borderId="20" xfId="0" applyFont="1" applyFill="1" applyBorder="1" applyAlignment="1">
      <alignment vertical="center"/>
    </xf>
    <xf numFmtId="0" fontId="4" fillId="0" borderId="114" xfId="0" applyFont="1" applyFill="1" applyBorder="1" applyAlignment="1">
      <alignment vertical="center"/>
    </xf>
    <xf numFmtId="0" fontId="4" fillId="0" borderId="116"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127" xfId="0" applyFont="1" applyFill="1" applyBorder="1" applyAlignment="1">
      <alignment horizontal="center" vertical="center"/>
    </xf>
    <xf numFmtId="0" fontId="4" fillId="0" borderId="129" xfId="0" applyFont="1" applyFill="1" applyBorder="1" applyAlignment="1">
      <alignment horizontal="center" vertical="center"/>
    </xf>
    <xf numFmtId="169" fontId="28" fillId="37" borderId="34" xfId="20" applyBorder="1"/>
    <xf numFmtId="169" fontId="28" fillId="37" borderId="131" xfId="20" applyBorder="1"/>
    <xf numFmtId="169" fontId="28" fillId="37" borderId="121"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17" xfId="0" applyFont="1" applyFill="1" applyBorder="1" applyAlignment="1">
      <alignment vertical="center"/>
    </xf>
    <xf numFmtId="0" fontId="14" fillId="3" borderId="132" xfId="0" applyFont="1" applyFill="1" applyBorder="1" applyAlignment="1">
      <alignment horizontal="left"/>
    </xf>
    <xf numFmtId="0" fontId="14" fillId="3" borderId="133" xfId="0" applyFont="1" applyFill="1" applyBorder="1" applyAlignment="1">
      <alignment horizontal="left"/>
    </xf>
    <xf numFmtId="0" fontId="4" fillId="0" borderId="0" xfId="0" applyFont="1"/>
    <xf numFmtId="0" fontId="4" fillId="0" borderId="0" xfId="0" applyFont="1" applyFill="1"/>
    <xf numFmtId="0" fontId="4" fillId="0" borderId="119" xfId="0" applyFont="1" applyFill="1" applyBorder="1" applyAlignment="1">
      <alignment horizontal="center" vertical="center" wrapText="1"/>
    </xf>
    <xf numFmtId="0" fontId="108" fillId="77" borderId="103" xfId="0" applyFont="1" applyFill="1" applyBorder="1" applyAlignment="1">
      <alignment horizontal="left" vertical="center"/>
    </xf>
    <xf numFmtId="0" fontId="108" fillId="77" borderId="96" xfId="0" applyFont="1" applyFill="1" applyBorder="1" applyAlignment="1">
      <alignment vertical="center" wrapText="1"/>
    </xf>
    <xf numFmtId="0" fontId="108" fillId="77" borderId="96" xfId="0" applyFont="1" applyFill="1" applyBorder="1" applyAlignment="1">
      <alignment horizontal="left" vertical="center" wrapText="1"/>
    </xf>
    <xf numFmtId="0" fontId="108" fillId="0" borderId="103" xfId="0" applyFont="1" applyFill="1" applyBorder="1" applyAlignment="1">
      <alignment horizontal="right" vertical="center"/>
    </xf>
    <xf numFmtId="0" fontId="4" fillId="0" borderId="137" xfId="0" applyFont="1" applyFill="1" applyBorder="1" applyAlignment="1">
      <alignment horizontal="center" vertical="center" wrapText="1"/>
    </xf>
    <xf numFmtId="0" fontId="6" fillId="3" borderId="138" xfId="0" applyFont="1" applyFill="1" applyBorder="1" applyAlignment="1">
      <alignment vertical="center"/>
    </xf>
    <xf numFmtId="0" fontId="4" fillId="3" borderId="24" xfId="0" applyFont="1" applyFill="1" applyBorder="1" applyAlignment="1">
      <alignment vertical="center"/>
    </xf>
    <xf numFmtId="0" fontId="4" fillId="0" borderId="139"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39" xfId="0" applyBorder="1"/>
    <xf numFmtId="0" fontId="0" fillId="0" borderId="139" xfId="0" applyBorder="1" applyAlignment="1">
      <alignment horizontal="center"/>
    </xf>
    <xf numFmtId="0" fontId="4" fillId="0" borderId="118" xfId="0" applyFont="1" applyBorder="1" applyAlignment="1">
      <alignment vertical="center" wrapText="1"/>
    </xf>
    <xf numFmtId="167" fontId="4" fillId="0" borderId="119" xfId="0" applyNumberFormat="1" applyFont="1" applyBorder="1" applyAlignment="1">
      <alignment horizontal="center" vertical="center"/>
    </xf>
    <xf numFmtId="167" fontId="4" fillId="0" borderId="137" xfId="0" applyNumberFormat="1" applyFont="1" applyBorder="1" applyAlignment="1">
      <alignment horizontal="center" vertical="center"/>
    </xf>
    <xf numFmtId="167" fontId="14" fillId="0" borderId="119" xfId="0" applyNumberFormat="1" applyFont="1" applyBorder="1" applyAlignment="1">
      <alignment horizontal="center" vertical="center"/>
    </xf>
    <xf numFmtId="0" fontId="14" fillId="0" borderId="118" xfId="0" applyFont="1" applyBorder="1" applyAlignment="1">
      <alignment vertical="center" wrapText="1"/>
    </xf>
    <xf numFmtId="0" fontId="0" fillId="0" borderId="25" xfId="0" applyBorder="1"/>
    <xf numFmtId="0" fontId="6" fillId="36" borderId="140"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39" xfId="0" applyFont="1" applyFill="1" applyBorder="1" applyAlignment="1">
      <alignment horizontal="left" vertical="center" wrapText="1"/>
    </xf>
    <xf numFmtId="0" fontId="6" fillId="36" borderId="119" xfId="0" applyFont="1" applyFill="1" applyBorder="1" applyAlignment="1">
      <alignment horizontal="left" vertical="center" wrapText="1"/>
    </xf>
    <xf numFmtId="0" fontId="6" fillId="36" borderId="137" xfId="0" applyFont="1" applyFill="1" applyBorder="1" applyAlignment="1">
      <alignment horizontal="left" vertical="center" wrapText="1"/>
    </xf>
    <xf numFmtId="0" fontId="4" fillId="0" borderId="139" xfId="0" applyFont="1" applyFill="1" applyBorder="1" applyAlignment="1">
      <alignment horizontal="right" vertical="center" wrapText="1"/>
    </xf>
    <xf numFmtId="0" fontId="4" fillId="0" borderId="119" xfId="0" applyFont="1" applyFill="1" applyBorder="1" applyAlignment="1">
      <alignment horizontal="left" vertical="center" wrapText="1"/>
    </xf>
    <xf numFmtId="0" fontId="112" fillId="0" borderId="139" xfId="0" applyFont="1" applyFill="1" applyBorder="1" applyAlignment="1">
      <alignment horizontal="right" vertical="center" wrapText="1"/>
    </xf>
    <xf numFmtId="0" fontId="112" fillId="0" borderId="119" xfId="0" applyFont="1" applyFill="1" applyBorder="1" applyAlignment="1">
      <alignment horizontal="left" vertical="center" wrapText="1"/>
    </xf>
    <xf numFmtId="0" fontId="6" fillId="0" borderId="139"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2" fillId="0" borderId="0" xfId="0" applyFont="1" applyFill="1" applyAlignment="1">
      <alignment horizontal="left" vertical="center"/>
    </xf>
    <xf numFmtId="49" fontId="113" fillId="0" borderId="25" xfId="5" applyNumberFormat="1" applyFont="1" applyFill="1" applyBorder="1" applyAlignment="1" applyProtection="1">
      <alignment horizontal="left" vertical="center"/>
      <protection locked="0"/>
    </xf>
    <xf numFmtId="0" fontId="114" fillId="0" borderId="26" xfId="9" applyFont="1" applyFill="1" applyBorder="1" applyAlignment="1" applyProtection="1">
      <alignment horizontal="left" vertical="center" wrapText="1"/>
      <protection locked="0"/>
    </xf>
    <xf numFmtId="0" fontId="22" fillId="0" borderId="139" xfId="0" applyFont="1" applyBorder="1" applyAlignment="1">
      <alignment horizontal="center" vertical="center" wrapText="1"/>
    </xf>
    <xf numFmtId="0" fontId="22" fillId="0" borderId="119" xfId="0" applyFont="1" applyBorder="1" applyAlignment="1">
      <alignment vertical="center" wrapText="1"/>
    </xf>
    <xf numFmtId="3" fontId="23" fillId="36" borderId="119" xfId="0" applyNumberFormat="1" applyFont="1" applyFill="1" applyBorder="1" applyAlignment="1">
      <alignment vertical="center" wrapText="1"/>
    </xf>
    <xf numFmtId="3" fontId="23" fillId="36" borderId="137" xfId="0" applyNumberFormat="1" applyFont="1" applyFill="1" applyBorder="1" applyAlignment="1">
      <alignment vertical="center" wrapText="1"/>
    </xf>
    <xf numFmtId="14" fontId="7" fillId="3" borderId="119" xfId="8" quotePrefix="1" applyNumberFormat="1" applyFont="1" applyFill="1" applyBorder="1" applyAlignment="1" applyProtection="1">
      <alignment horizontal="left" vertical="center" wrapText="1" indent="2"/>
      <protection locked="0"/>
    </xf>
    <xf numFmtId="3" fontId="23" fillId="0" borderId="119" xfId="0" applyNumberFormat="1" applyFont="1" applyBorder="1" applyAlignment="1">
      <alignment vertical="center" wrapText="1"/>
    </xf>
    <xf numFmtId="3" fontId="23" fillId="0" borderId="137" xfId="0" applyNumberFormat="1" applyFont="1" applyBorder="1" applyAlignment="1">
      <alignment vertical="center" wrapText="1"/>
    </xf>
    <xf numFmtId="14" fontId="7" fillId="3" borderId="119" xfId="8" quotePrefix="1" applyNumberFormat="1" applyFont="1" applyFill="1" applyBorder="1" applyAlignment="1" applyProtection="1">
      <alignment horizontal="left" vertical="center" wrapText="1" indent="3"/>
      <protection locked="0"/>
    </xf>
    <xf numFmtId="3" fontId="23" fillId="0" borderId="119" xfId="0" applyNumberFormat="1" applyFont="1" applyFill="1" applyBorder="1" applyAlignment="1">
      <alignment vertical="center" wrapText="1"/>
    </xf>
    <xf numFmtId="0" fontId="22" fillId="0" borderId="119" xfId="0" applyFont="1" applyFill="1" applyBorder="1" applyAlignment="1">
      <alignment horizontal="left" vertical="center" wrapText="1" indent="2"/>
    </xf>
    <xf numFmtId="0" fontId="11" fillId="0" borderId="119" xfId="17" applyFill="1" applyBorder="1" applyAlignment="1" applyProtection="1"/>
    <xf numFmtId="49" fontId="112" fillId="0" borderId="139" xfId="0" applyNumberFormat="1" applyFont="1" applyFill="1" applyBorder="1" applyAlignment="1">
      <alignment horizontal="right" vertical="center" wrapText="1"/>
    </xf>
    <xf numFmtId="0" fontId="7" fillId="3" borderId="119" xfId="20960" applyFont="1" applyFill="1" applyBorder="1" applyAlignment="1" applyProtection="1"/>
    <xf numFmtId="0" fontId="105" fillId="0" borderId="119" xfId="20960" applyFont="1" applyFill="1" applyBorder="1" applyAlignment="1" applyProtection="1">
      <alignment horizontal="center" vertical="center"/>
    </xf>
    <xf numFmtId="0" fontId="4" fillId="0" borderId="119" xfId="0" applyFont="1" applyBorder="1"/>
    <xf numFmtId="0" fontId="11" fillId="0" borderId="119" xfId="17" applyFill="1" applyBorder="1" applyAlignment="1" applyProtection="1">
      <alignment horizontal="left" vertical="center" wrapText="1"/>
    </xf>
    <xf numFmtId="49" fontId="112" fillId="0" borderId="119" xfId="0" applyNumberFormat="1" applyFont="1" applyFill="1" applyBorder="1" applyAlignment="1">
      <alignment horizontal="right" vertical="center" wrapText="1"/>
    </xf>
    <xf numFmtId="0" fontId="11" fillId="0" borderId="119" xfId="17" applyFill="1" applyBorder="1" applyAlignment="1" applyProtection="1">
      <alignment horizontal="left" vertical="center"/>
    </xf>
    <xf numFmtId="0" fontId="11" fillId="0" borderId="119" xfId="17" applyBorder="1" applyAlignment="1" applyProtection="1"/>
    <xf numFmtId="0" fontId="4" fillId="0" borderId="119" xfId="0" applyFont="1" applyFill="1" applyBorder="1"/>
    <xf numFmtId="0" fontId="22" fillId="0" borderId="139" xfId="0" applyFont="1" applyFill="1" applyBorder="1" applyAlignment="1">
      <alignment horizontal="center" vertical="center" wrapText="1"/>
    </xf>
    <xf numFmtId="0" fontId="22" fillId="0" borderId="119" xfId="0" applyFont="1" applyFill="1" applyBorder="1" applyAlignment="1">
      <alignment vertical="center" wrapText="1"/>
    </xf>
    <xf numFmtId="3" fontId="23" fillId="0" borderId="137" xfId="0" applyNumberFormat="1" applyFont="1" applyFill="1" applyBorder="1" applyAlignment="1">
      <alignment vertical="center" wrapText="1"/>
    </xf>
    <xf numFmtId="0" fontId="115" fillId="78" borderId="120" xfId="21412" applyFont="1" applyFill="1" applyBorder="1" applyAlignment="1" applyProtection="1">
      <alignment vertical="center" wrapText="1"/>
      <protection locked="0"/>
    </xf>
    <xf numFmtId="0" fontId="116" fillId="70" borderId="114" xfId="21412" applyFont="1" applyFill="1" applyBorder="1" applyAlignment="1" applyProtection="1">
      <alignment horizontal="center" vertical="center"/>
      <protection locked="0"/>
    </xf>
    <xf numFmtId="0" fontId="115" fillId="79" borderId="119" xfId="21412" applyFont="1" applyFill="1" applyBorder="1" applyAlignment="1" applyProtection="1">
      <alignment horizontal="center" vertical="center"/>
      <protection locked="0"/>
    </xf>
    <xf numFmtId="0" fontId="115" fillId="78" borderId="120" xfId="21412" applyFont="1" applyFill="1" applyBorder="1" applyAlignment="1" applyProtection="1">
      <alignment vertical="center"/>
      <protection locked="0"/>
    </xf>
    <xf numFmtId="0" fontId="117" fillId="70" borderId="114" xfId="21412" applyFont="1" applyFill="1" applyBorder="1" applyAlignment="1" applyProtection="1">
      <alignment horizontal="center" vertical="center"/>
      <protection locked="0"/>
    </xf>
    <xf numFmtId="0" fontId="117" fillId="3" borderId="114" xfId="21412" applyFont="1" applyFill="1" applyBorder="1" applyAlignment="1" applyProtection="1">
      <alignment horizontal="center" vertical="center"/>
      <protection locked="0"/>
    </xf>
    <xf numFmtId="0" fontId="117" fillId="0" borderId="114" xfId="21412" applyFont="1" applyFill="1" applyBorder="1" applyAlignment="1" applyProtection="1">
      <alignment horizontal="center" vertical="center"/>
      <protection locked="0"/>
    </xf>
    <xf numFmtId="0" fontId="118" fillId="79" borderId="119" xfId="21412" applyFont="1" applyFill="1" applyBorder="1" applyAlignment="1" applyProtection="1">
      <alignment horizontal="center" vertical="center"/>
      <protection locked="0"/>
    </xf>
    <xf numFmtId="0" fontId="115" fillId="78" borderId="120" xfId="21412" applyFont="1" applyFill="1" applyBorder="1" applyAlignment="1" applyProtection="1">
      <alignment horizontal="center" vertical="center"/>
      <protection locked="0"/>
    </xf>
    <xf numFmtId="0" fontId="64" fillId="78" borderId="120" xfId="21412" applyFont="1" applyFill="1" applyBorder="1" applyAlignment="1" applyProtection="1">
      <alignment vertical="center"/>
      <protection locked="0"/>
    </xf>
    <xf numFmtId="0" fontId="117" fillId="70" borderId="119" xfId="21412" applyFont="1" applyFill="1" applyBorder="1" applyAlignment="1" applyProtection="1">
      <alignment horizontal="center" vertical="center"/>
      <protection locked="0"/>
    </xf>
    <xf numFmtId="0" fontId="38" fillId="70" borderId="119" xfId="21412" applyFont="1" applyFill="1" applyBorder="1" applyAlignment="1" applyProtection="1">
      <alignment horizontal="center" vertical="center"/>
      <protection locked="0"/>
    </xf>
    <xf numFmtId="0" fontId="64" fillId="78" borderId="118" xfId="21412" applyFont="1" applyFill="1" applyBorder="1" applyAlignment="1" applyProtection="1">
      <alignment vertical="center"/>
      <protection locked="0"/>
    </xf>
    <xf numFmtId="0" fontId="116" fillId="0" borderId="118" xfId="21412" applyFont="1" applyFill="1" applyBorder="1" applyAlignment="1" applyProtection="1">
      <alignment horizontal="left" vertical="center" wrapText="1"/>
      <protection locked="0"/>
    </xf>
    <xf numFmtId="164" fontId="116" fillId="0" borderId="119" xfId="948" applyNumberFormat="1" applyFont="1" applyFill="1" applyBorder="1" applyAlignment="1" applyProtection="1">
      <alignment horizontal="right" vertical="center"/>
      <protection locked="0"/>
    </xf>
    <xf numFmtId="0" fontId="115" fillId="79" borderId="118" xfId="21412" applyFont="1" applyFill="1" applyBorder="1" applyAlignment="1" applyProtection="1">
      <alignment vertical="top" wrapText="1"/>
      <protection locked="0"/>
    </xf>
    <xf numFmtId="164" fontId="116" fillId="79" borderId="119" xfId="948" applyNumberFormat="1" applyFont="1" applyFill="1" applyBorder="1" applyAlignment="1" applyProtection="1">
      <alignment horizontal="right" vertical="center"/>
    </xf>
    <xf numFmtId="164" fontId="64" fillId="78" borderId="118" xfId="948" applyNumberFormat="1" applyFont="1" applyFill="1" applyBorder="1" applyAlignment="1" applyProtection="1">
      <alignment horizontal="right" vertical="center"/>
      <protection locked="0"/>
    </xf>
    <xf numFmtId="0" fontId="116" fillId="70" borderId="118" xfId="21412" applyFont="1" applyFill="1" applyBorder="1" applyAlignment="1" applyProtection="1">
      <alignment vertical="center" wrapText="1"/>
      <protection locked="0"/>
    </xf>
    <xf numFmtId="0" fontId="116" fillId="70" borderId="118" xfId="21412" applyFont="1" applyFill="1" applyBorder="1" applyAlignment="1" applyProtection="1">
      <alignment horizontal="left" vertical="center" wrapText="1"/>
      <protection locked="0"/>
    </xf>
    <xf numFmtId="0" fontId="116" fillId="0" borderId="118" xfId="21412" applyFont="1" applyFill="1" applyBorder="1" applyAlignment="1" applyProtection="1">
      <alignment vertical="center" wrapText="1"/>
      <protection locked="0"/>
    </xf>
    <xf numFmtId="0" fontId="116" fillId="3" borderId="118" xfId="21412" applyFont="1" applyFill="1" applyBorder="1" applyAlignment="1" applyProtection="1">
      <alignment horizontal="left" vertical="center" wrapText="1"/>
      <protection locked="0"/>
    </xf>
    <xf numFmtId="0" fontId="115" fillId="79" borderId="118" xfId="21412" applyFont="1" applyFill="1" applyBorder="1" applyAlignment="1" applyProtection="1">
      <alignment vertical="center" wrapText="1"/>
      <protection locked="0"/>
    </xf>
    <xf numFmtId="164" fontId="115" fillId="78" borderId="118" xfId="948" applyNumberFormat="1" applyFont="1" applyFill="1" applyBorder="1" applyAlignment="1" applyProtection="1">
      <alignment horizontal="right" vertical="center"/>
      <protection locked="0"/>
    </xf>
    <xf numFmtId="164" fontId="116" fillId="3" borderId="119" xfId="948" applyNumberFormat="1" applyFont="1" applyFill="1" applyBorder="1" applyAlignment="1" applyProtection="1">
      <alignment horizontal="right" vertical="center"/>
      <protection locked="0"/>
    </xf>
    <xf numFmtId="10" fontId="7" fillId="0" borderId="119" xfId="20961" applyNumberFormat="1" applyFont="1" applyFill="1" applyBorder="1" applyAlignment="1">
      <alignment horizontal="left" vertical="center" wrapText="1"/>
    </xf>
    <xf numFmtId="10" fontId="4" fillId="0"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left" vertical="center" wrapText="1"/>
    </xf>
    <xf numFmtId="10" fontId="112" fillId="0" borderId="119" xfId="20961" applyNumberFormat="1" applyFont="1" applyFill="1" applyBorder="1" applyAlignment="1">
      <alignment horizontal="left" vertical="center" wrapText="1"/>
    </xf>
    <xf numFmtId="10" fontId="6" fillId="36" borderId="119" xfId="20961" applyNumberFormat="1" applyFont="1" applyFill="1" applyBorder="1" applyAlignment="1">
      <alignment horizontal="left" vertical="center" wrapText="1"/>
    </xf>
    <xf numFmtId="10" fontId="6" fillId="36" borderId="119" xfId="0" applyNumberFormat="1" applyFont="1" applyFill="1" applyBorder="1" applyAlignment="1">
      <alignment horizontal="center" vertical="center" wrapText="1"/>
    </xf>
    <xf numFmtId="10" fontId="114" fillId="0" borderId="26" xfId="20961" applyNumberFormat="1" applyFont="1" applyFill="1" applyBorder="1" applyAlignment="1" applyProtection="1">
      <alignment horizontal="left" vertical="center"/>
    </xf>
    <xf numFmtId="43" fontId="7" fillId="0" borderId="0" xfId="7" applyFont="1"/>
    <xf numFmtId="10" fontId="4" fillId="0" borderId="3" xfId="20961" applyNumberFormat="1" applyFont="1" applyFill="1" applyBorder="1" applyAlignment="1" applyProtection="1">
      <alignment horizontal="right" vertical="center" wrapText="1"/>
      <protection locked="0"/>
    </xf>
    <xf numFmtId="10" fontId="28" fillId="37" borderId="0" xfId="20961" applyNumberFormat="1" applyFont="1" applyFill="1" applyBorder="1"/>
    <xf numFmtId="10" fontId="9" fillId="2" borderId="3" xfId="20961" applyNumberFormat="1" applyFont="1" applyFill="1" applyBorder="1" applyAlignment="1" applyProtection="1">
      <alignment vertical="center"/>
      <protection locked="0"/>
    </xf>
    <xf numFmtId="193" fontId="0" fillId="0" borderId="0" xfId="0" applyNumberFormat="1"/>
    <xf numFmtId="43" fontId="0" fillId="0" borderId="0" xfId="7" applyFont="1"/>
    <xf numFmtId="179" fontId="4" fillId="0" borderId="20" xfId="0" applyNumberFormat="1" applyFont="1" applyFill="1" applyBorder="1" applyAlignment="1">
      <alignment horizontal="center" vertical="center" wrapText="1"/>
    </xf>
    <xf numFmtId="179" fontId="4" fillId="0" borderId="21" xfId="0" applyNumberFormat="1" applyFont="1" applyFill="1" applyBorder="1" applyAlignment="1">
      <alignment horizontal="center" vertical="center" wrapText="1"/>
    </xf>
    <xf numFmtId="10" fontId="4" fillId="0" borderId="3" xfId="20961" applyNumberFormat="1" applyFont="1" applyBorder="1" applyAlignment="1" applyProtection="1">
      <alignment vertical="center" wrapText="1"/>
      <protection locked="0"/>
    </xf>
    <xf numFmtId="10" fontId="4" fillId="0" borderId="23" xfId="20961" applyNumberFormat="1" applyFont="1" applyBorder="1" applyAlignment="1" applyProtection="1">
      <alignment vertical="center" wrapText="1"/>
      <protection locked="0"/>
    </xf>
    <xf numFmtId="10" fontId="17" fillId="2" borderId="3" xfId="20961" applyNumberFormat="1" applyFont="1" applyFill="1" applyBorder="1" applyAlignment="1" applyProtection="1">
      <alignment vertical="center"/>
      <protection locked="0"/>
    </xf>
    <xf numFmtId="10" fontId="17" fillId="2" borderId="23" xfId="20961" applyNumberFormat="1" applyFont="1" applyFill="1" applyBorder="1" applyAlignment="1" applyProtection="1">
      <alignment vertical="center"/>
      <protection locked="0"/>
    </xf>
    <xf numFmtId="10" fontId="9" fillId="2" borderId="23"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64" fontId="9" fillId="0" borderId="3" xfId="7" applyNumberFormat="1" applyFont="1" applyFill="1" applyBorder="1" applyAlignment="1" applyProtection="1">
      <alignment horizontal="right"/>
    </xf>
    <xf numFmtId="164" fontId="9" fillId="36" borderId="23" xfId="7" applyNumberFormat="1" applyFont="1" applyFill="1" applyBorder="1" applyAlignment="1" applyProtection="1">
      <alignment horizontal="right"/>
    </xf>
    <xf numFmtId="164" fontId="9" fillId="0" borderId="26" xfId="7" applyNumberFormat="1" applyFont="1" applyFill="1" applyBorder="1" applyAlignment="1" applyProtection="1">
      <alignment horizontal="right"/>
    </xf>
    <xf numFmtId="164" fontId="9" fillId="36" borderId="27" xfId="7" applyNumberFormat="1" applyFont="1" applyFill="1" applyBorder="1" applyAlignment="1" applyProtection="1">
      <alignment horizontal="right"/>
    </xf>
    <xf numFmtId="10" fontId="4" fillId="0" borderId="24" xfId="20961" applyNumberFormat="1" applyFont="1" applyBorder="1" applyAlignment="1"/>
    <xf numFmtId="10" fontId="4" fillId="0" borderId="43" xfId="20961" applyNumberFormat="1" applyFont="1" applyBorder="1" applyAlignment="1"/>
    <xf numFmtId="4" fontId="4" fillId="0" borderId="137" xfId="0" applyNumberFormat="1" applyFont="1" applyFill="1" applyBorder="1" applyAlignment="1">
      <alignment horizontal="right" vertical="center" wrapText="1"/>
    </xf>
    <xf numFmtId="4" fontId="6" fillId="36" borderId="137" xfId="0" applyNumberFormat="1" applyFont="1" applyFill="1" applyBorder="1" applyAlignment="1">
      <alignment horizontal="right" vertical="center" wrapText="1"/>
    </xf>
    <xf numFmtId="4" fontId="112" fillId="0" borderId="137" xfId="0" applyNumberFormat="1" applyFont="1" applyFill="1" applyBorder="1" applyAlignment="1">
      <alignment horizontal="right" vertical="center" wrapText="1"/>
    </xf>
    <xf numFmtId="4" fontId="6" fillId="36" borderId="137" xfId="0" applyNumberFormat="1" applyFont="1" applyFill="1" applyBorder="1" applyAlignment="1">
      <alignment horizontal="center" vertical="center" wrapText="1"/>
    </xf>
    <xf numFmtId="4" fontId="7" fillId="0" borderId="27" xfId="1" applyNumberFormat="1" applyFont="1" applyFill="1" applyBorder="1" applyAlignment="1" applyProtection="1">
      <alignment horizontal="right" vertical="center"/>
    </xf>
    <xf numFmtId="3" fontId="12" fillId="0" borderId="0" xfId="0" applyNumberFormat="1" applyFont="1"/>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9" fontId="4" fillId="36" borderId="26" xfId="20961" applyFont="1" applyFill="1" applyBorder="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119" xfId="7" applyNumberFormat="1" applyFont="1" applyFill="1" applyBorder="1" applyAlignment="1">
      <alignment vertical="center"/>
    </xf>
    <xf numFmtId="164" fontId="4" fillId="0" borderId="120" xfId="7" applyNumberFormat="1" applyFont="1" applyFill="1" applyBorder="1" applyAlignment="1">
      <alignment vertical="center"/>
    </xf>
    <xf numFmtId="164" fontId="4" fillId="0" borderId="137" xfId="7" applyNumberFormat="1" applyFont="1" applyFill="1" applyBorder="1" applyAlignment="1">
      <alignment vertical="center"/>
    </xf>
    <xf numFmtId="164" fontId="4" fillId="3" borderId="117"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9" fontId="4" fillId="0" borderId="113" xfId="20961" applyFont="1" applyFill="1" applyBorder="1" applyAlignment="1">
      <alignment vertical="center"/>
    </xf>
    <xf numFmtId="9" fontId="4" fillId="0" borderId="130" xfId="20961" applyFont="1" applyFill="1" applyBorder="1" applyAlignment="1">
      <alignment vertical="center"/>
    </xf>
    <xf numFmtId="10" fontId="116" fillId="79" borderId="119" xfId="20961" applyNumberFormat="1" applyFont="1" applyFill="1" applyBorder="1" applyAlignment="1" applyProtection="1">
      <alignment horizontal="right" vertical="center"/>
    </xf>
    <xf numFmtId="179" fontId="7" fillId="0" borderId="0" xfId="0" applyNumberFormat="1" applyFont="1"/>
    <xf numFmtId="179" fontId="0" fillId="0" borderId="0" xfId="0" applyNumberFormat="1"/>
    <xf numFmtId="179" fontId="25" fillId="0" borderId="0" xfId="0" applyNumberFormat="1" applyFont="1"/>
    <xf numFmtId="179" fontId="4" fillId="0" borderId="0" xfId="0" applyNumberFormat="1" applyFont="1" applyFill="1"/>
    <xf numFmtId="179" fontId="4" fillId="0" borderId="0" xfId="0" applyNumberFormat="1" applyFont="1"/>
    <xf numFmtId="179" fontId="9" fillId="0" borderId="0" xfId="11" applyNumberFormat="1" applyFont="1" applyFill="1" applyBorder="1" applyAlignment="1" applyProtection="1"/>
    <xf numFmtId="179" fontId="22" fillId="0" borderId="7" xfId="0" applyNumberFormat="1" applyFont="1" applyBorder="1" applyAlignment="1">
      <alignment horizontal="center" vertical="center" wrapText="1"/>
    </xf>
    <xf numFmtId="179" fontId="22" fillId="0" borderId="73" xfId="0" applyNumberFormat="1" applyFont="1" applyBorder="1" applyAlignment="1">
      <alignment horizontal="center" vertical="center" wrapText="1"/>
    </xf>
    <xf numFmtId="193" fontId="9" fillId="0" borderId="3" xfId="0" applyNumberFormat="1" applyFont="1" applyFill="1" applyBorder="1" applyAlignment="1" applyProtection="1">
      <alignment vertical="center"/>
      <protection locked="0"/>
    </xf>
    <xf numFmtId="9" fontId="9" fillId="0" borderId="26" xfId="20961" applyFont="1" applyFill="1" applyBorder="1" applyAlignment="1" applyProtection="1">
      <alignment vertical="center"/>
      <protection locked="0"/>
    </xf>
    <xf numFmtId="3" fontId="4" fillId="0" borderId="30" xfId="0" applyNumberFormat="1" applyFont="1" applyFill="1" applyBorder="1" applyAlignment="1">
      <alignment vertical="center"/>
    </xf>
    <xf numFmtId="3" fontId="4" fillId="0" borderId="21" xfId="0" applyNumberFormat="1" applyFont="1" applyFill="1" applyBorder="1" applyAlignment="1">
      <alignment vertical="center"/>
    </xf>
    <xf numFmtId="3" fontId="4" fillId="0" borderId="115" xfId="0" applyNumberFormat="1" applyFont="1" applyFill="1" applyBorder="1" applyAlignment="1">
      <alignment vertical="center"/>
    </xf>
    <xf numFmtId="3" fontId="4" fillId="0" borderId="128" xfId="0" applyNumberFormat="1" applyFont="1" applyFill="1" applyBorder="1" applyAlignment="1">
      <alignment vertical="center"/>
    </xf>
    <xf numFmtId="164" fontId="4" fillId="0" borderId="0" xfId="7" applyNumberFormat="1" applyFont="1"/>
    <xf numFmtId="164" fontId="9" fillId="0" borderId="0" xfId="7" applyNumberFormat="1" applyFont="1" applyFill="1" applyBorder="1" applyAlignment="1" applyProtection="1"/>
    <xf numFmtId="164" fontId="7" fillId="3" borderId="21" xfId="7" applyNumberFormat="1" applyFont="1" applyFill="1" applyBorder="1" applyAlignment="1" applyProtection="1">
      <alignment horizontal="center" vertical="center"/>
      <protection locked="0"/>
    </xf>
    <xf numFmtId="164" fontId="7" fillId="36" borderId="23" xfId="7" applyNumberFormat="1" applyFont="1" applyFill="1" applyBorder="1" applyAlignment="1" applyProtection="1">
      <alignment vertical="top"/>
    </xf>
    <xf numFmtId="164" fontId="7" fillId="3" borderId="23" xfId="7" applyNumberFormat="1" applyFont="1" applyFill="1" applyBorder="1" applyAlignment="1" applyProtection="1">
      <alignment vertical="top"/>
      <protection locked="0"/>
    </xf>
    <xf numFmtId="164" fontId="7" fillId="36" borderId="23" xfId="7" applyNumberFormat="1" applyFont="1" applyFill="1" applyBorder="1" applyAlignment="1" applyProtection="1">
      <alignment vertical="top" wrapText="1"/>
    </xf>
    <xf numFmtId="164" fontId="7" fillId="3" borderId="23" xfId="7" applyNumberFormat="1" applyFont="1" applyFill="1" applyBorder="1" applyAlignment="1" applyProtection="1">
      <alignment vertical="top" wrapText="1"/>
      <protection locked="0"/>
    </xf>
    <xf numFmtId="164" fontId="7" fillId="36" borderId="23" xfId="7" applyNumberFormat="1" applyFont="1" applyFill="1" applyBorder="1" applyAlignment="1" applyProtection="1">
      <alignment vertical="top" wrapText="1"/>
      <protection locked="0"/>
    </xf>
    <xf numFmtId="164" fontId="7" fillId="36" borderId="27" xfId="7" applyNumberFormat="1" applyFont="1" applyFill="1" applyBorder="1" applyAlignment="1" applyProtection="1">
      <alignment vertical="top" wrapText="1"/>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9" fillId="0" borderId="120" xfId="0" applyFont="1" applyBorder="1" applyAlignment="1">
      <alignment horizontal="left" wrapText="1"/>
    </xf>
    <xf numFmtId="0" fontId="9" fillId="0" borderId="24" xfId="0" applyFont="1" applyBorder="1" applyAlignment="1">
      <alignment horizontal="left" wrapText="1"/>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wrapText="1"/>
    </xf>
    <xf numFmtId="0" fontId="9" fillId="0" borderId="24" xfId="0" applyFont="1" applyBorder="1" applyAlignment="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3" fillId="0" borderId="120" xfId="0" applyFont="1" applyBorder="1" applyAlignment="1">
      <alignment horizontal="left" wrapText="1"/>
    </xf>
    <xf numFmtId="0" fontId="13" fillId="0" borderId="24" xfId="0" applyFont="1" applyBorder="1" applyAlignment="1">
      <alignment horizontal="left" wrapText="1"/>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xf>
    <xf numFmtId="0" fontId="4" fillId="0" borderId="24" xfId="0" applyFont="1" applyFill="1" applyBorder="1" applyAlignment="1">
      <alignment horizontal="center"/>
    </xf>
    <xf numFmtId="0" fontId="6" fillId="36" borderId="141"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38" xfId="0" applyFont="1" applyFill="1" applyBorder="1" applyAlignment="1">
      <alignment horizontal="center" vertical="center" wrapText="1"/>
    </xf>
    <xf numFmtId="0" fontId="6" fillId="36" borderId="118"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110" xfId="1" applyNumberFormat="1" applyFont="1" applyFill="1" applyBorder="1" applyAlignment="1" applyProtection="1">
      <alignment horizontal="center" vertical="center" wrapText="1"/>
      <protection locked="0"/>
    </xf>
    <xf numFmtId="164" fontId="15" fillId="0" borderId="111"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26"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102"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3"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xf numFmtId="0" fontId="107" fillId="76" borderId="134" xfId="0" applyFont="1" applyFill="1" applyBorder="1" applyAlignment="1">
      <alignment horizontal="center" vertical="center" wrapText="1"/>
    </xf>
    <xf numFmtId="0" fontId="107" fillId="76" borderId="135" xfId="0" applyFont="1" applyFill="1" applyBorder="1" applyAlignment="1">
      <alignment horizontal="center" vertical="center" wrapText="1"/>
    </xf>
    <xf numFmtId="0" fontId="107" fillId="76" borderId="136" xfId="0" applyFont="1" applyFill="1" applyBorder="1" applyAlignment="1">
      <alignment horizontal="center" vertical="center" wrapText="1"/>
    </xf>
    <xf numFmtId="49" fontId="108" fillId="0" borderId="97" xfId="0" applyNumberFormat="1" applyFont="1" applyFill="1" applyBorder="1" applyAlignment="1">
      <alignment horizontal="left" vertical="center" wrapText="1"/>
    </xf>
    <xf numFmtId="49" fontId="108" fillId="0" borderId="98" xfId="0" applyNumberFormat="1" applyFont="1" applyFill="1" applyBorder="1" applyAlignment="1">
      <alignment horizontal="left" vertical="center" wrapText="1"/>
    </xf>
    <xf numFmtId="0" fontId="107" fillId="76" borderId="107" xfId="0" applyFont="1" applyFill="1" applyBorder="1" applyAlignment="1">
      <alignment horizontal="center" vertical="center"/>
    </xf>
    <xf numFmtId="0" fontId="107" fillId="76" borderId="108" xfId="0" applyFont="1" applyFill="1" applyBorder="1" applyAlignment="1">
      <alignment horizontal="center" vertical="center"/>
    </xf>
    <xf numFmtId="0" fontId="107" fillId="76" borderId="109" xfId="0" applyFont="1" applyFill="1" applyBorder="1" applyAlignment="1">
      <alignment horizontal="center" vertical="center"/>
    </xf>
    <xf numFmtId="0" fontId="108" fillId="0" borderId="120" xfId="0" applyFont="1" applyFill="1" applyBorder="1" applyAlignment="1">
      <alignment horizontal="left" vertical="center" wrapText="1"/>
    </xf>
    <xf numFmtId="0" fontId="108" fillId="0" borderId="118" xfId="0" applyFont="1" applyFill="1" applyBorder="1" applyAlignment="1">
      <alignment horizontal="left" vertical="center" wrapText="1"/>
    </xf>
    <xf numFmtId="0" fontId="107" fillId="0" borderId="104" xfId="0" applyFont="1" applyFill="1" applyBorder="1" applyAlignment="1">
      <alignment horizontal="center" vertical="center"/>
    </xf>
    <xf numFmtId="0" fontId="108" fillId="0" borderId="97" xfId="0" applyFont="1" applyFill="1" applyBorder="1" applyAlignment="1">
      <alignment horizontal="left" vertical="center"/>
    </xf>
    <xf numFmtId="0" fontId="108" fillId="0" borderId="98" xfId="0" applyFont="1" applyFill="1" applyBorder="1" applyAlignment="1">
      <alignment horizontal="left" vertical="center"/>
    </xf>
    <xf numFmtId="0" fontId="108" fillId="0" borderId="100" xfId="0" applyFont="1" applyFill="1" applyBorder="1" applyAlignment="1">
      <alignment horizontal="left" vertical="center" wrapText="1"/>
    </xf>
    <xf numFmtId="0" fontId="108" fillId="0" borderId="101" xfId="0" applyFont="1" applyFill="1" applyBorder="1" applyAlignment="1">
      <alignment horizontal="left" vertical="center" wrapText="1"/>
    </xf>
    <xf numFmtId="0" fontId="108" fillId="0" borderId="96"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7" fillId="76" borderId="93" xfId="0" applyFont="1" applyFill="1" applyBorder="1" applyAlignment="1">
      <alignment horizontal="center" vertical="center" wrapText="1"/>
    </xf>
    <xf numFmtId="0" fontId="107" fillId="76" borderId="94" xfId="0" applyFont="1" applyFill="1" applyBorder="1" applyAlignment="1">
      <alignment horizontal="center" vertical="center" wrapText="1"/>
    </xf>
    <xf numFmtId="0" fontId="107" fillId="76" borderId="95" xfId="0" applyFont="1" applyFill="1" applyBorder="1" applyAlignment="1">
      <alignment horizontal="center" vertical="center" wrapText="1"/>
    </xf>
    <xf numFmtId="0" fontId="107" fillId="0" borderId="106" xfId="0" applyFont="1" applyFill="1" applyBorder="1" applyAlignment="1">
      <alignment horizontal="center" vertical="center"/>
    </xf>
    <xf numFmtId="0" fontId="107" fillId="0" borderId="107" xfId="0" applyFont="1" applyFill="1" applyBorder="1" applyAlignment="1">
      <alignment horizontal="center" vertical="center"/>
    </xf>
    <xf numFmtId="0" fontId="107" fillId="0" borderId="108" xfId="0" applyFont="1" applyFill="1" applyBorder="1" applyAlignment="1">
      <alignment horizontal="center" vertical="center"/>
    </xf>
    <xf numFmtId="0" fontId="107" fillId="0" borderId="109" xfId="0" applyFont="1" applyFill="1" applyBorder="1" applyAlignment="1">
      <alignment horizontal="center" vertical="center"/>
    </xf>
    <xf numFmtId="0" fontId="108" fillId="0" borderId="99" xfId="0" applyFont="1" applyFill="1" applyBorder="1" applyAlignment="1">
      <alignment horizontal="left" vertical="center" wrapText="1"/>
    </xf>
    <xf numFmtId="0" fontId="108" fillId="77" borderId="8" xfId="0" applyFont="1" applyFill="1" applyBorder="1" applyAlignment="1">
      <alignment vertical="center" wrapText="1"/>
    </xf>
    <xf numFmtId="0" fontId="108" fillId="77" borderId="10" xfId="0" applyFont="1" applyFill="1" applyBorder="1" applyAlignment="1">
      <alignment vertical="center" wrapText="1"/>
    </xf>
  </cellXfs>
  <cellStyles count="21413">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workbookViewId="0">
      <pane xSplit="1" ySplit="7" topLeftCell="B8" activePane="bottomRight" state="frozen"/>
      <selection pane="topRight" activeCell="B1" sqref="B1"/>
      <selection pane="bottomLeft" activeCell="A8" sqref="A8"/>
      <selection pane="bottomRight" activeCell="C9" sqref="C9"/>
    </sheetView>
  </sheetViews>
  <sheetFormatPr defaultRowHeight="15"/>
  <cols>
    <col min="1" max="1" width="10.28515625" style="1" customWidth="1"/>
    <col min="2" max="2" width="134.7109375" bestFit="1" customWidth="1"/>
    <col min="3" max="3" width="39.42578125" customWidth="1"/>
    <col min="7" max="7" width="25" customWidth="1"/>
  </cols>
  <sheetData>
    <row r="1" spans="1:3" ht="15.75">
      <c r="A1" s="8"/>
      <c r="B1" s="190" t="s">
        <v>289</v>
      </c>
      <c r="C1" s="94"/>
    </row>
    <row r="2" spans="1:3" s="187" customFormat="1" ht="15.75">
      <c r="A2" s="255">
        <v>1</v>
      </c>
      <c r="B2" s="188" t="s">
        <v>290</v>
      </c>
      <c r="C2" s="185" t="s">
        <v>933</v>
      </c>
    </row>
    <row r="3" spans="1:3" s="187" customFormat="1" ht="15.75">
      <c r="A3" s="255">
        <v>2</v>
      </c>
      <c r="B3" s="189" t="s">
        <v>291</v>
      </c>
      <c r="C3" s="185" t="s">
        <v>919</v>
      </c>
    </row>
    <row r="4" spans="1:3" s="187" customFormat="1" ht="15.75">
      <c r="A4" s="255">
        <v>3</v>
      </c>
      <c r="B4" s="189" t="s">
        <v>292</v>
      </c>
      <c r="C4" s="185" t="s">
        <v>923</v>
      </c>
    </row>
    <row r="5" spans="1:3" s="187" customFormat="1" ht="15.75">
      <c r="A5" s="256">
        <v>4</v>
      </c>
      <c r="B5" s="192" t="s">
        <v>293</v>
      </c>
      <c r="C5" s="185" t="s">
        <v>934</v>
      </c>
    </row>
    <row r="6" spans="1:3" s="191" customFormat="1" ht="65.25" customHeight="1">
      <c r="A6" s="549" t="s">
        <v>794</v>
      </c>
      <c r="B6" s="550"/>
      <c r="C6" s="550"/>
    </row>
    <row r="7" spans="1:3">
      <c r="A7" s="435" t="s">
        <v>644</v>
      </c>
      <c r="B7" s="436" t="s">
        <v>294</v>
      </c>
    </row>
    <row r="8" spans="1:3">
      <c r="A8" s="437">
        <v>1</v>
      </c>
      <c r="B8" s="433" t="s">
        <v>261</v>
      </c>
    </row>
    <row r="9" spans="1:3">
      <c r="A9" s="437">
        <v>2</v>
      </c>
      <c r="B9" s="433" t="s">
        <v>295</v>
      </c>
    </row>
    <row r="10" spans="1:3">
      <c r="A10" s="437">
        <v>3</v>
      </c>
      <c r="B10" s="433" t="s">
        <v>296</v>
      </c>
    </row>
    <row r="11" spans="1:3">
      <c r="A11" s="437">
        <v>4</v>
      </c>
      <c r="B11" s="433" t="s">
        <v>297</v>
      </c>
      <c r="C11" s="186"/>
    </row>
    <row r="12" spans="1:3">
      <c r="A12" s="437">
        <v>5</v>
      </c>
      <c r="B12" s="433" t="s">
        <v>225</v>
      </c>
    </row>
    <row r="13" spans="1:3">
      <c r="A13" s="437">
        <v>6</v>
      </c>
      <c r="B13" s="438" t="s">
        <v>186</v>
      </c>
    </row>
    <row r="14" spans="1:3">
      <c r="A14" s="437">
        <v>7</v>
      </c>
      <c r="B14" s="433" t="s">
        <v>298</v>
      </c>
    </row>
    <row r="15" spans="1:3">
      <c r="A15" s="437">
        <v>8</v>
      </c>
      <c r="B15" s="433" t="s">
        <v>302</v>
      </c>
    </row>
    <row r="16" spans="1:3">
      <c r="A16" s="437">
        <v>9</v>
      </c>
      <c r="B16" s="433" t="s">
        <v>89</v>
      </c>
    </row>
    <row r="17" spans="1:2">
      <c r="A17" s="439" t="s">
        <v>854</v>
      </c>
      <c r="B17" s="433" t="s">
        <v>833</v>
      </c>
    </row>
    <row r="18" spans="1:2">
      <c r="A18" s="437">
        <v>10</v>
      </c>
      <c r="B18" s="433" t="s">
        <v>305</v>
      </c>
    </row>
    <row r="19" spans="1:2">
      <c r="A19" s="437">
        <v>11</v>
      </c>
      <c r="B19" s="438" t="s">
        <v>285</v>
      </c>
    </row>
    <row r="20" spans="1:2">
      <c r="A20" s="437">
        <v>12</v>
      </c>
      <c r="B20" s="438" t="s">
        <v>282</v>
      </c>
    </row>
    <row r="21" spans="1:2">
      <c r="A21" s="437">
        <v>13</v>
      </c>
      <c r="B21" s="440" t="s">
        <v>765</v>
      </c>
    </row>
    <row r="22" spans="1:2">
      <c r="A22" s="437">
        <v>14</v>
      </c>
      <c r="B22" s="441" t="s">
        <v>824</v>
      </c>
    </row>
    <row r="23" spans="1:2">
      <c r="A23" s="442">
        <v>15</v>
      </c>
      <c r="B23" s="438" t="s">
        <v>78</v>
      </c>
    </row>
    <row r="24" spans="1:2">
      <c r="A24" s="442">
        <v>15.1</v>
      </c>
      <c r="B24" s="433" t="s">
        <v>863</v>
      </c>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55"/>
  <sheetViews>
    <sheetView zoomScaleNormal="100" workbookViewId="0">
      <pane xSplit="1" ySplit="5" topLeftCell="B36" activePane="bottomRight" state="frozen"/>
      <selection activeCell="C2" sqref="C2"/>
      <selection pane="topRight" activeCell="C2" sqref="C2"/>
      <selection pane="bottomLeft" activeCell="C2" sqref="C2"/>
      <selection pane="bottomRight" activeCell="C51" sqref="C51"/>
    </sheetView>
  </sheetViews>
  <sheetFormatPr defaultRowHeight="15"/>
  <cols>
    <col min="1" max="1" width="9.5703125" style="4" bestFit="1" customWidth="1"/>
    <col min="2" max="2" width="132.42578125" style="1" customWidth="1"/>
    <col min="3" max="3" width="18.42578125" style="540" customWidth="1"/>
  </cols>
  <sheetData>
    <row r="1" spans="1:5" ht="15.75">
      <c r="A1" s="16" t="s">
        <v>226</v>
      </c>
      <c r="B1" s="15" t="str">
        <f>Info!C2</f>
        <v>სს "ბაზისბანკი"</v>
      </c>
      <c r="D1" s="1"/>
      <c r="E1" s="1"/>
    </row>
    <row r="2" spans="1:5" s="20" customFormat="1" ht="15.75" customHeight="1">
      <c r="A2" s="20" t="s">
        <v>227</v>
      </c>
      <c r="B2" s="531">
        <v>43830</v>
      </c>
      <c r="C2" s="541"/>
    </row>
    <row r="3" spans="1:5" s="20" customFormat="1" ht="15.75" customHeight="1">
      <c r="C3" s="541"/>
    </row>
    <row r="4" spans="1:5" ht="15.75" thickBot="1">
      <c r="A4" s="4" t="s">
        <v>653</v>
      </c>
      <c r="B4" s="63" t="s">
        <v>89</v>
      </c>
    </row>
    <row r="5" spans="1:5">
      <c r="A5" s="138" t="s">
        <v>27</v>
      </c>
      <c r="B5" s="139"/>
      <c r="C5" s="542" t="s">
        <v>28</v>
      </c>
    </row>
    <row r="6" spans="1:5">
      <c r="A6" s="140">
        <v>1</v>
      </c>
      <c r="B6" s="83" t="s">
        <v>29</v>
      </c>
      <c r="C6" s="543">
        <f>SUM(C7:C11)</f>
        <v>240566779.00999999</v>
      </c>
    </row>
    <row r="7" spans="1:5">
      <c r="A7" s="140">
        <v>2</v>
      </c>
      <c r="B7" s="80" t="s">
        <v>30</v>
      </c>
      <c r="C7" s="544">
        <v>16181147</v>
      </c>
    </row>
    <row r="8" spans="1:5">
      <c r="A8" s="140">
        <v>3</v>
      </c>
      <c r="B8" s="74" t="s">
        <v>31</v>
      </c>
      <c r="C8" s="544">
        <v>76412652.799999997</v>
      </c>
    </row>
    <row r="9" spans="1:5">
      <c r="A9" s="140">
        <v>4</v>
      </c>
      <c r="B9" s="74" t="s">
        <v>32</v>
      </c>
      <c r="C9" s="544">
        <v>0</v>
      </c>
    </row>
    <row r="10" spans="1:5">
      <c r="A10" s="140">
        <v>5</v>
      </c>
      <c r="B10" s="74" t="s">
        <v>33</v>
      </c>
      <c r="C10" s="544">
        <v>123142978.17</v>
      </c>
    </row>
    <row r="11" spans="1:5">
      <c r="A11" s="140">
        <v>6</v>
      </c>
      <c r="B11" s="81" t="s">
        <v>34</v>
      </c>
      <c r="C11" s="544">
        <v>24830001.039999999</v>
      </c>
    </row>
    <row r="12" spans="1:5" s="3" customFormat="1">
      <c r="A12" s="140">
        <v>7</v>
      </c>
      <c r="B12" s="83" t="s">
        <v>35</v>
      </c>
      <c r="C12" s="545">
        <f>SUM(C13:C27)</f>
        <v>11545946.300000001</v>
      </c>
    </row>
    <row r="13" spans="1:5" s="3" customFormat="1">
      <c r="A13" s="140">
        <v>8</v>
      </c>
      <c r="B13" s="82" t="s">
        <v>36</v>
      </c>
      <c r="C13" s="546">
        <v>9513350.1799999997</v>
      </c>
    </row>
    <row r="14" spans="1:5" s="3" customFormat="1" ht="25.5">
      <c r="A14" s="140">
        <v>9</v>
      </c>
      <c r="B14" s="75" t="s">
        <v>37</v>
      </c>
      <c r="C14" s="546">
        <v>0</v>
      </c>
    </row>
    <row r="15" spans="1:5" s="3" customFormat="1">
      <c r="A15" s="140">
        <v>10</v>
      </c>
      <c r="B15" s="76" t="s">
        <v>38</v>
      </c>
      <c r="C15" s="546">
        <v>2032596.12</v>
      </c>
    </row>
    <row r="16" spans="1:5" s="3" customFormat="1">
      <c r="A16" s="140">
        <v>11</v>
      </c>
      <c r="B16" s="77" t="s">
        <v>39</v>
      </c>
      <c r="C16" s="546">
        <v>0</v>
      </c>
    </row>
    <row r="17" spans="1:3" s="3" customFormat="1">
      <c r="A17" s="140">
        <v>12</v>
      </c>
      <c r="B17" s="76" t="s">
        <v>40</v>
      </c>
      <c r="C17" s="546">
        <v>0</v>
      </c>
    </row>
    <row r="18" spans="1:3" s="3" customFormat="1">
      <c r="A18" s="140">
        <v>13</v>
      </c>
      <c r="B18" s="76" t="s">
        <v>41</v>
      </c>
      <c r="C18" s="546">
        <v>0</v>
      </c>
    </row>
    <row r="19" spans="1:3" s="3" customFormat="1">
      <c r="A19" s="140">
        <v>14</v>
      </c>
      <c r="B19" s="76" t="s">
        <v>42</v>
      </c>
      <c r="C19" s="546">
        <v>0</v>
      </c>
    </row>
    <row r="20" spans="1:3" s="3" customFormat="1" ht="25.5">
      <c r="A20" s="140">
        <v>15</v>
      </c>
      <c r="B20" s="76" t="s">
        <v>43</v>
      </c>
      <c r="C20" s="546">
        <v>0</v>
      </c>
    </row>
    <row r="21" spans="1:3" s="3" customFormat="1" ht="25.5">
      <c r="A21" s="140">
        <v>16</v>
      </c>
      <c r="B21" s="75" t="s">
        <v>44</v>
      </c>
      <c r="C21" s="546">
        <v>0</v>
      </c>
    </row>
    <row r="22" spans="1:3" s="3" customFormat="1">
      <c r="A22" s="140">
        <v>17</v>
      </c>
      <c r="B22" s="141" t="s">
        <v>45</v>
      </c>
      <c r="C22" s="546">
        <v>0</v>
      </c>
    </row>
    <row r="23" spans="1:3" s="3" customFormat="1" ht="25.5">
      <c r="A23" s="140">
        <v>18</v>
      </c>
      <c r="B23" s="75" t="s">
        <v>46</v>
      </c>
      <c r="C23" s="546">
        <v>0</v>
      </c>
    </row>
    <row r="24" spans="1:3" s="3" customFormat="1" ht="25.5">
      <c r="A24" s="140">
        <v>19</v>
      </c>
      <c r="B24" s="75" t="s">
        <v>47</v>
      </c>
      <c r="C24" s="546">
        <v>0</v>
      </c>
    </row>
    <row r="25" spans="1:3" s="3" customFormat="1" ht="25.5">
      <c r="A25" s="140">
        <v>20</v>
      </c>
      <c r="B25" s="78" t="s">
        <v>48</v>
      </c>
      <c r="C25" s="546">
        <v>0</v>
      </c>
    </row>
    <row r="26" spans="1:3" s="3" customFormat="1">
      <c r="A26" s="140">
        <v>21</v>
      </c>
      <c r="B26" s="78" t="s">
        <v>49</v>
      </c>
      <c r="C26" s="546">
        <v>0</v>
      </c>
    </row>
    <row r="27" spans="1:3" s="3" customFormat="1" ht="25.5">
      <c r="A27" s="140">
        <v>22</v>
      </c>
      <c r="B27" s="78" t="s">
        <v>50</v>
      </c>
      <c r="C27" s="546">
        <v>0</v>
      </c>
    </row>
    <row r="28" spans="1:3" s="3" customFormat="1">
      <c r="A28" s="140">
        <v>23</v>
      </c>
      <c r="B28" s="84" t="s">
        <v>24</v>
      </c>
      <c r="C28" s="545">
        <f>C6-C12</f>
        <v>229020832.70999998</v>
      </c>
    </row>
    <row r="29" spans="1:3" s="3" customFormat="1">
      <c r="A29" s="142"/>
      <c r="B29" s="79"/>
      <c r="C29" s="546"/>
    </row>
    <row r="30" spans="1:3" s="3" customFormat="1">
      <c r="A30" s="142">
        <v>24</v>
      </c>
      <c r="B30" s="84" t="s">
        <v>51</v>
      </c>
      <c r="C30" s="545">
        <f>C31+C34</f>
        <v>0</v>
      </c>
    </row>
    <row r="31" spans="1:3" s="3" customFormat="1">
      <c r="A31" s="142">
        <v>25</v>
      </c>
      <c r="B31" s="74" t="s">
        <v>52</v>
      </c>
      <c r="C31" s="547">
        <f>C32+C33</f>
        <v>0</v>
      </c>
    </row>
    <row r="32" spans="1:3" s="3" customFormat="1">
      <c r="A32" s="142">
        <v>26</v>
      </c>
      <c r="B32" s="183" t="s">
        <v>53</v>
      </c>
      <c r="C32" s="546"/>
    </row>
    <row r="33" spans="1:3" s="3" customFormat="1">
      <c r="A33" s="142">
        <v>27</v>
      </c>
      <c r="B33" s="183" t="s">
        <v>54</v>
      </c>
      <c r="C33" s="546"/>
    </row>
    <row r="34" spans="1:3" s="3" customFormat="1">
      <c r="A34" s="142">
        <v>28</v>
      </c>
      <c r="B34" s="74" t="s">
        <v>55</v>
      </c>
      <c r="C34" s="546"/>
    </row>
    <row r="35" spans="1:3" s="3" customFormat="1">
      <c r="A35" s="142">
        <v>29</v>
      </c>
      <c r="B35" s="84" t="s">
        <v>56</v>
      </c>
      <c r="C35" s="545">
        <f>SUM(C36:C40)</f>
        <v>0</v>
      </c>
    </row>
    <row r="36" spans="1:3" s="3" customFormat="1">
      <c r="A36" s="142">
        <v>30</v>
      </c>
      <c r="B36" s="75" t="s">
        <v>57</v>
      </c>
      <c r="C36" s="546"/>
    </row>
    <row r="37" spans="1:3" s="3" customFormat="1">
      <c r="A37" s="142">
        <v>31</v>
      </c>
      <c r="B37" s="76" t="s">
        <v>58</v>
      </c>
      <c r="C37" s="546"/>
    </row>
    <row r="38" spans="1:3" s="3" customFormat="1" ht="25.5">
      <c r="A38" s="142">
        <v>32</v>
      </c>
      <c r="B38" s="75" t="s">
        <v>59</v>
      </c>
      <c r="C38" s="546"/>
    </row>
    <row r="39" spans="1:3" s="3" customFormat="1" ht="25.5">
      <c r="A39" s="142">
        <v>33</v>
      </c>
      <c r="B39" s="75" t="s">
        <v>47</v>
      </c>
      <c r="C39" s="546"/>
    </row>
    <row r="40" spans="1:3" s="3" customFormat="1" ht="25.5">
      <c r="A40" s="142">
        <v>34</v>
      </c>
      <c r="B40" s="78" t="s">
        <v>60</v>
      </c>
      <c r="C40" s="546"/>
    </row>
    <row r="41" spans="1:3" s="3" customFormat="1">
      <c r="A41" s="142">
        <v>35</v>
      </c>
      <c r="B41" s="84" t="s">
        <v>25</v>
      </c>
      <c r="C41" s="545">
        <f>C30-C35</f>
        <v>0</v>
      </c>
    </row>
    <row r="42" spans="1:3" s="3" customFormat="1">
      <c r="A42" s="142"/>
      <c r="B42" s="79"/>
      <c r="C42" s="546"/>
    </row>
    <row r="43" spans="1:3" s="3" customFormat="1">
      <c r="A43" s="142">
        <v>36</v>
      </c>
      <c r="B43" s="85" t="s">
        <v>61</v>
      </c>
      <c r="C43" s="545">
        <f>SUM(C44:C46)</f>
        <v>29612178.686960608</v>
      </c>
    </row>
    <row r="44" spans="1:3" s="3" customFormat="1">
      <c r="A44" s="142">
        <v>37</v>
      </c>
      <c r="B44" s="74" t="s">
        <v>62</v>
      </c>
      <c r="C44" s="546">
        <v>14051730</v>
      </c>
    </row>
    <row r="45" spans="1:3" s="3" customFormat="1">
      <c r="A45" s="142">
        <v>38</v>
      </c>
      <c r="B45" s="74" t="s">
        <v>63</v>
      </c>
      <c r="C45" s="546">
        <v>0</v>
      </c>
    </row>
    <row r="46" spans="1:3" s="3" customFormat="1">
      <c r="A46" s="142">
        <v>39</v>
      </c>
      <c r="B46" s="74" t="s">
        <v>64</v>
      </c>
      <c r="C46" s="546">
        <v>15560448.686960606</v>
      </c>
    </row>
    <row r="47" spans="1:3" s="3" customFormat="1">
      <c r="A47" s="142">
        <v>40</v>
      </c>
      <c r="B47" s="85" t="s">
        <v>65</v>
      </c>
      <c r="C47" s="545">
        <f>SUM(C48:C51)</f>
        <v>0</v>
      </c>
    </row>
    <row r="48" spans="1:3" s="3" customFormat="1">
      <c r="A48" s="142">
        <v>41</v>
      </c>
      <c r="B48" s="75" t="s">
        <v>66</v>
      </c>
      <c r="C48" s="546"/>
    </row>
    <row r="49" spans="1:3" s="3" customFormat="1">
      <c r="A49" s="142">
        <v>42</v>
      </c>
      <c r="B49" s="76" t="s">
        <v>67</v>
      </c>
      <c r="C49" s="546"/>
    </row>
    <row r="50" spans="1:3" s="3" customFormat="1" ht="25.5">
      <c r="A50" s="142">
        <v>43</v>
      </c>
      <c r="B50" s="75" t="s">
        <v>68</v>
      </c>
      <c r="C50" s="546"/>
    </row>
    <row r="51" spans="1:3" s="3" customFormat="1" ht="25.5">
      <c r="A51" s="142">
        <v>44</v>
      </c>
      <c r="B51" s="75" t="s">
        <v>47</v>
      </c>
      <c r="C51" s="546"/>
    </row>
    <row r="52" spans="1:3" s="3" customFormat="1" ht="15.75" thickBot="1">
      <c r="A52" s="143">
        <v>45</v>
      </c>
      <c r="B52" s="144" t="s">
        <v>26</v>
      </c>
      <c r="C52" s="548">
        <f>C43-C47</f>
        <v>29612178.686960608</v>
      </c>
    </row>
    <row r="55" spans="1:3">
      <c r="B55" s="1" t="s">
        <v>263</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21"/>
  <sheetViews>
    <sheetView workbookViewId="0">
      <selection activeCell="I30" sqref="I30"/>
    </sheetView>
  </sheetViews>
  <sheetFormatPr defaultColWidth="9.140625" defaultRowHeight="12.75"/>
  <cols>
    <col min="1" max="1" width="10.85546875" style="376" bestFit="1" customWidth="1"/>
    <col min="2" max="2" width="59" style="376" customWidth="1"/>
    <col min="3" max="3" width="16.7109375" style="376" bestFit="1" customWidth="1"/>
    <col min="4" max="4" width="22.140625" style="376" customWidth="1"/>
    <col min="5" max="16384" width="9.140625" style="376"/>
  </cols>
  <sheetData>
    <row r="1" spans="1:4" ht="15">
      <c r="A1" s="16" t="s">
        <v>226</v>
      </c>
      <c r="B1" s="15" t="str">
        <f>Info!C2</f>
        <v>სს "ბაზისბანკი"</v>
      </c>
    </row>
    <row r="2" spans="1:4" s="20" customFormat="1" ht="15.75" customHeight="1">
      <c r="A2" s="20" t="s">
        <v>227</v>
      </c>
      <c r="B2" s="531">
        <v>43830</v>
      </c>
    </row>
    <row r="3" spans="1:4" s="20" customFormat="1" ht="15.75" customHeight="1"/>
    <row r="4" spans="1:4" ht="13.5" thickBot="1">
      <c r="A4" s="377" t="s">
        <v>832</v>
      </c>
      <c r="B4" s="417" t="s">
        <v>833</v>
      </c>
    </row>
    <row r="5" spans="1:4" s="418" customFormat="1">
      <c r="A5" s="576" t="s">
        <v>834</v>
      </c>
      <c r="B5" s="577"/>
      <c r="C5" s="407" t="s">
        <v>835</v>
      </c>
      <c r="D5" s="408" t="s">
        <v>836</v>
      </c>
    </row>
    <row r="6" spans="1:4" s="419" customFormat="1">
      <c r="A6" s="409">
        <v>1</v>
      </c>
      <c r="B6" s="410" t="s">
        <v>837</v>
      </c>
      <c r="C6" s="410"/>
      <c r="D6" s="411"/>
    </row>
    <row r="7" spans="1:4" s="419" customFormat="1">
      <c r="A7" s="412" t="s">
        <v>838</v>
      </c>
      <c r="B7" s="413" t="s">
        <v>839</v>
      </c>
      <c r="C7" s="471">
        <v>4.4999999999999998E-2</v>
      </c>
      <c r="D7" s="499">
        <f>C7*'5. RWA'!$C$13</f>
        <v>61190351.424213737</v>
      </c>
    </row>
    <row r="8" spans="1:4" s="419" customFormat="1">
      <c r="A8" s="412" t="s">
        <v>840</v>
      </c>
      <c r="B8" s="413" t="s">
        <v>841</v>
      </c>
      <c r="C8" s="472">
        <v>0.06</v>
      </c>
      <c r="D8" s="499">
        <f>C8*'5. RWA'!$C$13</f>
        <v>81587135.232284993</v>
      </c>
    </row>
    <row r="9" spans="1:4" s="419" customFormat="1">
      <c r="A9" s="412" t="s">
        <v>842</v>
      </c>
      <c r="B9" s="413" t="s">
        <v>843</v>
      </c>
      <c r="C9" s="472">
        <v>0.08</v>
      </c>
      <c r="D9" s="499">
        <f>C9*'5. RWA'!$C$13</f>
        <v>108782846.97637999</v>
      </c>
    </row>
    <row r="10" spans="1:4" s="419" customFormat="1">
      <c r="A10" s="409" t="s">
        <v>844</v>
      </c>
      <c r="B10" s="410" t="s">
        <v>845</v>
      </c>
      <c r="C10" s="473"/>
      <c r="D10" s="500"/>
    </row>
    <row r="11" spans="1:4" s="420" customFormat="1">
      <c r="A11" s="414" t="s">
        <v>846</v>
      </c>
      <c r="B11" s="415" t="s">
        <v>847</v>
      </c>
      <c r="C11" s="474">
        <v>2.5000000000000001E-2</v>
      </c>
      <c r="D11" s="501">
        <f>C11*'5. RWA'!$C$13</f>
        <v>33994639.680118747</v>
      </c>
    </row>
    <row r="12" spans="1:4" s="420" customFormat="1">
      <c r="A12" s="414" t="s">
        <v>848</v>
      </c>
      <c r="B12" s="415" t="s">
        <v>849</v>
      </c>
      <c r="C12" s="474">
        <v>0</v>
      </c>
      <c r="D12" s="501">
        <f>C12*'5. RWA'!$C$13</f>
        <v>0</v>
      </c>
    </row>
    <row r="13" spans="1:4" s="420" customFormat="1">
      <c r="A13" s="414" t="s">
        <v>850</v>
      </c>
      <c r="B13" s="415" t="s">
        <v>851</v>
      </c>
      <c r="C13" s="474"/>
      <c r="D13" s="501">
        <f>C13*'5. RWA'!$C$13</f>
        <v>0</v>
      </c>
    </row>
    <row r="14" spans="1:4" s="419" customFormat="1">
      <c r="A14" s="409" t="s">
        <v>852</v>
      </c>
      <c r="B14" s="410" t="s">
        <v>907</v>
      </c>
      <c r="C14" s="475"/>
      <c r="D14" s="500"/>
    </row>
    <row r="15" spans="1:4" s="419" customFormat="1">
      <c r="A15" s="434" t="s">
        <v>855</v>
      </c>
      <c r="B15" s="415" t="s">
        <v>908</v>
      </c>
      <c r="C15" s="474">
        <v>1.6734467637338497E-2</v>
      </c>
      <c r="D15" s="501">
        <f>C15*'5. RWA'!$C$13</f>
        <v>22755287.902797211</v>
      </c>
    </row>
    <row r="16" spans="1:4" s="419" customFormat="1">
      <c r="A16" s="434" t="s">
        <v>856</v>
      </c>
      <c r="B16" s="415" t="s">
        <v>858</v>
      </c>
      <c r="C16" s="474">
        <v>2.2379439444857156E-2</v>
      </c>
      <c r="D16" s="501">
        <f>C16*'5. RWA'!$C$13</f>
        <v>30431239.206838228</v>
      </c>
    </row>
    <row r="17" spans="1:4" s="419" customFormat="1">
      <c r="A17" s="434" t="s">
        <v>857</v>
      </c>
      <c r="B17" s="415" t="s">
        <v>905</v>
      </c>
      <c r="C17" s="474">
        <v>5.6774056289484134E-2</v>
      </c>
      <c r="D17" s="501">
        <f>C17*'5. RWA'!$C$13</f>
        <v>77200543.469591707</v>
      </c>
    </row>
    <row r="18" spans="1:4" s="418" customFormat="1">
      <c r="A18" s="578" t="s">
        <v>906</v>
      </c>
      <c r="B18" s="579"/>
      <c r="C18" s="476" t="s">
        <v>835</v>
      </c>
      <c r="D18" s="502" t="s">
        <v>836</v>
      </c>
    </row>
    <row r="19" spans="1:4" s="419" customFormat="1">
      <c r="A19" s="416">
        <v>4</v>
      </c>
      <c r="B19" s="415" t="s">
        <v>24</v>
      </c>
      <c r="C19" s="474">
        <f>C7+C11+C12+C13+C15</f>
        <v>8.6734467637338497E-2</v>
      </c>
      <c r="D19" s="499">
        <f>C19*'5. RWA'!$C$13</f>
        <v>117940279.0071297</v>
      </c>
    </row>
    <row r="20" spans="1:4" s="419" customFormat="1">
      <c r="A20" s="416">
        <v>5</v>
      </c>
      <c r="B20" s="415" t="s">
        <v>125</v>
      </c>
      <c r="C20" s="474">
        <f>C8+C11+C12+C13+C16</f>
        <v>0.10737943944485714</v>
      </c>
      <c r="D20" s="499">
        <f>C20*'5. RWA'!$C$13</f>
        <v>146013014.11924195</v>
      </c>
    </row>
    <row r="21" spans="1:4" s="419" customFormat="1" ht="13.5" thickBot="1">
      <c r="A21" s="421" t="s">
        <v>853</v>
      </c>
      <c r="B21" s="422" t="s">
        <v>89</v>
      </c>
      <c r="C21" s="477">
        <f>C9+C11+C12+C13+C17</f>
        <v>0.16177405628948416</v>
      </c>
      <c r="D21" s="503">
        <f>C21*'5. RWA'!$C$13</f>
        <v>219978030.12609047</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3"/>
  <sheetViews>
    <sheetView zoomScaleNormal="100" workbookViewId="0">
      <pane xSplit="1" ySplit="5" topLeftCell="B30" activePane="bottomRight" state="frozen"/>
      <selection activeCell="C2" sqref="C2"/>
      <selection pane="topRight" activeCell="C2" sqref="C2"/>
      <selection pane="bottomLeft" activeCell="C2" sqref="C2"/>
      <selection pane="bottomRight" activeCell="H14" sqref="H14"/>
    </sheetView>
  </sheetViews>
  <sheetFormatPr defaultRowHeight="15.75"/>
  <cols>
    <col min="1" max="1" width="10.7109375" style="71" customWidth="1"/>
    <col min="2" max="2" width="91.85546875" style="71" customWidth="1"/>
    <col min="3" max="3" width="53.140625" style="71" customWidth="1"/>
    <col min="4" max="4" width="32.28515625" style="71" customWidth="1"/>
    <col min="5" max="5" width="9.42578125" customWidth="1"/>
    <col min="7" max="7" width="22" customWidth="1"/>
    <col min="8" max="8" width="16.140625" customWidth="1"/>
  </cols>
  <sheetData>
    <row r="1" spans="1:7">
      <c r="A1" s="16" t="s">
        <v>226</v>
      </c>
      <c r="B1" s="18" t="str">
        <f>Info!C2</f>
        <v>სს "ბაზისბანკი"</v>
      </c>
      <c r="E1" s="1"/>
      <c r="F1" s="1"/>
    </row>
    <row r="2" spans="1:7" s="20" customFormat="1" ht="15.75" customHeight="1">
      <c r="A2" s="20" t="s">
        <v>227</v>
      </c>
      <c r="B2" s="531">
        <v>43830</v>
      </c>
    </row>
    <row r="3" spans="1:7" s="20" customFormat="1" ht="15.75" customHeight="1">
      <c r="A3" s="25"/>
    </row>
    <row r="4" spans="1:7" s="20" customFormat="1" ht="15.75" customHeight="1" thickBot="1">
      <c r="A4" s="20" t="s">
        <v>654</v>
      </c>
      <c r="B4" s="207" t="s">
        <v>305</v>
      </c>
      <c r="D4" s="209" t="s">
        <v>130</v>
      </c>
    </row>
    <row r="5" spans="1:7" ht="38.25">
      <c r="A5" s="156" t="s">
        <v>27</v>
      </c>
      <c r="B5" s="157" t="s">
        <v>269</v>
      </c>
      <c r="C5" s="158" t="s">
        <v>273</v>
      </c>
      <c r="D5" s="208" t="s">
        <v>306</v>
      </c>
    </row>
    <row r="6" spans="1:7">
      <c r="A6" s="145">
        <v>1</v>
      </c>
      <c r="B6" s="86" t="s">
        <v>191</v>
      </c>
      <c r="C6" s="310">
        <v>36800044.588699996</v>
      </c>
      <c r="D6" s="146"/>
      <c r="E6" s="6"/>
      <c r="G6" s="482"/>
    </row>
    <row r="7" spans="1:7">
      <c r="A7" s="145">
        <v>2</v>
      </c>
      <c r="B7" s="87" t="s">
        <v>192</v>
      </c>
      <c r="C7" s="311">
        <v>219926493.042</v>
      </c>
      <c r="D7" s="147"/>
      <c r="E7" s="6"/>
      <c r="G7" s="482"/>
    </row>
    <row r="8" spans="1:7">
      <c r="A8" s="145">
        <v>3</v>
      </c>
      <c r="B8" s="87" t="s">
        <v>193</v>
      </c>
      <c r="C8" s="311">
        <v>177366289.9727</v>
      </c>
      <c r="D8" s="147"/>
      <c r="E8" s="6"/>
      <c r="G8" s="482"/>
    </row>
    <row r="9" spans="1:7">
      <c r="A9" s="145">
        <v>4</v>
      </c>
      <c r="B9" s="87" t="s">
        <v>222</v>
      </c>
      <c r="C9" s="311">
        <v>0</v>
      </c>
      <c r="D9" s="147"/>
      <c r="E9" s="6"/>
      <c r="G9" s="482"/>
    </row>
    <row r="10" spans="1:7">
      <c r="A10" s="145">
        <v>5</v>
      </c>
      <c r="B10" s="87" t="s">
        <v>194</v>
      </c>
      <c r="C10" s="311">
        <v>198430439.31</v>
      </c>
      <c r="D10" s="147"/>
      <c r="E10" s="6"/>
      <c r="G10" s="482"/>
    </row>
    <row r="11" spans="1:7">
      <c r="A11" s="145">
        <v>6.1</v>
      </c>
      <c r="B11" s="87" t="s">
        <v>195</v>
      </c>
      <c r="C11" s="312">
        <v>996882696.21719992</v>
      </c>
      <c r="D11" s="148"/>
      <c r="E11" s="7"/>
      <c r="G11" s="482"/>
    </row>
    <row r="12" spans="1:7">
      <c r="A12" s="145">
        <v>6.2</v>
      </c>
      <c r="B12" s="88" t="s">
        <v>196</v>
      </c>
      <c r="C12" s="312">
        <v>-38487882.266800001</v>
      </c>
      <c r="D12" s="148"/>
      <c r="E12" s="7"/>
      <c r="G12" s="482"/>
    </row>
    <row r="13" spans="1:7">
      <c r="A13" s="145" t="s">
        <v>791</v>
      </c>
      <c r="B13" s="89" t="s">
        <v>792</v>
      </c>
      <c r="C13" s="312">
        <v>15812832.487688012</v>
      </c>
      <c r="D13" s="148"/>
      <c r="E13" s="7"/>
      <c r="G13" s="482"/>
    </row>
    <row r="14" spans="1:7">
      <c r="A14" s="145" t="s">
        <v>911</v>
      </c>
      <c r="B14" s="89" t="s">
        <v>792</v>
      </c>
      <c r="C14" s="312">
        <v>15560448.686960606</v>
      </c>
      <c r="D14" s="148" t="s">
        <v>910</v>
      </c>
      <c r="E14" s="7"/>
      <c r="G14" s="482"/>
    </row>
    <row r="15" spans="1:7">
      <c r="A15" s="145">
        <v>6</v>
      </c>
      <c r="B15" s="87" t="s">
        <v>197</v>
      </c>
      <c r="C15" s="318">
        <f>C11+C12</f>
        <v>958394813.95039988</v>
      </c>
      <c r="D15" s="148"/>
      <c r="E15" s="6"/>
      <c r="G15" s="482"/>
    </row>
    <row r="16" spans="1:7">
      <c r="A16" s="145">
        <v>7</v>
      </c>
      <c r="B16" s="87" t="s">
        <v>198</v>
      </c>
      <c r="C16" s="311">
        <v>9262434.7406000011</v>
      </c>
      <c r="D16" s="147"/>
      <c r="E16" s="6"/>
      <c r="G16" s="482"/>
    </row>
    <row r="17" spans="1:7">
      <c r="A17" s="145">
        <v>8</v>
      </c>
      <c r="B17" s="87" t="s">
        <v>199</v>
      </c>
      <c r="C17" s="311">
        <v>13825651.045</v>
      </c>
      <c r="D17" s="147"/>
      <c r="E17" s="6"/>
      <c r="G17" s="482"/>
    </row>
    <row r="18" spans="1:7">
      <c r="A18" s="145">
        <v>9</v>
      </c>
      <c r="B18" s="87" t="s">
        <v>200</v>
      </c>
      <c r="C18" s="311">
        <v>9362704.2200000007</v>
      </c>
      <c r="D18" s="147"/>
      <c r="E18" s="6"/>
      <c r="G18" s="482"/>
    </row>
    <row r="19" spans="1:7">
      <c r="A19" s="145">
        <v>10</v>
      </c>
      <c r="B19" s="87" t="s">
        <v>201</v>
      </c>
      <c r="C19" s="311">
        <v>32516689.32</v>
      </c>
      <c r="D19" s="147"/>
      <c r="E19" s="6"/>
      <c r="G19" s="482"/>
    </row>
    <row r="20" spans="1:7">
      <c r="A20" s="145">
        <v>10.1</v>
      </c>
      <c r="B20" s="89" t="s">
        <v>272</v>
      </c>
      <c r="C20" s="311">
        <v>2032596.12</v>
      </c>
      <c r="D20" s="147" t="s">
        <v>695</v>
      </c>
      <c r="E20" s="6"/>
      <c r="G20" s="482"/>
    </row>
    <row r="21" spans="1:7">
      <c r="A21" s="145">
        <v>11</v>
      </c>
      <c r="B21" s="90" t="s">
        <v>202</v>
      </c>
      <c r="C21" s="313">
        <v>9238434.0105999988</v>
      </c>
      <c r="D21" s="149"/>
      <c r="E21" s="6"/>
      <c r="G21" s="482"/>
    </row>
    <row r="22" spans="1:7">
      <c r="A22" s="145">
        <v>12</v>
      </c>
      <c r="B22" s="92" t="s">
        <v>203</v>
      </c>
      <c r="C22" s="314">
        <f>SUM(C6:C10,C15:C18,C19,C21)</f>
        <v>1665123994.2</v>
      </c>
      <c r="D22" s="150"/>
      <c r="E22" s="5"/>
      <c r="G22" s="482"/>
    </row>
    <row r="23" spans="1:7">
      <c r="A23" s="145">
        <v>13</v>
      </c>
      <c r="B23" s="87" t="s">
        <v>204</v>
      </c>
      <c r="C23" s="315">
        <v>50467644.460000001</v>
      </c>
      <c r="D23" s="151"/>
      <c r="E23" s="6"/>
      <c r="G23" s="482"/>
    </row>
    <row r="24" spans="1:7">
      <c r="A24" s="145">
        <v>14</v>
      </c>
      <c r="B24" s="87" t="s">
        <v>205</v>
      </c>
      <c r="C24" s="311">
        <v>230533900.88389999</v>
      </c>
      <c r="D24" s="147"/>
      <c r="E24" s="6"/>
      <c r="G24" s="482"/>
    </row>
    <row r="25" spans="1:7">
      <c r="A25" s="145">
        <v>15</v>
      </c>
      <c r="B25" s="87" t="s">
        <v>206</v>
      </c>
      <c r="C25" s="311">
        <v>136416592.63510001</v>
      </c>
      <c r="D25" s="147"/>
      <c r="E25" s="6"/>
      <c r="G25" s="482"/>
    </row>
    <row r="26" spans="1:7">
      <c r="A26" s="145">
        <v>16</v>
      </c>
      <c r="B26" s="87" t="s">
        <v>207</v>
      </c>
      <c r="C26" s="311">
        <v>396389378.43900001</v>
      </c>
      <c r="D26" s="147"/>
      <c r="E26" s="6"/>
      <c r="G26" s="482"/>
    </row>
    <row r="27" spans="1:7">
      <c r="A27" s="145">
        <v>17</v>
      </c>
      <c r="B27" s="87" t="s">
        <v>208</v>
      </c>
      <c r="C27" s="311">
        <v>0</v>
      </c>
      <c r="D27" s="147"/>
      <c r="E27" s="6"/>
      <c r="G27" s="482"/>
    </row>
    <row r="28" spans="1:7">
      <c r="A28" s="145">
        <v>18</v>
      </c>
      <c r="B28" s="87" t="s">
        <v>209</v>
      </c>
      <c r="C28" s="311">
        <v>569920393.88910007</v>
      </c>
      <c r="D28" s="147"/>
      <c r="E28" s="6"/>
      <c r="G28" s="482"/>
    </row>
    <row r="29" spans="1:7">
      <c r="A29" s="145">
        <v>19</v>
      </c>
      <c r="B29" s="87" t="s">
        <v>210</v>
      </c>
      <c r="C29" s="311">
        <v>10779905.614</v>
      </c>
      <c r="D29" s="147"/>
      <c r="E29" s="6"/>
      <c r="G29" s="482"/>
    </row>
    <row r="30" spans="1:7">
      <c r="A30" s="145">
        <v>20</v>
      </c>
      <c r="B30" s="87" t="s">
        <v>132</v>
      </c>
      <c r="C30" s="311">
        <v>15997668.7117</v>
      </c>
      <c r="D30" s="147"/>
      <c r="E30" s="6"/>
      <c r="G30" s="482"/>
    </row>
    <row r="31" spans="1:7">
      <c r="A31" s="145">
        <v>21</v>
      </c>
      <c r="B31" s="90" t="s">
        <v>211</v>
      </c>
      <c r="C31" s="313">
        <v>14051730</v>
      </c>
      <c r="D31" s="149"/>
      <c r="E31" s="6"/>
      <c r="G31" s="482"/>
    </row>
    <row r="32" spans="1:7">
      <c r="A32" s="145">
        <v>21.1</v>
      </c>
      <c r="B32" s="91" t="s">
        <v>271</v>
      </c>
      <c r="C32" s="316">
        <v>14051730</v>
      </c>
      <c r="D32" s="152" t="s">
        <v>912</v>
      </c>
      <c r="E32" s="6"/>
      <c r="G32" s="482"/>
    </row>
    <row r="33" spans="1:7">
      <c r="A33" s="145">
        <v>22</v>
      </c>
      <c r="B33" s="92" t="s">
        <v>212</v>
      </c>
      <c r="C33" s="314">
        <f>SUM(C23:C31)</f>
        <v>1424557214.6328001</v>
      </c>
      <c r="D33" s="150"/>
      <c r="E33" s="5"/>
      <c r="G33" s="482"/>
    </row>
    <row r="34" spans="1:7">
      <c r="A34" s="145">
        <v>23</v>
      </c>
      <c r="B34" s="90" t="s">
        <v>213</v>
      </c>
      <c r="C34" s="311">
        <v>16181147</v>
      </c>
      <c r="D34" s="147" t="s">
        <v>913</v>
      </c>
      <c r="E34" s="6"/>
      <c r="G34" s="482"/>
    </row>
    <row r="35" spans="1:7">
      <c r="A35" s="145">
        <v>24</v>
      </c>
      <c r="B35" s="90" t="s">
        <v>214</v>
      </c>
      <c r="C35" s="311">
        <v>0</v>
      </c>
      <c r="D35" s="147"/>
      <c r="E35" s="6"/>
      <c r="G35" s="482"/>
    </row>
    <row r="36" spans="1:7">
      <c r="A36" s="145">
        <v>25</v>
      </c>
      <c r="B36" s="90" t="s">
        <v>270</v>
      </c>
      <c r="C36" s="311">
        <v>0</v>
      </c>
      <c r="D36" s="147"/>
      <c r="E36" s="6"/>
      <c r="G36" s="482"/>
    </row>
    <row r="37" spans="1:7">
      <c r="A37" s="145">
        <v>26</v>
      </c>
      <c r="B37" s="90" t="s">
        <v>216</v>
      </c>
      <c r="C37" s="311">
        <v>76412652.799999997</v>
      </c>
      <c r="D37" s="147" t="s">
        <v>914</v>
      </c>
      <c r="E37" s="6"/>
      <c r="G37" s="482"/>
    </row>
    <row r="38" spans="1:7">
      <c r="A38" s="145">
        <v>27</v>
      </c>
      <c r="B38" s="90" t="s">
        <v>217</v>
      </c>
      <c r="C38" s="311">
        <v>113629627.99000001</v>
      </c>
      <c r="D38" s="147" t="s">
        <v>915</v>
      </c>
      <c r="E38" s="6"/>
      <c r="G38" s="482"/>
    </row>
    <row r="39" spans="1:7">
      <c r="A39" s="145">
        <v>28</v>
      </c>
      <c r="B39" s="90" t="s">
        <v>218</v>
      </c>
      <c r="C39" s="311">
        <v>24830001.858699992</v>
      </c>
      <c r="D39" s="147" t="s">
        <v>916</v>
      </c>
      <c r="E39" s="6"/>
      <c r="G39" s="482"/>
    </row>
    <row r="40" spans="1:7">
      <c r="A40" s="145">
        <v>29</v>
      </c>
      <c r="B40" s="90" t="s">
        <v>36</v>
      </c>
      <c r="C40" s="311">
        <v>9513350.1799999997</v>
      </c>
      <c r="D40" s="147" t="s">
        <v>917</v>
      </c>
      <c r="E40" s="6"/>
      <c r="G40" s="482"/>
    </row>
    <row r="41" spans="1:7" ht="16.5" thickBot="1">
      <c r="A41" s="153">
        <v>30</v>
      </c>
      <c r="B41" s="154" t="s">
        <v>219</v>
      </c>
      <c r="C41" s="317">
        <f>SUM(C34:C40)</f>
        <v>240566779.82870001</v>
      </c>
      <c r="D41" s="155"/>
      <c r="E41" s="5"/>
      <c r="G41" s="482"/>
    </row>
    <row r="42" spans="1:7">
      <c r="G42" s="482"/>
    </row>
    <row r="43" spans="1:7">
      <c r="C43" s="33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N8" activePane="bottomRight" state="frozen"/>
      <selection activeCell="C2" sqref="C2"/>
      <selection pane="topRight" activeCell="C2" sqref="C2"/>
      <selection pane="bottomLeft" activeCell="C2" sqref="C2"/>
      <selection pane="bottomRight" activeCell="S30" sqref="S30"/>
    </sheetView>
  </sheetViews>
  <sheetFormatPr defaultColWidth="9.140625" defaultRowHeight="12.75"/>
  <cols>
    <col min="1" max="1" width="10.5703125" style="1" bestFit="1" customWidth="1"/>
    <col min="2" max="2" width="95" style="1" customWidth="1"/>
    <col min="3" max="3" width="14.5703125" style="1" bestFit="1" customWidth="1"/>
    <col min="4" max="4" width="13.42578125" style="1" bestFit="1" customWidth="1"/>
    <col min="5" max="5" width="14.5703125" style="1" bestFit="1" customWidth="1"/>
    <col min="6" max="6" width="13.42578125" style="1" bestFit="1" customWidth="1"/>
    <col min="7" max="7" width="13.5703125" style="1" bestFit="1" customWidth="1"/>
    <col min="8" max="8" width="13.42578125" style="1" bestFit="1" customWidth="1"/>
    <col min="9" max="9" width="12.42578125" style="1" bestFit="1" customWidth="1"/>
    <col min="10" max="10" width="13.42578125" style="1" bestFit="1" customWidth="1"/>
    <col min="11" max="11" width="14.5703125" style="1" bestFit="1" customWidth="1"/>
    <col min="12" max="12" width="13.42578125" style="1" bestFit="1" customWidth="1"/>
    <col min="13" max="13" width="16" style="1" bestFit="1" customWidth="1"/>
    <col min="14" max="14" width="14.5703125" style="1" bestFit="1" customWidth="1"/>
    <col min="15" max="15" width="13.5703125" style="1" bestFit="1" customWidth="1"/>
    <col min="16" max="16" width="13.42578125" style="1" bestFit="1" customWidth="1"/>
    <col min="17" max="18" width="13.5703125" style="1" bestFit="1" customWidth="1"/>
    <col min="19" max="19" width="31.85546875" style="1" bestFit="1" customWidth="1"/>
    <col min="20" max="16384" width="9.140625" style="11"/>
  </cols>
  <sheetData>
    <row r="1" spans="1:19">
      <c r="A1" s="1" t="s">
        <v>226</v>
      </c>
      <c r="B1" s="376" t="str">
        <f>Info!C2</f>
        <v>სს "ბაზისბანკი"</v>
      </c>
    </row>
    <row r="2" spans="1:19">
      <c r="A2" s="1" t="s">
        <v>227</v>
      </c>
      <c r="B2" s="530">
        <v>43830</v>
      </c>
    </row>
    <row r="4" spans="1:19" ht="26.25" thickBot="1">
      <c r="A4" s="70" t="s">
        <v>655</v>
      </c>
      <c r="B4" s="342" t="s">
        <v>762</v>
      </c>
    </row>
    <row r="5" spans="1:19">
      <c r="A5" s="134"/>
      <c r="B5" s="137"/>
      <c r="C5" s="116" t="s">
        <v>0</v>
      </c>
      <c r="D5" s="116" t="s">
        <v>1</v>
      </c>
      <c r="E5" s="116" t="s">
        <v>2</v>
      </c>
      <c r="F5" s="116" t="s">
        <v>3</v>
      </c>
      <c r="G5" s="116" t="s">
        <v>4</v>
      </c>
      <c r="H5" s="116" t="s">
        <v>5</v>
      </c>
      <c r="I5" s="116" t="s">
        <v>274</v>
      </c>
      <c r="J5" s="116" t="s">
        <v>275</v>
      </c>
      <c r="K5" s="116" t="s">
        <v>276</v>
      </c>
      <c r="L5" s="116" t="s">
        <v>277</v>
      </c>
      <c r="M5" s="116" t="s">
        <v>278</v>
      </c>
      <c r="N5" s="116" t="s">
        <v>279</v>
      </c>
      <c r="O5" s="116" t="s">
        <v>749</v>
      </c>
      <c r="P5" s="116" t="s">
        <v>750</v>
      </c>
      <c r="Q5" s="116" t="s">
        <v>751</v>
      </c>
      <c r="R5" s="335" t="s">
        <v>752</v>
      </c>
      <c r="S5" s="117" t="s">
        <v>753</v>
      </c>
    </row>
    <row r="6" spans="1:19" ht="46.5" customHeight="1">
      <c r="A6" s="160"/>
      <c r="B6" s="584" t="s">
        <v>754</v>
      </c>
      <c r="C6" s="582">
        <v>0</v>
      </c>
      <c r="D6" s="583"/>
      <c r="E6" s="582">
        <v>0.2</v>
      </c>
      <c r="F6" s="583"/>
      <c r="G6" s="582">
        <v>0.35</v>
      </c>
      <c r="H6" s="583"/>
      <c r="I6" s="582">
        <v>0.5</v>
      </c>
      <c r="J6" s="583"/>
      <c r="K6" s="582">
        <v>0.75</v>
      </c>
      <c r="L6" s="583"/>
      <c r="M6" s="582">
        <v>1</v>
      </c>
      <c r="N6" s="583"/>
      <c r="O6" s="582">
        <v>1.5</v>
      </c>
      <c r="P6" s="583"/>
      <c r="Q6" s="582">
        <v>2.5</v>
      </c>
      <c r="R6" s="583"/>
      <c r="S6" s="580" t="s">
        <v>286</v>
      </c>
    </row>
    <row r="7" spans="1:19">
      <c r="A7" s="160"/>
      <c r="B7" s="585"/>
      <c r="C7" s="341" t="s">
        <v>747</v>
      </c>
      <c r="D7" s="341" t="s">
        <v>748</v>
      </c>
      <c r="E7" s="341" t="s">
        <v>747</v>
      </c>
      <c r="F7" s="341" t="s">
        <v>748</v>
      </c>
      <c r="G7" s="341" t="s">
        <v>747</v>
      </c>
      <c r="H7" s="341" t="s">
        <v>748</v>
      </c>
      <c r="I7" s="341" t="s">
        <v>747</v>
      </c>
      <c r="J7" s="341" t="s">
        <v>748</v>
      </c>
      <c r="K7" s="341" t="s">
        <v>747</v>
      </c>
      <c r="L7" s="341" t="s">
        <v>748</v>
      </c>
      <c r="M7" s="341" t="s">
        <v>747</v>
      </c>
      <c r="N7" s="341" t="s">
        <v>748</v>
      </c>
      <c r="O7" s="341" t="s">
        <v>747</v>
      </c>
      <c r="P7" s="341" t="s">
        <v>748</v>
      </c>
      <c r="Q7" s="341" t="s">
        <v>747</v>
      </c>
      <c r="R7" s="341" t="s">
        <v>748</v>
      </c>
      <c r="S7" s="581"/>
    </row>
    <row r="8" spans="1:19" s="164" customFormat="1">
      <c r="A8" s="120">
        <v>1</v>
      </c>
      <c r="B8" s="182" t="s">
        <v>254</v>
      </c>
      <c r="C8" s="505">
        <v>231930309.27000001</v>
      </c>
      <c r="D8" s="505"/>
      <c r="E8" s="505">
        <v>0</v>
      </c>
      <c r="F8" s="506"/>
      <c r="G8" s="505">
        <v>0</v>
      </c>
      <c r="H8" s="505"/>
      <c r="I8" s="505">
        <v>0</v>
      </c>
      <c r="J8" s="505"/>
      <c r="K8" s="505">
        <v>0</v>
      </c>
      <c r="L8" s="505"/>
      <c r="M8" s="505">
        <v>179100857.3545</v>
      </c>
      <c r="N8" s="505">
        <v>0</v>
      </c>
      <c r="O8" s="505">
        <v>0</v>
      </c>
      <c r="P8" s="505"/>
      <c r="Q8" s="505">
        <v>0</v>
      </c>
      <c r="R8" s="506"/>
      <c r="S8" s="507">
        <f>$C$6*SUM(C8:D8)+$E$6*SUM(E8:F8)+$G$6*SUM(G8:H8)+$I$6*SUM(I8:J8)+$K$6*SUM(K8:L8)+$M$6*SUM(M8:N8)+$O$6*SUM(O8:P8)+$Q$6*SUM(Q8:R8)</f>
        <v>179100857.3545</v>
      </c>
    </row>
    <row r="9" spans="1:19" s="164" customFormat="1">
      <c r="A9" s="120">
        <v>2</v>
      </c>
      <c r="B9" s="182" t="s">
        <v>255</v>
      </c>
      <c r="C9" s="505">
        <v>0</v>
      </c>
      <c r="D9" s="505"/>
      <c r="E9" s="505">
        <v>0</v>
      </c>
      <c r="F9" s="505"/>
      <c r="G9" s="505">
        <v>0</v>
      </c>
      <c r="H9" s="505"/>
      <c r="I9" s="505">
        <v>0</v>
      </c>
      <c r="J9" s="505"/>
      <c r="K9" s="505">
        <v>0</v>
      </c>
      <c r="L9" s="505"/>
      <c r="M9" s="505">
        <v>0</v>
      </c>
      <c r="N9" s="505">
        <v>0</v>
      </c>
      <c r="O9" s="505">
        <v>0</v>
      </c>
      <c r="P9" s="505"/>
      <c r="Q9" s="505">
        <v>0</v>
      </c>
      <c r="R9" s="506"/>
      <c r="S9" s="507">
        <f t="shared" ref="S9:S21" si="0">$C$6*SUM(C9:D9)+$E$6*SUM(E9:F9)+$G$6*SUM(G9:H9)+$I$6*SUM(I9:J9)+$K$6*SUM(K9:L9)+$M$6*SUM(M9:N9)+$O$6*SUM(O9:P9)+$Q$6*SUM(Q9:R9)</f>
        <v>0</v>
      </c>
    </row>
    <row r="10" spans="1:19" s="164" customFormat="1">
      <c r="A10" s="120">
        <v>3</v>
      </c>
      <c r="B10" s="182" t="s">
        <v>256</v>
      </c>
      <c r="C10" s="505">
        <v>0</v>
      </c>
      <c r="D10" s="505"/>
      <c r="E10" s="505">
        <v>0</v>
      </c>
      <c r="F10" s="505"/>
      <c r="G10" s="505">
        <v>0</v>
      </c>
      <c r="H10" s="505"/>
      <c r="I10" s="505">
        <v>0</v>
      </c>
      <c r="J10" s="505"/>
      <c r="K10" s="505">
        <v>0</v>
      </c>
      <c r="L10" s="505"/>
      <c r="M10" s="505">
        <v>0</v>
      </c>
      <c r="N10" s="505">
        <v>0</v>
      </c>
      <c r="O10" s="505">
        <v>0</v>
      </c>
      <c r="P10" s="505"/>
      <c r="Q10" s="505">
        <v>0</v>
      </c>
      <c r="R10" s="506"/>
      <c r="S10" s="507">
        <f t="shared" si="0"/>
        <v>0</v>
      </c>
    </row>
    <row r="11" spans="1:19" s="164" customFormat="1">
      <c r="A11" s="120">
        <v>4</v>
      </c>
      <c r="B11" s="182" t="s">
        <v>257</v>
      </c>
      <c r="C11" s="505">
        <v>0</v>
      </c>
      <c r="D11" s="505"/>
      <c r="E11" s="505">
        <v>0</v>
      </c>
      <c r="F11" s="505"/>
      <c r="G11" s="505">
        <v>0</v>
      </c>
      <c r="H11" s="505"/>
      <c r="I11" s="505">
        <v>0</v>
      </c>
      <c r="J11" s="505"/>
      <c r="K11" s="505">
        <v>0</v>
      </c>
      <c r="L11" s="505"/>
      <c r="M11" s="505">
        <v>0</v>
      </c>
      <c r="N11" s="505">
        <v>0</v>
      </c>
      <c r="O11" s="505">
        <v>0</v>
      </c>
      <c r="P11" s="505"/>
      <c r="Q11" s="505">
        <v>0</v>
      </c>
      <c r="R11" s="506"/>
      <c r="S11" s="507">
        <f t="shared" si="0"/>
        <v>0</v>
      </c>
    </row>
    <row r="12" spans="1:19" s="164" customFormat="1">
      <c r="A12" s="120">
        <v>5</v>
      </c>
      <c r="B12" s="182" t="s">
        <v>258</v>
      </c>
      <c r="C12" s="505">
        <v>0</v>
      </c>
      <c r="D12" s="505"/>
      <c r="E12" s="505">
        <v>0</v>
      </c>
      <c r="F12" s="505"/>
      <c r="G12" s="505">
        <v>0</v>
      </c>
      <c r="H12" s="505"/>
      <c r="I12" s="505">
        <v>0</v>
      </c>
      <c r="J12" s="505"/>
      <c r="K12" s="505">
        <v>0</v>
      </c>
      <c r="L12" s="505"/>
      <c r="M12" s="505">
        <v>0</v>
      </c>
      <c r="N12" s="505">
        <v>0</v>
      </c>
      <c r="O12" s="505">
        <v>0</v>
      </c>
      <c r="P12" s="505"/>
      <c r="Q12" s="505">
        <v>0</v>
      </c>
      <c r="R12" s="506"/>
      <c r="S12" s="507">
        <f t="shared" si="0"/>
        <v>0</v>
      </c>
    </row>
    <row r="13" spans="1:19" s="164" customFormat="1">
      <c r="A13" s="120">
        <v>6</v>
      </c>
      <c r="B13" s="182" t="s">
        <v>259</v>
      </c>
      <c r="C13" s="505">
        <v>0</v>
      </c>
      <c r="D13" s="505"/>
      <c r="E13" s="505">
        <v>172382820.15979999</v>
      </c>
      <c r="F13" s="505"/>
      <c r="G13" s="505">
        <v>0</v>
      </c>
      <c r="H13" s="505"/>
      <c r="I13" s="505">
        <v>4949420.7592000002</v>
      </c>
      <c r="J13" s="505"/>
      <c r="K13" s="505">
        <v>0</v>
      </c>
      <c r="L13" s="505"/>
      <c r="M13" s="505">
        <v>256157.66680000001</v>
      </c>
      <c r="N13" s="505">
        <v>0</v>
      </c>
      <c r="O13" s="505">
        <v>0</v>
      </c>
      <c r="P13" s="505"/>
      <c r="Q13" s="505">
        <v>0</v>
      </c>
      <c r="R13" s="506"/>
      <c r="S13" s="507">
        <f t="shared" si="0"/>
        <v>37207432.078360006</v>
      </c>
    </row>
    <row r="14" spans="1:19" s="164" customFormat="1">
      <c r="A14" s="120">
        <v>7</v>
      </c>
      <c r="B14" s="182" t="s">
        <v>74</v>
      </c>
      <c r="C14" s="505">
        <v>0</v>
      </c>
      <c r="D14" s="505"/>
      <c r="E14" s="505">
        <v>0</v>
      </c>
      <c r="F14" s="505"/>
      <c r="G14" s="505">
        <v>0</v>
      </c>
      <c r="H14" s="505"/>
      <c r="I14" s="505">
        <v>0</v>
      </c>
      <c r="J14" s="505"/>
      <c r="K14" s="505">
        <v>0</v>
      </c>
      <c r="L14" s="505"/>
      <c r="M14" s="505">
        <v>649794852.29369998</v>
      </c>
      <c r="N14" s="505">
        <v>89400668.3275543</v>
      </c>
      <c r="O14" s="505">
        <v>0</v>
      </c>
      <c r="P14" s="505"/>
      <c r="Q14" s="505">
        <v>0</v>
      </c>
      <c r="R14" s="506"/>
      <c r="S14" s="507">
        <f t="shared" si="0"/>
        <v>739195520.62125432</v>
      </c>
    </row>
    <row r="15" spans="1:19" s="164" customFormat="1">
      <c r="A15" s="120">
        <v>8</v>
      </c>
      <c r="B15" s="182" t="s">
        <v>75</v>
      </c>
      <c r="C15" s="505">
        <v>0</v>
      </c>
      <c r="D15" s="505"/>
      <c r="E15" s="505">
        <v>0</v>
      </c>
      <c r="F15" s="505"/>
      <c r="G15" s="505">
        <v>0</v>
      </c>
      <c r="H15" s="505"/>
      <c r="I15" s="505">
        <v>0</v>
      </c>
      <c r="J15" s="505"/>
      <c r="K15" s="505">
        <v>113210368.10989369</v>
      </c>
      <c r="L15" s="505"/>
      <c r="M15" s="505">
        <v>0</v>
      </c>
      <c r="N15" s="505">
        <v>1212259.8027999988</v>
      </c>
      <c r="O15" s="505">
        <v>0</v>
      </c>
      <c r="P15" s="505"/>
      <c r="Q15" s="505">
        <v>0</v>
      </c>
      <c r="R15" s="506"/>
      <c r="S15" s="507">
        <f t="shared" si="0"/>
        <v>86120035.885220274</v>
      </c>
    </row>
    <row r="16" spans="1:19" s="164" customFormat="1">
      <c r="A16" s="120">
        <v>9</v>
      </c>
      <c r="B16" s="182" t="s">
        <v>76</v>
      </c>
      <c r="C16" s="505">
        <v>0</v>
      </c>
      <c r="D16" s="505"/>
      <c r="E16" s="505">
        <v>0</v>
      </c>
      <c r="F16" s="505"/>
      <c r="G16" s="505">
        <v>40412413.382619098</v>
      </c>
      <c r="H16" s="505"/>
      <c r="I16" s="505">
        <v>1114291.6811323999</v>
      </c>
      <c r="J16" s="505"/>
      <c r="K16" s="505">
        <v>0</v>
      </c>
      <c r="L16" s="505"/>
      <c r="M16" s="505">
        <v>19254.3838</v>
      </c>
      <c r="N16" s="505">
        <v>0</v>
      </c>
      <c r="O16" s="505">
        <v>0</v>
      </c>
      <c r="P16" s="505"/>
      <c r="Q16" s="505">
        <v>0</v>
      </c>
      <c r="R16" s="506"/>
      <c r="S16" s="507">
        <f t="shared" si="0"/>
        <v>14720744.908282883</v>
      </c>
    </row>
    <row r="17" spans="1:19" s="164" customFormat="1">
      <c r="A17" s="120">
        <v>10</v>
      </c>
      <c r="B17" s="182" t="s">
        <v>70</v>
      </c>
      <c r="C17" s="505">
        <v>0</v>
      </c>
      <c r="D17" s="505"/>
      <c r="E17" s="505">
        <v>0</v>
      </c>
      <c r="F17" s="505"/>
      <c r="G17" s="505">
        <v>0</v>
      </c>
      <c r="H17" s="505"/>
      <c r="I17" s="505">
        <v>0</v>
      </c>
      <c r="J17" s="505"/>
      <c r="K17" s="505">
        <v>0</v>
      </c>
      <c r="L17" s="505"/>
      <c r="M17" s="505">
        <v>17238551.872012999</v>
      </c>
      <c r="N17" s="505">
        <v>0</v>
      </c>
      <c r="O17" s="505">
        <v>8571148.0882885009</v>
      </c>
      <c r="P17" s="505"/>
      <c r="Q17" s="505">
        <v>0</v>
      </c>
      <c r="R17" s="506"/>
      <c r="S17" s="507">
        <f t="shared" si="0"/>
        <v>30095274.00444575</v>
      </c>
    </row>
    <row r="18" spans="1:19" s="164" customFormat="1">
      <c r="A18" s="120">
        <v>11</v>
      </c>
      <c r="B18" s="182" t="s">
        <v>71</v>
      </c>
      <c r="C18" s="505">
        <v>0</v>
      </c>
      <c r="D18" s="505"/>
      <c r="E18" s="505">
        <v>0</v>
      </c>
      <c r="F18" s="505"/>
      <c r="G18" s="505">
        <v>0</v>
      </c>
      <c r="H18" s="505"/>
      <c r="I18" s="505">
        <v>0</v>
      </c>
      <c r="J18" s="505"/>
      <c r="K18" s="505">
        <v>0</v>
      </c>
      <c r="L18" s="505"/>
      <c r="M18" s="505">
        <v>27531986.756847098</v>
      </c>
      <c r="N18" s="505">
        <v>599783.87870000023</v>
      </c>
      <c r="O18" s="505">
        <v>7175913.7567255003</v>
      </c>
      <c r="P18" s="505"/>
      <c r="Q18" s="505">
        <v>4426330.1469999999</v>
      </c>
      <c r="R18" s="506"/>
      <c r="S18" s="507">
        <f t="shared" si="0"/>
        <v>49961466.638135351</v>
      </c>
    </row>
    <row r="19" spans="1:19" s="164" customFormat="1">
      <c r="A19" s="120">
        <v>12</v>
      </c>
      <c r="B19" s="182" t="s">
        <v>72</v>
      </c>
      <c r="C19" s="505">
        <v>0</v>
      </c>
      <c r="D19" s="505"/>
      <c r="E19" s="505">
        <v>0</v>
      </c>
      <c r="F19" s="505"/>
      <c r="G19" s="505">
        <v>0</v>
      </c>
      <c r="H19" s="505"/>
      <c r="I19" s="505">
        <v>0</v>
      </c>
      <c r="J19" s="505"/>
      <c r="K19" s="505">
        <v>0</v>
      </c>
      <c r="L19" s="505"/>
      <c r="M19" s="505">
        <v>22226104.362</v>
      </c>
      <c r="N19" s="505">
        <v>14181042.371086638</v>
      </c>
      <c r="O19" s="505">
        <v>0</v>
      </c>
      <c r="P19" s="505"/>
      <c r="Q19" s="505">
        <v>0</v>
      </c>
      <c r="R19" s="506"/>
      <c r="S19" s="507">
        <f t="shared" si="0"/>
        <v>36407146.733086638</v>
      </c>
    </row>
    <row r="20" spans="1:19" s="164" customFormat="1">
      <c r="A20" s="120">
        <v>13</v>
      </c>
      <c r="B20" s="182" t="s">
        <v>73</v>
      </c>
      <c r="C20" s="505">
        <v>0</v>
      </c>
      <c r="D20" s="505"/>
      <c r="E20" s="505">
        <v>0</v>
      </c>
      <c r="F20" s="505"/>
      <c r="G20" s="505">
        <v>0</v>
      </c>
      <c r="H20" s="505"/>
      <c r="I20" s="505">
        <v>0</v>
      </c>
      <c r="J20" s="505"/>
      <c r="K20" s="505">
        <v>0</v>
      </c>
      <c r="L20" s="505"/>
      <c r="M20" s="505">
        <v>0</v>
      </c>
      <c r="N20" s="505">
        <v>0</v>
      </c>
      <c r="O20" s="505">
        <v>0</v>
      </c>
      <c r="P20" s="505"/>
      <c r="Q20" s="505">
        <v>0</v>
      </c>
      <c r="R20" s="506"/>
      <c r="S20" s="507">
        <f t="shared" si="0"/>
        <v>0</v>
      </c>
    </row>
    <row r="21" spans="1:19" s="164" customFormat="1">
      <c r="A21" s="120">
        <v>14</v>
      </c>
      <c r="B21" s="182" t="s">
        <v>284</v>
      </c>
      <c r="C21" s="505">
        <v>37125044.588699996</v>
      </c>
      <c r="D21" s="505"/>
      <c r="E21" s="505">
        <v>0</v>
      </c>
      <c r="F21" s="505"/>
      <c r="G21" s="505">
        <v>0</v>
      </c>
      <c r="H21" s="505"/>
      <c r="I21" s="505">
        <v>0</v>
      </c>
      <c r="J21" s="505"/>
      <c r="K21" s="505">
        <v>0</v>
      </c>
      <c r="L21" s="505"/>
      <c r="M21" s="505">
        <v>142854908.3457444</v>
      </c>
      <c r="N21" s="505">
        <v>7483663.8350999951</v>
      </c>
      <c r="O21" s="505">
        <v>0</v>
      </c>
      <c r="P21" s="505"/>
      <c r="Q21" s="505">
        <v>9300000</v>
      </c>
      <c r="R21" s="506"/>
      <c r="S21" s="507">
        <f t="shared" si="0"/>
        <v>173588572.1808444</v>
      </c>
    </row>
    <row r="22" spans="1:19" ht="13.5" thickBot="1">
      <c r="A22" s="102"/>
      <c r="B22" s="166" t="s">
        <v>69</v>
      </c>
      <c r="C22" s="508">
        <f>SUM(C8:C21)</f>
        <v>269055353.85870004</v>
      </c>
      <c r="D22" s="508">
        <f t="shared" ref="D22:S22" si="1">SUM(D8:D21)</f>
        <v>0</v>
      </c>
      <c r="E22" s="508">
        <f t="shared" si="1"/>
        <v>172382820.15979999</v>
      </c>
      <c r="F22" s="508">
        <f t="shared" si="1"/>
        <v>0</v>
      </c>
      <c r="G22" s="508">
        <f t="shared" si="1"/>
        <v>40412413.382619098</v>
      </c>
      <c r="H22" s="508">
        <f t="shared" si="1"/>
        <v>0</v>
      </c>
      <c r="I22" s="508">
        <f t="shared" si="1"/>
        <v>6063712.4403323997</v>
      </c>
      <c r="J22" s="508">
        <f t="shared" si="1"/>
        <v>0</v>
      </c>
      <c r="K22" s="508">
        <f t="shared" si="1"/>
        <v>113210368.10989369</v>
      </c>
      <c r="L22" s="508">
        <f t="shared" si="1"/>
        <v>0</v>
      </c>
      <c r="M22" s="508">
        <f t="shared" si="1"/>
        <v>1039022673.0354044</v>
      </c>
      <c r="N22" s="508">
        <f t="shared" si="1"/>
        <v>112877418.21524094</v>
      </c>
      <c r="O22" s="508">
        <f t="shared" si="1"/>
        <v>15747061.845014002</v>
      </c>
      <c r="P22" s="508">
        <f t="shared" si="1"/>
        <v>0</v>
      </c>
      <c r="Q22" s="508">
        <f t="shared" si="1"/>
        <v>13726330.147</v>
      </c>
      <c r="R22" s="508">
        <f t="shared" si="1"/>
        <v>0</v>
      </c>
      <c r="S22" s="509">
        <f t="shared" si="1"/>
        <v>1346397050.4041295</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1"/>
  <sheetViews>
    <sheetView workbookViewId="0">
      <pane xSplit="2" ySplit="6" topLeftCell="O7" activePane="bottomRight" state="frozen"/>
      <selection activeCell="C2" sqref="C2"/>
      <selection pane="topRight" activeCell="C2" sqref="C2"/>
      <selection pane="bottomLeft" activeCell="C2" sqref="C2"/>
      <selection pane="bottomRight" activeCell="V22" sqref="V22"/>
    </sheetView>
  </sheetViews>
  <sheetFormatPr defaultColWidth="9.140625" defaultRowHeight="12.75"/>
  <cols>
    <col min="1" max="1" width="10.5703125" style="1" bestFit="1" customWidth="1"/>
    <col min="2" max="2" width="74.5703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11"/>
  </cols>
  <sheetData>
    <row r="1" spans="1:22">
      <c r="A1" s="1" t="s">
        <v>226</v>
      </c>
      <c r="B1" s="376" t="str">
        <f>Info!C2</f>
        <v>სს "ბაზისბანკი"</v>
      </c>
    </row>
    <row r="2" spans="1:22">
      <c r="A2" s="1" t="s">
        <v>227</v>
      </c>
      <c r="B2" s="530">
        <v>43830</v>
      </c>
    </row>
    <row r="4" spans="1:22" ht="27.75" thickBot="1">
      <c r="A4" s="1" t="s">
        <v>656</v>
      </c>
      <c r="B4" s="343" t="s">
        <v>763</v>
      </c>
      <c r="V4" s="209" t="s">
        <v>130</v>
      </c>
    </row>
    <row r="5" spans="1:22">
      <c r="A5" s="100"/>
      <c r="B5" s="101"/>
      <c r="C5" s="586" t="s">
        <v>236</v>
      </c>
      <c r="D5" s="587"/>
      <c r="E5" s="587"/>
      <c r="F5" s="587"/>
      <c r="G5" s="587"/>
      <c r="H5" s="587"/>
      <c r="I5" s="587"/>
      <c r="J5" s="587"/>
      <c r="K5" s="587"/>
      <c r="L5" s="588"/>
      <c r="M5" s="586" t="s">
        <v>237</v>
      </c>
      <c r="N5" s="587"/>
      <c r="O5" s="587"/>
      <c r="P5" s="587"/>
      <c r="Q5" s="587"/>
      <c r="R5" s="587"/>
      <c r="S5" s="588"/>
      <c r="T5" s="591" t="s">
        <v>761</v>
      </c>
      <c r="U5" s="591" t="s">
        <v>760</v>
      </c>
      <c r="V5" s="589" t="s">
        <v>238</v>
      </c>
    </row>
    <row r="6" spans="1:22" s="70" customFormat="1" ht="127.5">
      <c r="A6" s="118"/>
      <c r="B6" s="184"/>
      <c r="C6" s="98" t="s">
        <v>239</v>
      </c>
      <c r="D6" s="97" t="s">
        <v>240</v>
      </c>
      <c r="E6" s="96" t="s">
        <v>241</v>
      </c>
      <c r="F6" s="344" t="s">
        <v>755</v>
      </c>
      <c r="G6" s="97" t="s">
        <v>242</v>
      </c>
      <c r="H6" s="97" t="s">
        <v>243</v>
      </c>
      <c r="I6" s="97" t="s">
        <v>244</v>
      </c>
      <c r="J6" s="97" t="s">
        <v>283</v>
      </c>
      <c r="K6" s="97" t="s">
        <v>245</v>
      </c>
      <c r="L6" s="99" t="s">
        <v>246</v>
      </c>
      <c r="M6" s="98" t="s">
        <v>247</v>
      </c>
      <c r="N6" s="97" t="s">
        <v>248</v>
      </c>
      <c r="O6" s="97" t="s">
        <v>249</v>
      </c>
      <c r="P6" s="97" t="s">
        <v>250</v>
      </c>
      <c r="Q6" s="97" t="s">
        <v>251</v>
      </c>
      <c r="R6" s="97" t="s">
        <v>252</v>
      </c>
      <c r="S6" s="99" t="s">
        <v>253</v>
      </c>
      <c r="T6" s="592"/>
      <c r="U6" s="592"/>
      <c r="V6" s="590"/>
    </row>
    <row r="7" spans="1:22" s="164" customFormat="1">
      <c r="A7" s="165">
        <v>1</v>
      </c>
      <c r="B7" s="163" t="s">
        <v>254</v>
      </c>
      <c r="C7" s="321"/>
      <c r="D7" s="319">
        <v>0</v>
      </c>
      <c r="E7" s="319"/>
      <c r="F7" s="319"/>
      <c r="G7" s="319"/>
      <c r="H7" s="319"/>
      <c r="I7" s="319"/>
      <c r="J7" s="319"/>
      <c r="K7" s="319"/>
      <c r="L7" s="322"/>
      <c r="M7" s="321"/>
      <c r="N7" s="319"/>
      <c r="O7" s="319"/>
      <c r="P7" s="319"/>
      <c r="Q7" s="319"/>
      <c r="R7" s="319"/>
      <c r="S7" s="322"/>
      <c r="T7" s="338">
        <v>0</v>
      </c>
      <c r="U7" s="337"/>
      <c r="V7" s="323">
        <f>SUM(C7:S7)</f>
        <v>0</v>
      </c>
    </row>
    <row r="8" spans="1:22" s="164" customFormat="1">
      <c r="A8" s="165">
        <v>2</v>
      </c>
      <c r="B8" s="163" t="s">
        <v>255</v>
      </c>
      <c r="C8" s="321"/>
      <c r="D8" s="319">
        <v>0</v>
      </c>
      <c r="E8" s="319"/>
      <c r="F8" s="319"/>
      <c r="G8" s="319"/>
      <c r="H8" s="319"/>
      <c r="I8" s="319"/>
      <c r="J8" s="319"/>
      <c r="K8" s="319"/>
      <c r="L8" s="322"/>
      <c r="M8" s="321"/>
      <c r="N8" s="319"/>
      <c r="O8" s="319"/>
      <c r="P8" s="319"/>
      <c r="Q8" s="319"/>
      <c r="R8" s="319"/>
      <c r="S8" s="322"/>
      <c r="T8" s="337">
        <v>0</v>
      </c>
      <c r="U8" s="337"/>
      <c r="V8" s="323">
        <f t="shared" ref="V8:V20" si="0">SUM(C8:S8)</f>
        <v>0</v>
      </c>
    </row>
    <row r="9" spans="1:22" s="164" customFormat="1">
      <c r="A9" s="165">
        <v>3</v>
      </c>
      <c r="B9" s="163" t="s">
        <v>256</v>
      </c>
      <c r="C9" s="321"/>
      <c r="D9" s="319">
        <v>0</v>
      </c>
      <c r="E9" s="319"/>
      <c r="F9" s="319"/>
      <c r="G9" s="319"/>
      <c r="H9" s="319"/>
      <c r="I9" s="319"/>
      <c r="J9" s="319"/>
      <c r="K9" s="319"/>
      <c r="L9" s="322"/>
      <c r="M9" s="321"/>
      <c r="N9" s="319"/>
      <c r="O9" s="319"/>
      <c r="P9" s="319"/>
      <c r="Q9" s="319"/>
      <c r="R9" s="319"/>
      <c r="S9" s="322"/>
      <c r="T9" s="337">
        <v>0</v>
      </c>
      <c r="U9" s="337"/>
      <c r="V9" s="323">
        <f>SUM(C9:S9)</f>
        <v>0</v>
      </c>
    </row>
    <row r="10" spans="1:22" s="164" customFormat="1">
      <c r="A10" s="165">
        <v>4</v>
      </c>
      <c r="B10" s="163" t="s">
        <v>257</v>
      </c>
      <c r="C10" s="321"/>
      <c r="D10" s="319">
        <v>0</v>
      </c>
      <c r="E10" s="319"/>
      <c r="F10" s="319"/>
      <c r="G10" s="319"/>
      <c r="H10" s="319"/>
      <c r="I10" s="319"/>
      <c r="J10" s="319"/>
      <c r="K10" s="319"/>
      <c r="L10" s="322"/>
      <c r="M10" s="321"/>
      <c r="N10" s="319"/>
      <c r="O10" s="319"/>
      <c r="P10" s="319"/>
      <c r="Q10" s="319"/>
      <c r="R10" s="319"/>
      <c r="S10" s="322"/>
      <c r="T10" s="337">
        <v>0</v>
      </c>
      <c r="U10" s="337"/>
      <c r="V10" s="323">
        <f t="shared" si="0"/>
        <v>0</v>
      </c>
    </row>
    <row r="11" spans="1:22" s="164" customFormat="1">
      <c r="A11" s="165">
        <v>5</v>
      </c>
      <c r="B11" s="163" t="s">
        <v>258</v>
      </c>
      <c r="C11" s="321"/>
      <c r="D11" s="319">
        <v>0</v>
      </c>
      <c r="E11" s="319"/>
      <c r="F11" s="319"/>
      <c r="G11" s="319"/>
      <c r="H11" s="319"/>
      <c r="I11" s="319"/>
      <c r="J11" s="319"/>
      <c r="K11" s="319"/>
      <c r="L11" s="322"/>
      <c r="M11" s="321"/>
      <c r="N11" s="319"/>
      <c r="O11" s="319"/>
      <c r="P11" s="319"/>
      <c r="Q11" s="319"/>
      <c r="R11" s="319"/>
      <c r="S11" s="322"/>
      <c r="T11" s="337">
        <v>0</v>
      </c>
      <c r="U11" s="337"/>
      <c r="V11" s="323">
        <f t="shared" si="0"/>
        <v>0</v>
      </c>
    </row>
    <row r="12" spans="1:22" s="164" customFormat="1">
      <c r="A12" s="165">
        <v>6</v>
      </c>
      <c r="B12" s="163" t="s">
        <v>259</v>
      </c>
      <c r="C12" s="321"/>
      <c r="D12" s="319">
        <v>0</v>
      </c>
      <c r="E12" s="319"/>
      <c r="F12" s="319"/>
      <c r="G12" s="319"/>
      <c r="H12" s="319"/>
      <c r="I12" s="319"/>
      <c r="J12" s="319"/>
      <c r="K12" s="319"/>
      <c r="L12" s="322"/>
      <c r="M12" s="321"/>
      <c r="N12" s="319"/>
      <c r="O12" s="319"/>
      <c r="P12" s="319"/>
      <c r="Q12" s="319"/>
      <c r="R12" s="319"/>
      <c r="S12" s="322"/>
      <c r="T12" s="337">
        <v>0</v>
      </c>
      <c r="U12" s="337"/>
      <c r="V12" s="323">
        <f t="shared" si="0"/>
        <v>0</v>
      </c>
    </row>
    <row r="13" spans="1:22" s="164" customFormat="1">
      <c r="A13" s="165">
        <v>7</v>
      </c>
      <c r="B13" s="163" t="s">
        <v>74</v>
      </c>
      <c r="C13" s="321"/>
      <c r="D13" s="319">
        <v>85648465.270396084</v>
      </c>
      <c r="E13" s="319"/>
      <c r="F13" s="319"/>
      <c r="G13" s="319"/>
      <c r="H13" s="319"/>
      <c r="I13" s="319"/>
      <c r="J13" s="319"/>
      <c r="K13" s="319"/>
      <c r="L13" s="322"/>
      <c r="M13" s="321"/>
      <c r="N13" s="319"/>
      <c r="O13" s="319"/>
      <c r="P13" s="319"/>
      <c r="Q13" s="319"/>
      <c r="R13" s="319"/>
      <c r="S13" s="322"/>
      <c r="T13" s="337">
        <v>69503549.387005895</v>
      </c>
      <c r="U13" s="337">
        <v>16144915.883390194</v>
      </c>
      <c r="V13" s="323">
        <f t="shared" si="0"/>
        <v>85648465.270396084</v>
      </c>
    </row>
    <row r="14" spans="1:22" s="164" customFormat="1">
      <c r="A14" s="165">
        <v>8</v>
      </c>
      <c r="B14" s="163" t="s">
        <v>75</v>
      </c>
      <c r="C14" s="321"/>
      <c r="D14" s="319">
        <v>580671.19295669999</v>
      </c>
      <c r="E14" s="319"/>
      <c r="F14" s="319"/>
      <c r="G14" s="319"/>
      <c r="H14" s="319"/>
      <c r="I14" s="319"/>
      <c r="J14" s="319"/>
      <c r="K14" s="319"/>
      <c r="L14" s="322"/>
      <c r="M14" s="321"/>
      <c r="N14" s="319"/>
      <c r="O14" s="319"/>
      <c r="P14" s="319"/>
      <c r="Q14" s="319"/>
      <c r="R14" s="319"/>
      <c r="S14" s="322"/>
      <c r="T14" s="337">
        <v>433143.2592421</v>
      </c>
      <c r="U14" s="337">
        <v>147527.93371459999</v>
      </c>
      <c r="V14" s="323">
        <f t="shared" si="0"/>
        <v>580671.19295669999</v>
      </c>
    </row>
    <row r="15" spans="1:22" s="164" customFormat="1">
      <c r="A15" s="165">
        <v>9</v>
      </c>
      <c r="B15" s="163" t="s">
        <v>76</v>
      </c>
      <c r="C15" s="321"/>
      <c r="D15" s="319">
        <v>0</v>
      </c>
      <c r="E15" s="319"/>
      <c r="F15" s="319"/>
      <c r="G15" s="319"/>
      <c r="H15" s="319"/>
      <c r="I15" s="319"/>
      <c r="J15" s="319"/>
      <c r="K15" s="319"/>
      <c r="L15" s="322"/>
      <c r="M15" s="321"/>
      <c r="N15" s="319"/>
      <c r="O15" s="319"/>
      <c r="P15" s="319"/>
      <c r="Q15" s="319"/>
      <c r="R15" s="319"/>
      <c r="S15" s="322"/>
      <c r="T15" s="337">
        <v>0</v>
      </c>
      <c r="U15" s="337">
        <v>0</v>
      </c>
      <c r="V15" s="323">
        <f t="shared" si="0"/>
        <v>0</v>
      </c>
    </row>
    <row r="16" spans="1:22" s="164" customFormat="1">
      <c r="A16" s="165">
        <v>10</v>
      </c>
      <c r="B16" s="163" t="s">
        <v>70</v>
      </c>
      <c r="C16" s="321"/>
      <c r="D16" s="319">
        <v>0</v>
      </c>
      <c r="E16" s="319"/>
      <c r="F16" s="319"/>
      <c r="G16" s="319"/>
      <c r="H16" s="319"/>
      <c r="I16" s="319"/>
      <c r="J16" s="319"/>
      <c r="K16" s="319"/>
      <c r="L16" s="322"/>
      <c r="M16" s="321"/>
      <c r="N16" s="319"/>
      <c r="O16" s="319"/>
      <c r="P16" s="319"/>
      <c r="Q16" s="319"/>
      <c r="R16" s="319"/>
      <c r="S16" s="322"/>
      <c r="T16" s="337">
        <v>0</v>
      </c>
      <c r="U16" s="337"/>
      <c r="V16" s="323">
        <f t="shared" si="0"/>
        <v>0</v>
      </c>
    </row>
    <row r="17" spans="1:22" s="164" customFormat="1">
      <c r="A17" s="165">
        <v>11</v>
      </c>
      <c r="B17" s="163" t="s">
        <v>71</v>
      </c>
      <c r="C17" s="321"/>
      <c r="D17" s="319">
        <v>1850976.4063167002</v>
      </c>
      <c r="E17" s="319"/>
      <c r="F17" s="319"/>
      <c r="G17" s="319"/>
      <c r="H17" s="319"/>
      <c r="I17" s="319"/>
      <c r="J17" s="319"/>
      <c r="K17" s="319"/>
      <c r="L17" s="322"/>
      <c r="M17" s="321"/>
      <c r="N17" s="319"/>
      <c r="O17" s="319"/>
      <c r="P17" s="319"/>
      <c r="Q17" s="319"/>
      <c r="R17" s="319"/>
      <c r="S17" s="322"/>
      <c r="T17" s="337">
        <v>1842373.3063167001</v>
      </c>
      <c r="U17" s="337">
        <v>8603.1</v>
      </c>
      <c r="V17" s="323">
        <f t="shared" si="0"/>
        <v>1850976.4063167002</v>
      </c>
    </row>
    <row r="18" spans="1:22" s="164" customFormat="1">
      <c r="A18" s="165">
        <v>12</v>
      </c>
      <c r="B18" s="163" t="s">
        <v>72</v>
      </c>
      <c r="C18" s="321"/>
      <c r="D18" s="319">
        <v>9159115.2140583992</v>
      </c>
      <c r="E18" s="319"/>
      <c r="F18" s="319"/>
      <c r="G18" s="319"/>
      <c r="H18" s="319"/>
      <c r="I18" s="319"/>
      <c r="J18" s="319"/>
      <c r="K18" s="319"/>
      <c r="L18" s="322"/>
      <c r="M18" s="321"/>
      <c r="N18" s="319"/>
      <c r="O18" s="319"/>
      <c r="P18" s="319"/>
      <c r="Q18" s="319"/>
      <c r="R18" s="319"/>
      <c r="S18" s="322"/>
      <c r="T18" s="337">
        <v>6519032.2322087996</v>
      </c>
      <c r="U18" s="337">
        <v>2640082.9818496001</v>
      </c>
      <c r="V18" s="323">
        <f t="shared" si="0"/>
        <v>9159115.2140583992</v>
      </c>
    </row>
    <row r="19" spans="1:22" s="164" customFormat="1">
      <c r="A19" s="165">
        <v>13</v>
      </c>
      <c r="B19" s="163" t="s">
        <v>73</v>
      </c>
      <c r="C19" s="321"/>
      <c r="D19" s="319">
        <v>0</v>
      </c>
      <c r="E19" s="319"/>
      <c r="F19" s="319"/>
      <c r="G19" s="319"/>
      <c r="H19" s="319"/>
      <c r="I19" s="319"/>
      <c r="J19" s="319"/>
      <c r="K19" s="319"/>
      <c r="L19" s="322"/>
      <c r="M19" s="321"/>
      <c r="N19" s="319"/>
      <c r="O19" s="319"/>
      <c r="P19" s="319"/>
      <c r="Q19" s="319"/>
      <c r="R19" s="319"/>
      <c r="S19" s="322"/>
      <c r="T19" s="337">
        <v>0</v>
      </c>
      <c r="U19" s="337"/>
      <c r="V19" s="323">
        <f t="shared" si="0"/>
        <v>0</v>
      </c>
    </row>
    <row r="20" spans="1:22" s="164" customFormat="1">
      <c r="A20" s="165">
        <v>14</v>
      </c>
      <c r="B20" s="163" t="s">
        <v>284</v>
      </c>
      <c r="C20" s="321"/>
      <c r="D20" s="319">
        <v>4579861.2205392001</v>
      </c>
      <c r="E20" s="319"/>
      <c r="F20" s="319"/>
      <c r="G20" s="319"/>
      <c r="H20" s="319"/>
      <c r="I20" s="319"/>
      <c r="J20" s="319"/>
      <c r="K20" s="319"/>
      <c r="L20" s="322"/>
      <c r="M20" s="321"/>
      <c r="N20" s="319"/>
      <c r="O20" s="319"/>
      <c r="P20" s="319"/>
      <c r="Q20" s="319"/>
      <c r="R20" s="319"/>
      <c r="S20" s="322"/>
      <c r="T20" s="337">
        <v>3834454.9568606</v>
      </c>
      <c r="U20" s="337">
        <v>745406.26367859996</v>
      </c>
      <c r="V20" s="323">
        <f t="shared" si="0"/>
        <v>4579861.2205392001</v>
      </c>
    </row>
    <row r="21" spans="1:22" ht="13.5" thickBot="1">
      <c r="A21" s="102"/>
      <c r="B21" s="103" t="s">
        <v>69</v>
      </c>
      <c r="C21" s="324">
        <f>SUM(C7:C20)</f>
        <v>0</v>
      </c>
      <c r="D21" s="320">
        <f t="shared" ref="D21:V21" si="1">SUM(D7:D20)</f>
        <v>101819089.30426708</v>
      </c>
      <c r="E21" s="320">
        <f t="shared" si="1"/>
        <v>0</v>
      </c>
      <c r="F21" s="320">
        <f t="shared" si="1"/>
        <v>0</v>
      </c>
      <c r="G21" s="320">
        <f t="shared" si="1"/>
        <v>0</v>
      </c>
      <c r="H21" s="320">
        <f t="shared" si="1"/>
        <v>0</v>
      </c>
      <c r="I21" s="320">
        <f t="shared" si="1"/>
        <v>0</v>
      </c>
      <c r="J21" s="320">
        <f t="shared" si="1"/>
        <v>0</v>
      </c>
      <c r="K21" s="320">
        <f t="shared" si="1"/>
        <v>0</v>
      </c>
      <c r="L21" s="325">
        <f t="shared" si="1"/>
        <v>0</v>
      </c>
      <c r="M21" s="324">
        <f t="shared" si="1"/>
        <v>0</v>
      </c>
      <c r="N21" s="320">
        <f t="shared" si="1"/>
        <v>0</v>
      </c>
      <c r="O21" s="320">
        <f t="shared" si="1"/>
        <v>0</v>
      </c>
      <c r="P21" s="320">
        <f t="shared" si="1"/>
        <v>0</v>
      </c>
      <c r="Q21" s="320">
        <f t="shared" si="1"/>
        <v>0</v>
      </c>
      <c r="R21" s="320">
        <f t="shared" si="1"/>
        <v>0</v>
      </c>
      <c r="S21" s="325">
        <f t="shared" si="1"/>
        <v>0</v>
      </c>
      <c r="T21" s="325">
        <f>SUM(T7:T20)</f>
        <v>82132553.141634107</v>
      </c>
      <c r="U21" s="325">
        <f t="shared" si="1"/>
        <v>19686536.162632994</v>
      </c>
      <c r="V21" s="326">
        <f t="shared" si="1"/>
        <v>101819089.30426708</v>
      </c>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2"/>
  <sheetViews>
    <sheetView zoomScaleNormal="100" workbookViewId="0">
      <pane xSplit="1" ySplit="7" topLeftCell="B8" activePane="bottomRight" state="frozen"/>
      <selection activeCell="C2" sqref="C2"/>
      <selection pane="topRight" activeCell="C2" sqref="C2"/>
      <selection pane="bottomLeft" activeCell="C2" sqref="C2"/>
      <selection pane="bottomRight" activeCell="G29" sqref="G29"/>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11"/>
  </cols>
  <sheetData>
    <row r="1" spans="1:9">
      <c r="A1" s="1" t="s">
        <v>226</v>
      </c>
      <c r="B1" s="376" t="str">
        <f>Info!C2</f>
        <v>სს "ბაზისბანკი"</v>
      </c>
    </row>
    <row r="2" spans="1:9">
      <c r="A2" s="1" t="s">
        <v>227</v>
      </c>
      <c r="B2" s="530">
        <v>43830</v>
      </c>
    </row>
    <row r="4" spans="1:9" ht="13.5" thickBot="1">
      <c r="A4" s="1" t="s">
        <v>657</v>
      </c>
      <c r="B4" s="340" t="s">
        <v>764</v>
      </c>
    </row>
    <row r="5" spans="1:9">
      <c r="A5" s="100"/>
      <c r="B5" s="161"/>
      <c r="C5" s="167" t="s">
        <v>0</v>
      </c>
      <c r="D5" s="167" t="s">
        <v>1</v>
      </c>
      <c r="E5" s="167" t="s">
        <v>2</v>
      </c>
      <c r="F5" s="167" t="s">
        <v>3</v>
      </c>
      <c r="G5" s="336" t="s">
        <v>4</v>
      </c>
      <c r="H5" s="168" t="s">
        <v>5</v>
      </c>
      <c r="I5" s="23"/>
    </row>
    <row r="6" spans="1:9" ht="15" customHeight="1">
      <c r="A6" s="160"/>
      <c r="B6" s="21"/>
      <c r="C6" s="593" t="s">
        <v>756</v>
      </c>
      <c r="D6" s="597" t="s">
        <v>777</v>
      </c>
      <c r="E6" s="598"/>
      <c r="F6" s="593" t="s">
        <v>783</v>
      </c>
      <c r="G6" s="593" t="s">
        <v>784</v>
      </c>
      <c r="H6" s="595" t="s">
        <v>758</v>
      </c>
      <c r="I6" s="23"/>
    </row>
    <row r="7" spans="1:9" ht="63.75">
      <c r="A7" s="160"/>
      <c r="B7" s="21"/>
      <c r="C7" s="594"/>
      <c r="D7" s="339" t="s">
        <v>759</v>
      </c>
      <c r="E7" s="339" t="s">
        <v>757</v>
      </c>
      <c r="F7" s="594"/>
      <c r="G7" s="594"/>
      <c r="H7" s="596"/>
      <c r="I7" s="23"/>
    </row>
    <row r="8" spans="1:9">
      <c r="A8" s="93">
        <v>1</v>
      </c>
      <c r="B8" s="75" t="s">
        <v>254</v>
      </c>
      <c r="C8" s="511">
        <v>411031166.62450004</v>
      </c>
      <c r="D8" s="512"/>
      <c r="E8" s="511"/>
      <c r="F8" s="511">
        <v>179100857.3545</v>
      </c>
      <c r="G8" s="513">
        <v>179100857.3545</v>
      </c>
      <c r="H8" s="345">
        <f>G8/(C8+E8)</f>
        <v>0.43573546703361948</v>
      </c>
    </row>
    <row r="9" spans="1:9" ht="15" customHeight="1">
      <c r="A9" s="93">
        <v>2</v>
      </c>
      <c r="B9" s="75" t="s">
        <v>255</v>
      </c>
      <c r="C9" s="511">
        <v>0</v>
      </c>
      <c r="D9" s="512"/>
      <c r="E9" s="511"/>
      <c r="F9" s="511">
        <v>0</v>
      </c>
      <c r="G9" s="513">
        <v>0</v>
      </c>
      <c r="H9" s="345" t="e">
        <f t="shared" ref="H9:H21" si="0">G9/(C9+E9)</f>
        <v>#DIV/0!</v>
      </c>
    </row>
    <row r="10" spans="1:9">
      <c r="A10" s="93">
        <v>3</v>
      </c>
      <c r="B10" s="75" t="s">
        <v>256</v>
      </c>
      <c r="C10" s="511">
        <v>0</v>
      </c>
      <c r="D10" s="512">
        <v>0</v>
      </c>
      <c r="E10" s="511">
        <v>0</v>
      </c>
      <c r="F10" s="511">
        <v>0</v>
      </c>
      <c r="G10" s="513">
        <v>0</v>
      </c>
      <c r="H10" s="345" t="e">
        <f t="shared" si="0"/>
        <v>#DIV/0!</v>
      </c>
    </row>
    <row r="11" spans="1:9">
      <c r="A11" s="93">
        <v>4</v>
      </c>
      <c r="B11" s="75" t="s">
        <v>257</v>
      </c>
      <c r="C11" s="511">
        <v>0</v>
      </c>
      <c r="D11" s="512"/>
      <c r="E11" s="511"/>
      <c r="F11" s="511">
        <v>0</v>
      </c>
      <c r="G11" s="513">
        <v>0</v>
      </c>
      <c r="H11" s="345" t="e">
        <f t="shared" si="0"/>
        <v>#DIV/0!</v>
      </c>
    </row>
    <row r="12" spans="1:9">
      <c r="A12" s="93">
        <v>5</v>
      </c>
      <c r="B12" s="75" t="s">
        <v>258</v>
      </c>
      <c r="C12" s="511">
        <v>0</v>
      </c>
      <c r="D12" s="512"/>
      <c r="E12" s="511"/>
      <c r="F12" s="511">
        <v>0</v>
      </c>
      <c r="G12" s="513">
        <v>0</v>
      </c>
      <c r="H12" s="345" t="e">
        <f t="shared" si="0"/>
        <v>#DIV/0!</v>
      </c>
    </row>
    <row r="13" spans="1:9">
      <c r="A13" s="93">
        <v>6</v>
      </c>
      <c r="B13" s="75" t="s">
        <v>259</v>
      </c>
      <c r="C13" s="511">
        <v>177588398.58579999</v>
      </c>
      <c r="D13" s="512"/>
      <c r="E13" s="511"/>
      <c r="F13" s="511">
        <v>37207432.078360006</v>
      </c>
      <c r="G13" s="513">
        <v>37207432.078360006</v>
      </c>
      <c r="H13" s="345">
        <f t="shared" si="0"/>
        <v>0.20951499295368453</v>
      </c>
    </row>
    <row r="14" spans="1:9">
      <c r="A14" s="93">
        <v>7</v>
      </c>
      <c r="B14" s="75" t="s">
        <v>74</v>
      </c>
      <c r="C14" s="511">
        <v>649794852.29369998</v>
      </c>
      <c r="D14" s="512">
        <v>117995359.17852747</v>
      </c>
      <c r="E14" s="511">
        <v>89400668.3275543</v>
      </c>
      <c r="F14" s="512">
        <v>739195520.62125432</v>
      </c>
      <c r="G14" s="514">
        <v>653547055.35085821</v>
      </c>
      <c r="H14" s="345">
        <f>G14/(C14+E14)</f>
        <v>0.88413286758229659</v>
      </c>
    </row>
    <row r="15" spans="1:9">
      <c r="A15" s="93">
        <v>8</v>
      </c>
      <c r="B15" s="75" t="s">
        <v>75</v>
      </c>
      <c r="C15" s="511">
        <v>113210368.10989369</v>
      </c>
      <c r="D15" s="512">
        <v>1370321.0827999993</v>
      </c>
      <c r="E15" s="511">
        <v>1212259.8027999988</v>
      </c>
      <c r="F15" s="512">
        <v>86120035.885220274</v>
      </c>
      <c r="G15" s="514">
        <v>85539364.692263573</v>
      </c>
      <c r="H15" s="345">
        <f t="shared" si="0"/>
        <v>0.74757385189170344</v>
      </c>
    </row>
    <row r="16" spans="1:9">
      <c r="A16" s="93">
        <v>9</v>
      </c>
      <c r="B16" s="75" t="s">
        <v>76</v>
      </c>
      <c r="C16" s="511">
        <v>41545959.447551496</v>
      </c>
      <c r="D16" s="512">
        <v>0</v>
      </c>
      <c r="E16" s="511">
        <v>0</v>
      </c>
      <c r="F16" s="512">
        <v>14720744.908282883</v>
      </c>
      <c r="G16" s="514">
        <v>14720744.908282883</v>
      </c>
      <c r="H16" s="345">
        <f t="shared" si="0"/>
        <v>0.35432434595394685</v>
      </c>
    </row>
    <row r="17" spans="1:8">
      <c r="A17" s="93">
        <v>10</v>
      </c>
      <c r="B17" s="75" t="s">
        <v>70</v>
      </c>
      <c r="C17" s="511">
        <v>25809699.9603015</v>
      </c>
      <c r="D17" s="512">
        <v>0</v>
      </c>
      <c r="E17" s="511">
        <v>0</v>
      </c>
      <c r="F17" s="512">
        <v>30095274.00444575</v>
      </c>
      <c r="G17" s="514">
        <v>30095274.00444575</v>
      </c>
      <c r="H17" s="345">
        <f t="shared" si="0"/>
        <v>1.1660450935398703</v>
      </c>
    </row>
    <row r="18" spans="1:8">
      <c r="A18" s="93">
        <v>11</v>
      </c>
      <c r="B18" s="75" t="s">
        <v>71</v>
      </c>
      <c r="C18" s="511">
        <v>39134230.660572596</v>
      </c>
      <c r="D18" s="512">
        <v>634196.27870000014</v>
      </c>
      <c r="E18" s="511">
        <v>599783.87870000023</v>
      </c>
      <c r="F18" s="512">
        <v>49961466.638135351</v>
      </c>
      <c r="G18" s="514">
        <v>48110490.231818646</v>
      </c>
      <c r="H18" s="345">
        <f t="shared" si="0"/>
        <v>1.2108137269710526</v>
      </c>
    </row>
    <row r="19" spans="1:8">
      <c r="A19" s="93">
        <v>12</v>
      </c>
      <c r="B19" s="75" t="s">
        <v>72</v>
      </c>
      <c r="C19" s="511">
        <v>22226104.362</v>
      </c>
      <c r="D19" s="512">
        <v>16925107.063072491</v>
      </c>
      <c r="E19" s="511">
        <v>14181042.371086638</v>
      </c>
      <c r="F19" s="512">
        <v>36407146.733086638</v>
      </c>
      <c r="G19" s="514">
        <v>27248031.519028239</v>
      </c>
      <c r="H19" s="345">
        <f t="shared" si="0"/>
        <v>0.74842534952801887</v>
      </c>
    </row>
    <row r="20" spans="1:8">
      <c r="A20" s="93">
        <v>13</v>
      </c>
      <c r="B20" s="75" t="s">
        <v>73</v>
      </c>
      <c r="C20" s="511">
        <v>0</v>
      </c>
      <c r="D20" s="512"/>
      <c r="E20" s="511"/>
      <c r="F20" s="512">
        <v>0</v>
      </c>
      <c r="G20" s="514">
        <v>0</v>
      </c>
      <c r="H20" s="345" t="e">
        <f t="shared" si="0"/>
        <v>#DIV/0!</v>
      </c>
    </row>
    <row r="21" spans="1:8">
      <c r="A21" s="93">
        <v>14</v>
      </c>
      <c r="B21" s="75" t="s">
        <v>284</v>
      </c>
      <c r="C21" s="511">
        <v>189279952.9344444</v>
      </c>
      <c r="D21" s="512">
        <v>10946736.143899998</v>
      </c>
      <c r="E21" s="511">
        <v>7483663.8350999951</v>
      </c>
      <c r="F21" s="512">
        <v>173588572.1808444</v>
      </c>
      <c r="G21" s="514">
        <v>169008710.96030518</v>
      </c>
      <c r="H21" s="345">
        <f t="shared" si="0"/>
        <v>0.85894289673610436</v>
      </c>
    </row>
    <row r="22" spans="1:8" ht="13.5" thickBot="1">
      <c r="A22" s="162"/>
      <c r="B22" s="169" t="s">
        <v>69</v>
      </c>
      <c r="C22" s="320">
        <f>SUM(C8:C21)</f>
        <v>1669620732.9787636</v>
      </c>
      <c r="D22" s="320">
        <f>SUM(D8:D21)</f>
        <v>147871719.74699998</v>
      </c>
      <c r="E22" s="320">
        <f>SUM(E8:E21)</f>
        <v>112877418.21524094</v>
      </c>
      <c r="F22" s="320">
        <f>SUM(F8:F21)</f>
        <v>1346397050.4041295</v>
      </c>
      <c r="G22" s="320">
        <f>SUM(G8:G21)</f>
        <v>1244577961.0998626</v>
      </c>
      <c r="H22" s="510">
        <f>G22/(C22+E22)</f>
        <v>0.69822117922881621</v>
      </c>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90" zoomScaleNormal="90" workbookViewId="0">
      <pane xSplit="2" ySplit="6" topLeftCell="C7" activePane="bottomRight" state="frozen"/>
      <selection activeCell="C2" sqref="C2"/>
      <selection pane="topRight" activeCell="C2" sqref="C2"/>
      <selection pane="bottomLeft" activeCell="C2" sqref="C2"/>
      <selection pane="bottomRight" activeCell="H25" sqref="H25"/>
    </sheetView>
  </sheetViews>
  <sheetFormatPr defaultColWidth="9.140625" defaultRowHeight="12.75"/>
  <cols>
    <col min="1" max="1" width="10.5703125" style="376" bestFit="1" customWidth="1"/>
    <col min="2" max="2" width="104.140625" style="376" customWidth="1"/>
    <col min="3" max="3" width="14.5703125" style="376" bestFit="1" customWidth="1"/>
    <col min="4" max="5" width="16" style="376" bestFit="1" customWidth="1"/>
    <col min="6" max="11" width="14.5703125" style="376" bestFit="1" customWidth="1"/>
    <col min="12" max="16384" width="9.140625" style="376"/>
  </cols>
  <sheetData>
    <row r="1" spans="1:11">
      <c r="A1" s="376" t="s">
        <v>226</v>
      </c>
      <c r="B1" s="376" t="str">
        <f>Info!C2</f>
        <v>სს "ბაზისბანკი"</v>
      </c>
    </row>
    <row r="2" spans="1:11">
      <c r="A2" s="376" t="s">
        <v>227</v>
      </c>
      <c r="B2" s="529">
        <v>43830</v>
      </c>
      <c r="C2" s="377"/>
      <c r="D2" s="377"/>
    </row>
    <row r="3" spans="1:11">
      <c r="B3" s="377"/>
      <c r="C3" s="377"/>
      <c r="D3" s="377"/>
    </row>
    <row r="4" spans="1:11" ht="13.5" thickBot="1">
      <c r="A4" s="376" t="s">
        <v>825</v>
      </c>
      <c r="B4" s="340" t="s">
        <v>824</v>
      </c>
      <c r="C4" s="377"/>
      <c r="D4" s="377"/>
    </row>
    <row r="5" spans="1:11" ht="30" customHeight="1">
      <c r="A5" s="602"/>
      <c r="B5" s="603"/>
      <c r="C5" s="600" t="s">
        <v>860</v>
      </c>
      <c r="D5" s="600"/>
      <c r="E5" s="600"/>
      <c r="F5" s="600" t="s">
        <v>861</v>
      </c>
      <c r="G5" s="600"/>
      <c r="H5" s="600"/>
      <c r="I5" s="600" t="s">
        <v>862</v>
      </c>
      <c r="J5" s="600"/>
      <c r="K5" s="601"/>
    </row>
    <row r="6" spans="1:11">
      <c r="A6" s="374"/>
      <c r="B6" s="375"/>
      <c r="C6" s="378" t="s">
        <v>28</v>
      </c>
      <c r="D6" s="378" t="s">
        <v>133</v>
      </c>
      <c r="E6" s="378" t="s">
        <v>69</v>
      </c>
      <c r="F6" s="378" t="s">
        <v>28</v>
      </c>
      <c r="G6" s="378" t="s">
        <v>133</v>
      </c>
      <c r="H6" s="378" t="s">
        <v>69</v>
      </c>
      <c r="I6" s="378" t="s">
        <v>28</v>
      </c>
      <c r="J6" s="378" t="s">
        <v>133</v>
      </c>
      <c r="K6" s="383" t="s">
        <v>69</v>
      </c>
    </row>
    <row r="7" spans="1:11">
      <c r="A7" s="384" t="s">
        <v>795</v>
      </c>
      <c r="B7" s="373"/>
      <c r="C7" s="373"/>
      <c r="D7" s="373"/>
      <c r="E7" s="373"/>
      <c r="F7" s="373"/>
      <c r="G7" s="373"/>
      <c r="H7" s="373"/>
      <c r="I7" s="373"/>
      <c r="J7" s="373"/>
      <c r="K7" s="385"/>
    </row>
    <row r="8" spans="1:11">
      <c r="A8" s="372">
        <v>1</v>
      </c>
      <c r="B8" s="355" t="s">
        <v>795</v>
      </c>
      <c r="C8" s="351"/>
      <c r="D8" s="351"/>
      <c r="E8" s="351"/>
      <c r="F8" s="356">
        <v>170714755.13391322</v>
      </c>
      <c r="G8" s="356">
        <v>294400643.70565861</v>
      </c>
      <c r="H8" s="356">
        <v>465115398.83957183</v>
      </c>
      <c r="I8" s="356">
        <v>168064423.26902202</v>
      </c>
      <c r="J8" s="356">
        <v>239308602.0359588</v>
      </c>
      <c r="K8" s="362">
        <v>407373025.30498081</v>
      </c>
    </row>
    <row r="9" spans="1:11">
      <c r="A9" s="384" t="s">
        <v>796</v>
      </c>
      <c r="B9" s="373"/>
      <c r="C9" s="373"/>
      <c r="D9" s="373"/>
      <c r="E9" s="373"/>
      <c r="F9" s="373"/>
      <c r="G9" s="373"/>
      <c r="H9" s="373"/>
      <c r="I9" s="373"/>
      <c r="J9" s="373"/>
      <c r="K9" s="385"/>
    </row>
    <row r="10" spans="1:11">
      <c r="A10" s="386">
        <v>2</v>
      </c>
      <c r="B10" s="357" t="s">
        <v>797</v>
      </c>
      <c r="C10" s="515">
        <v>56236494.490826204</v>
      </c>
      <c r="D10" s="516">
        <v>253623752.21173078</v>
      </c>
      <c r="E10" s="516">
        <v>309860246.70255697</v>
      </c>
      <c r="F10" s="516">
        <v>7482177.3987334967</v>
      </c>
      <c r="G10" s="516">
        <v>22870000.220468391</v>
      </c>
      <c r="H10" s="516">
        <v>30352177.619201887</v>
      </c>
      <c r="I10" s="516">
        <v>1449400.4301968901</v>
      </c>
      <c r="J10" s="516">
        <v>4196553.0950552402</v>
      </c>
      <c r="K10" s="517">
        <v>5645953.5252521299</v>
      </c>
    </row>
    <row r="11" spans="1:11">
      <c r="A11" s="386">
        <v>3</v>
      </c>
      <c r="B11" s="357" t="s">
        <v>798</v>
      </c>
      <c r="C11" s="515">
        <v>264185103.60139734</v>
      </c>
      <c r="D11" s="516">
        <v>613619157.29163098</v>
      </c>
      <c r="E11" s="516">
        <v>877804260.89302826</v>
      </c>
      <c r="F11" s="516">
        <v>88254717.825930223</v>
      </c>
      <c r="G11" s="516">
        <v>82884182.430560783</v>
      </c>
      <c r="H11" s="516">
        <v>171138900.25649101</v>
      </c>
      <c r="I11" s="516">
        <v>66087496.684220366</v>
      </c>
      <c r="J11" s="516">
        <v>52955150.78741847</v>
      </c>
      <c r="K11" s="517">
        <v>119042647.47163883</v>
      </c>
    </row>
    <row r="12" spans="1:11">
      <c r="A12" s="386">
        <v>4</v>
      </c>
      <c r="B12" s="357" t="s">
        <v>799</v>
      </c>
      <c r="C12" s="515">
        <v>86164347.826086804</v>
      </c>
      <c r="D12" s="516">
        <v>0</v>
      </c>
      <c r="E12" s="516">
        <v>86164347.826086804</v>
      </c>
      <c r="F12" s="516">
        <v>0</v>
      </c>
      <c r="G12" s="516">
        <v>0</v>
      </c>
      <c r="H12" s="516">
        <v>0</v>
      </c>
      <c r="I12" s="516">
        <v>0</v>
      </c>
      <c r="J12" s="516">
        <v>0</v>
      </c>
      <c r="K12" s="517">
        <v>0</v>
      </c>
    </row>
    <row r="13" spans="1:11">
      <c r="A13" s="386">
        <v>5</v>
      </c>
      <c r="B13" s="357" t="s">
        <v>800</v>
      </c>
      <c r="C13" s="515">
        <v>64892394.963998705</v>
      </c>
      <c r="D13" s="516">
        <v>57230109.1287435</v>
      </c>
      <c r="E13" s="516">
        <v>122122504.0927422</v>
      </c>
      <c r="F13" s="516">
        <v>11933245.695158986</v>
      </c>
      <c r="G13" s="516">
        <v>13591940.515518684</v>
      </c>
      <c r="H13" s="516">
        <v>25525186.210677668</v>
      </c>
      <c r="I13" s="516">
        <v>4785733.7560149403</v>
      </c>
      <c r="J13" s="516">
        <v>5138154.3751954101</v>
      </c>
      <c r="K13" s="517">
        <v>9923888.1312103495</v>
      </c>
    </row>
    <row r="14" spans="1:11">
      <c r="A14" s="386">
        <v>6</v>
      </c>
      <c r="B14" s="357" t="s">
        <v>815</v>
      </c>
      <c r="C14" s="515"/>
      <c r="D14" s="516"/>
      <c r="E14" s="516"/>
      <c r="F14" s="516">
        <v>0</v>
      </c>
      <c r="G14" s="516">
        <v>0</v>
      </c>
      <c r="H14" s="516">
        <v>0</v>
      </c>
      <c r="I14" s="516"/>
      <c r="J14" s="516"/>
      <c r="K14" s="517"/>
    </row>
    <row r="15" spans="1:11">
      <c r="A15" s="386">
        <v>7</v>
      </c>
      <c r="B15" s="357" t="s">
        <v>802</v>
      </c>
      <c r="C15" s="515">
        <v>5549704.1320645995</v>
      </c>
      <c r="D15" s="516">
        <v>10547132.1671072</v>
      </c>
      <c r="E15" s="516">
        <v>16096836.2991718</v>
      </c>
      <c r="F15" s="516">
        <v>2849081.7952172998</v>
      </c>
      <c r="G15" s="516">
        <v>0</v>
      </c>
      <c r="H15" s="516">
        <v>2849081.7952172998</v>
      </c>
      <c r="I15" s="516">
        <v>2849081.7952172998</v>
      </c>
      <c r="J15" s="516">
        <v>0</v>
      </c>
      <c r="K15" s="517">
        <v>2849081.7952172998</v>
      </c>
    </row>
    <row r="16" spans="1:11">
      <c r="A16" s="386">
        <v>8</v>
      </c>
      <c r="B16" s="358" t="s">
        <v>803</v>
      </c>
      <c r="C16" s="515">
        <v>477028045.01437366</v>
      </c>
      <c r="D16" s="516">
        <v>935020150.79921246</v>
      </c>
      <c r="E16" s="516">
        <v>1412048195.813586</v>
      </c>
      <c r="F16" s="516">
        <v>110519222.71504001</v>
      </c>
      <c r="G16" s="516">
        <v>119346123.16654785</v>
      </c>
      <c r="H16" s="516">
        <v>229865345.88158789</v>
      </c>
      <c r="I16" s="516">
        <v>75171712.665649503</v>
      </c>
      <c r="J16" s="516">
        <v>62289858.257669121</v>
      </c>
      <c r="K16" s="517">
        <v>137461570.92331862</v>
      </c>
    </row>
    <row r="17" spans="1:11">
      <c r="A17" s="384" t="s">
        <v>804</v>
      </c>
      <c r="B17" s="373"/>
      <c r="C17" s="518"/>
      <c r="D17" s="518"/>
      <c r="E17" s="518"/>
      <c r="F17" s="518"/>
      <c r="G17" s="518"/>
      <c r="H17" s="518"/>
      <c r="I17" s="518"/>
      <c r="J17" s="518"/>
      <c r="K17" s="519"/>
    </row>
    <row r="18" spans="1:11">
      <c r="A18" s="386">
        <v>9</v>
      </c>
      <c r="B18" s="357" t="s">
        <v>805</v>
      </c>
      <c r="C18" s="515">
        <v>0</v>
      </c>
      <c r="D18" s="516">
        <v>0</v>
      </c>
      <c r="E18" s="516">
        <v>0</v>
      </c>
      <c r="F18" s="516"/>
      <c r="G18" s="516"/>
      <c r="H18" s="516">
        <v>0</v>
      </c>
      <c r="I18" s="516">
        <v>0</v>
      </c>
      <c r="J18" s="516">
        <v>0</v>
      </c>
      <c r="K18" s="517">
        <v>0</v>
      </c>
    </row>
    <row r="19" spans="1:11">
      <c r="A19" s="386">
        <v>10</v>
      </c>
      <c r="B19" s="357" t="s">
        <v>806</v>
      </c>
      <c r="C19" s="515">
        <v>398299840.76525044</v>
      </c>
      <c r="D19" s="516">
        <v>579618800.47486377</v>
      </c>
      <c r="E19" s="516">
        <v>977918641.24011421</v>
      </c>
      <c r="F19" s="516">
        <v>12927563.529031999</v>
      </c>
      <c r="G19" s="516">
        <v>4687682.1568143498</v>
      </c>
      <c r="H19" s="516">
        <v>17615245.685846351</v>
      </c>
      <c r="I19" s="516">
        <v>15577895.393923199</v>
      </c>
      <c r="J19" s="516">
        <v>102680669.52021925</v>
      </c>
      <c r="K19" s="517">
        <v>118258564.91414244</v>
      </c>
    </row>
    <row r="20" spans="1:11">
      <c r="A20" s="386">
        <v>11</v>
      </c>
      <c r="B20" s="357" t="s">
        <v>807</v>
      </c>
      <c r="C20" s="515">
        <v>3149663.5354346</v>
      </c>
      <c r="D20" s="516">
        <v>8199158.9699847</v>
      </c>
      <c r="E20" s="516">
        <v>11348822.505419299</v>
      </c>
      <c r="F20" s="516">
        <v>0</v>
      </c>
      <c r="G20" s="516">
        <v>0</v>
      </c>
      <c r="H20" s="516">
        <v>0</v>
      </c>
      <c r="I20" s="516">
        <v>0</v>
      </c>
      <c r="J20" s="516">
        <v>0</v>
      </c>
      <c r="K20" s="517">
        <v>0</v>
      </c>
    </row>
    <row r="21" spans="1:11" ht="13.5" thickBot="1">
      <c r="A21" s="227">
        <v>12</v>
      </c>
      <c r="B21" s="387" t="s">
        <v>808</v>
      </c>
      <c r="C21" s="520">
        <v>401449504.30068505</v>
      </c>
      <c r="D21" s="521">
        <v>587817959.44484842</v>
      </c>
      <c r="E21" s="520">
        <v>989267463.74553347</v>
      </c>
      <c r="F21" s="521">
        <v>12927563.529031999</v>
      </c>
      <c r="G21" s="521">
        <v>4687682.1568143498</v>
      </c>
      <c r="H21" s="521">
        <v>17615245.685846351</v>
      </c>
      <c r="I21" s="521">
        <v>15577895.393923199</v>
      </c>
      <c r="J21" s="521">
        <v>102680669.52021925</v>
      </c>
      <c r="K21" s="522">
        <v>118258564.91414244</v>
      </c>
    </row>
    <row r="22" spans="1:11" ht="38.25" customHeight="1" thickBot="1">
      <c r="A22" s="370"/>
      <c r="B22" s="371"/>
      <c r="C22" s="371"/>
      <c r="D22" s="371"/>
      <c r="E22" s="371"/>
      <c r="F22" s="599" t="s">
        <v>809</v>
      </c>
      <c r="G22" s="600"/>
      <c r="H22" s="600"/>
      <c r="I22" s="599" t="s">
        <v>810</v>
      </c>
      <c r="J22" s="600"/>
      <c r="K22" s="601"/>
    </row>
    <row r="23" spans="1:11">
      <c r="A23" s="363">
        <v>13</v>
      </c>
      <c r="B23" s="359" t="s">
        <v>795</v>
      </c>
      <c r="C23" s="369"/>
      <c r="D23" s="369"/>
      <c r="E23" s="369"/>
      <c r="F23" s="536">
        <v>170714755.13391322</v>
      </c>
      <c r="G23" s="536">
        <v>294400643.70565861</v>
      </c>
      <c r="H23" s="536">
        <v>465115398.83957189</v>
      </c>
      <c r="I23" s="536">
        <v>168064423.26902202</v>
      </c>
      <c r="J23" s="536">
        <v>239308602.0359588</v>
      </c>
      <c r="K23" s="537">
        <v>407373025.30498081</v>
      </c>
    </row>
    <row r="24" spans="1:11" ht="13.5" thickBot="1">
      <c r="A24" s="364">
        <v>14</v>
      </c>
      <c r="B24" s="360" t="s">
        <v>811</v>
      </c>
      <c r="C24" s="388"/>
      <c r="D24" s="367"/>
      <c r="E24" s="368"/>
      <c r="F24" s="538">
        <v>97591659.186008006</v>
      </c>
      <c r="G24" s="538">
        <v>114658441.00973351</v>
      </c>
      <c r="H24" s="538">
        <v>212250100.1957415</v>
      </c>
      <c r="I24" s="538">
        <v>59593817.271726303</v>
      </c>
      <c r="J24" s="538">
        <v>15572464.56441728</v>
      </c>
      <c r="K24" s="539">
        <v>34365392.730829656</v>
      </c>
    </row>
    <row r="25" spans="1:11" ht="13.5" thickBot="1">
      <c r="A25" s="365">
        <v>15</v>
      </c>
      <c r="B25" s="361" t="s">
        <v>812</v>
      </c>
      <c r="C25" s="366"/>
      <c r="D25" s="366"/>
      <c r="E25" s="366"/>
      <c r="F25" s="523">
        <v>1.7492760811508887</v>
      </c>
      <c r="G25" s="523">
        <v>2.5676316642109809</v>
      </c>
      <c r="H25" s="523">
        <v>2.1913553793879612</v>
      </c>
      <c r="I25" s="523">
        <v>2.820165429287889</v>
      </c>
      <c r="J25" s="523">
        <v>15.36741991263049</v>
      </c>
      <c r="K25" s="524">
        <v>11.854164696902211</v>
      </c>
    </row>
    <row r="28" spans="1:11" ht="38.25">
      <c r="B28" s="22" t="s">
        <v>859</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activeCell="C2" sqref="C2"/>
      <selection pane="topRight" activeCell="C2" sqref="C2"/>
      <selection pane="bottomLeft" activeCell="C2" sqref="C2"/>
      <selection pane="bottomRight" activeCell="G29" sqref="G29"/>
    </sheetView>
  </sheetViews>
  <sheetFormatPr defaultColWidth="9.140625" defaultRowHeight="15"/>
  <cols>
    <col min="1" max="1" width="10.5703125" style="71" bestFit="1" customWidth="1"/>
    <col min="2" max="2" width="95" style="71" customWidth="1"/>
    <col min="3" max="3" width="12.5703125" style="71" bestFit="1" customWidth="1"/>
    <col min="4" max="4" width="10" style="71" bestFit="1" customWidth="1"/>
    <col min="5" max="5" width="18.28515625" style="71" bestFit="1" customWidth="1"/>
    <col min="6" max="13" width="10.7109375" style="71" customWidth="1"/>
    <col min="14" max="14" width="31" style="71" bestFit="1" customWidth="1"/>
    <col min="15" max="16384" width="9.140625" style="11"/>
  </cols>
  <sheetData>
    <row r="1" spans="1:14">
      <c r="A1" s="4" t="s">
        <v>226</v>
      </c>
      <c r="B1" s="71" t="str">
        <f>Info!C2</f>
        <v>სს "ბაზისბანკი"</v>
      </c>
    </row>
    <row r="2" spans="1:14" ht="14.25" customHeight="1">
      <c r="A2" s="71" t="s">
        <v>227</v>
      </c>
      <c r="B2" s="528">
        <v>43830</v>
      </c>
    </row>
    <row r="3" spans="1:14" ht="14.25" customHeight="1"/>
    <row r="4" spans="1:14" ht="15.75" thickBot="1">
      <c r="A4" s="1" t="s">
        <v>658</v>
      </c>
      <c r="B4" s="95" t="s">
        <v>78</v>
      </c>
    </row>
    <row r="5" spans="1:14" s="24" customFormat="1" ht="12.75">
      <c r="A5" s="178"/>
      <c r="B5" s="179"/>
      <c r="C5" s="180" t="s">
        <v>0</v>
      </c>
      <c r="D5" s="180" t="s">
        <v>1</v>
      </c>
      <c r="E5" s="180" t="s">
        <v>2</v>
      </c>
      <c r="F5" s="180" t="s">
        <v>3</v>
      </c>
      <c r="G5" s="180" t="s">
        <v>4</v>
      </c>
      <c r="H5" s="180" t="s">
        <v>5</v>
      </c>
      <c r="I5" s="180" t="s">
        <v>274</v>
      </c>
      <c r="J5" s="180" t="s">
        <v>275</v>
      </c>
      <c r="K5" s="180" t="s">
        <v>276</v>
      </c>
      <c r="L5" s="180" t="s">
        <v>277</v>
      </c>
      <c r="M5" s="180" t="s">
        <v>278</v>
      </c>
      <c r="N5" s="181" t="s">
        <v>279</v>
      </c>
    </row>
    <row r="6" spans="1:14" ht="45">
      <c r="A6" s="170"/>
      <c r="B6" s="105"/>
      <c r="C6" s="106" t="s">
        <v>88</v>
      </c>
      <c r="D6" s="107" t="s">
        <v>77</v>
      </c>
      <c r="E6" s="108" t="s">
        <v>87</v>
      </c>
      <c r="F6" s="109">
        <v>0</v>
      </c>
      <c r="G6" s="109">
        <v>0.2</v>
      </c>
      <c r="H6" s="109">
        <v>0.35</v>
      </c>
      <c r="I6" s="109">
        <v>0.5</v>
      </c>
      <c r="J6" s="109">
        <v>0.75</v>
      </c>
      <c r="K6" s="109">
        <v>1</v>
      </c>
      <c r="L6" s="109">
        <v>1.5</v>
      </c>
      <c r="M6" s="109">
        <v>2.5</v>
      </c>
      <c r="N6" s="171" t="s">
        <v>78</v>
      </c>
    </row>
    <row r="7" spans="1:14">
      <c r="A7" s="172">
        <v>1</v>
      </c>
      <c r="B7" s="110" t="s">
        <v>79</v>
      </c>
      <c r="C7" s="327">
        <f>SUM(C8:C13)</f>
        <v>0</v>
      </c>
      <c r="D7" s="105"/>
      <c r="E7" s="330">
        <f t="shared" ref="E7:M7" si="0">SUM(E8:E13)</f>
        <v>0</v>
      </c>
      <c r="F7" s="327">
        <f>SUM(F8:F13)</f>
        <v>0</v>
      </c>
      <c r="G7" s="327">
        <f t="shared" si="0"/>
        <v>0</v>
      </c>
      <c r="H7" s="327">
        <f t="shared" si="0"/>
        <v>0</v>
      </c>
      <c r="I7" s="327">
        <f t="shared" si="0"/>
        <v>0</v>
      </c>
      <c r="J7" s="327">
        <f t="shared" si="0"/>
        <v>0</v>
      </c>
      <c r="K7" s="327">
        <f t="shared" si="0"/>
        <v>0</v>
      </c>
      <c r="L7" s="327">
        <f t="shared" si="0"/>
        <v>0</v>
      </c>
      <c r="M7" s="327">
        <f t="shared" si="0"/>
        <v>0</v>
      </c>
      <c r="N7" s="173">
        <f>SUM(N8:N13)</f>
        <v>0</v>
      </c>
    </row>
    <row r="8" spans="1:14">
      <c r="A8" s="172">
        <v>1.1000000000000001</v>
      </c>
      <c r="B8" s="111" t="s">
        <v>80</v>
      </c>
      <c r="C8" s="328">
        <v>0</v>
      </c>
      <c r="D8" s="112">
        <v>0.02</v>
      </c>
      <c r="E8" s="330">
        <f>C8*D8</f>
        <v>0</v>
      </c>
      <c r="F8" s="328"/>
      <c r="G8" s="328"/>
      <c r="H8" s="328"/>
      <c r="I8" s="328"/>
      <c r="J8" s="328"/>
      <c r="K8" s="328"/>
      <c r="L8" s="328"/>
      <c r="M8" s="328"/>
      <c r="N8" s="173">
        <f>SUMPRODUCT($F$6:$M$6,F8:M8)</f>
        <v>0</v>
      </c>
    </row>
    <row r="9" spans="1:14">
      <c r="A9" s="172">
        <v>1.2</v>
      </c>
      <c r="B9" s="111" t="s">
        <v>81</v>
      </c>
      <c r="C9" s="328">
        <v>0</v>
      </c>
      <c r="D9" s="112">
        <v>0.05</v>
      </c>
      <c r="E9" s="330">
        <f>C9*D9</f>
        <v>0</v>
      </c>
      <c r="F9" s="328"/>
      <c r="G9" s="328"/>
      <c r="H9" s="328"/>
      <c r="I9" s="328"/>
      <c r="J9" s="328"/>
      <c r="K9" s="328"/>
      <c r="L9" s="328"/>
      <c r="M9" s="328"/>
      <c r="N9" s="173">
        <f t="shared" ref="N9:N12" si="1">SUMPRODUCT($F$6:$M$6,F9:M9)</f>
        <v>0</v>
      </c>
    </row>
    <row r="10" spans="1:14">
      <c r="A10" s="172">
        <v>1.3</v>
      </c>
      <c r="B10" s="111" t="s">
        <v>82</v>
      </c>
      <c r="C10" s="328">
        <v>0</v>
      </c>
      <c r="D10" s="112">
        <v>0.08</v>
      </c>
      <c r="E10" s="330">
        <f>C10*D10</f>
        <v>0</v>
      </c>
      <c r="F10" s="328"/>
      <c r="G10" s="328"/>
      <c r="H10" s="328"/>
      <c r="I10" s="328"/>
      <c r="J10" s="328"/>
      <c r="K10" s="328"/>
      <c r="L10" s="328"/>
      <c r="M10" s="328"/>
      <c r="N10" s="173">
        <f>SUMPRODUCT($F$6:$M$6,F10:M10)</f>
        <v>0</v>
      </c>
    </row>
    <row r="11" spans="1:14">
      <c r="A11" s="172">
        <v>1.4</v>
      </c>
      <c r="B11" s="111" t="s">
        <v>83</v>
      </c>
      <c r="C11" s="328">
        <v>0</v>
      </c>
      <c r="D11" s="112">
        <v>0.11</v>
      </c>
      <c r="E11" s="330">
        <f>C11*D11</f>
        <v>0</v>
      </c>
      <c r="F11" s="328"/>
      <c r="G11" s="328"/>
      <c r="H11" s="328"/>
      <c r="I11" s="328"/>
      <c r="J11" s="328"/>
      <c r="K11" s="328"/>
      <c r="L11" s="328"/>
      <c r="M11" s="328"/>
      <c r="N11" s="173">
        <f t="shared" si="1"/>
        <v>0</v>
      </c>
    </row>
    <row r="12" spans="1:14">
      <c r="A12" s="172">
        <v>1.5</v>
      </c>
      <c r="B12" s="111" t="s">
        <v>84</v>
      </c>
      <c r="C12" s="328">
        <v>0</v>
      </c>
      <c r="D12" s="112">
        <v>0.14000000000000001</v>
      </c>
      <c r="E12" s="330">
        <f>C12*D12</f>
        <v>0</v>
      </c>
      <c r="F12" s="328"/>
      <c r="G12" s="328"/>
      <c r="H12" s="328"/>
      <c r="I12" s="328"/>
      <c r="J12" s="328"/>
      <c r="K12" s="328"/>
      <c r="L12" s="328"/>
      <c r="M12" s="328"/>
      <c r="N12" s="173">
        <f t="shared" si="1"/>
        <v>0</v>
      </c>
    </row>
    <row r="13" spans="1:14">
      <c r="A13" s="172">
        <v>1.6</v>
      </c>
      <c r="B13" s="113" t="s">
        <v>85</v>
      </c>
      <c r="C13" s="328">
        <v>0</v>
      </c>
      <c r="D13" s="114"/>
      <c r="E13" s="328"/>
      <c r="F13" s="328"/>
      <c r="G13" s="328"/>
      <c r="H13" s="328"/>
      <c r="I13" s="328"/>
      <c r="J13" s="328"/>
      <c r="K13" s="328"/>
      <c r="L13" s="328"/>
      <c r="M13" s="328"/>
      <c r="N13" s="173">
        <f>SUMPRODUCT($F$6:$M$6,F13:M13)</f>
        <v>0</v>
      </c>
    </row>
    <row r="14" spans="1:14">
      <c r="A14" s="172">
        <v>2</v>
      </c>
      <c r="B14" s="115" t="s">
        <v>86</v>
      </c>
      <c r="C14" s="327">
        <f>SUM(C15:C20)</f>
        <v>0</v>
      </c>
      <c r="D14" s="105"/>
      <c r="E14" s="330">
        <f t="shared" ref="E14:M14" si="2">SUM(E15:E20)</f>
        <v>0</v>
      </c>
      <c r="F14" s="328">
        <f t="shared" si="2"/>
        <v>0</v>
      </c>
      <c r="G14" s="328">
        <f t="shared" si="2"/>
        <v>0</v>
      </c>
      <c r="H14" s="328">
        <f t="shared" si="2"/>
        <v>0</v>
      </c>
      <c r="I14" s="328">
        <f t="shared" si="2"/>
        <v>0</v>
      </c>
      <c r="J14" s="328">
        <f t="shared" si="2"/>
        <v>0</v>
      </c>
      <c r="K14" s="328">
        <f t="shared" si="2"/>
        <v>0</v>
      </c>
      <c r="L14" s="328">
        <f t="shared" si="2"/>
        <v>0</v>
      </c>
      <c r="M14" s="328">
        <f t="shared" si="2"/>
        <v>0</v>
      </c>
      <c r="N14" s="173">
        <f>SUM(N15:N20)</f>
        <v>0</v>
      </c>
    </row>
    <row r="15" spans="1:14">
      <c r="A15" s="172">
        <v>2.1</v>
      </c>
      <c r="B15" s="113" t="s">
        <v>80</v>
      </c>
      <c r="C15" s="328"/>
      <c r="D15" s="112">
        <v>5.0000000000000001E-3</v>
      </c>
      <c r="E15" s="330">
        <f>C15*D15</f>
        <v>0</v>
      </c>
      <c r="F15" s="328"/>
      <c r="G15" s="328"/>
      <c r="H15" s="328"/>
      <c r="I15" s="328"/>
      <c r="J15" s="328"/>
      <c r="K15" s="328"/>
      <c r="L15" s="328"/>
      <c r="M15" s="328"/>
      <c r="N15" s="173">
        <f>SUMPRODUCT($F$6:$M$6,F15:M15)</f>
        <v>0</v>
      </c>
    </row>
    <row r="16" spans="1:14">
      <c r="A16" s="172">
        <v>2.2000000000000002</v>
      </c>
      <c r="B16" s="113" t="s">
        <v>81</v>
      </c>
      <c r="C16" s="328"/>
      <c r="D16" s="112">
        <v>0.01</v>
      </c>
      <c r="E16" s="330">
        <f>C16*D16</f>
        <v>0</v>
      </c>
      <c r="F16" s="328"/>
      <c r="G16" s="328"/>
      <c r="H16" s="328"/>
      <c r="I16" s="328"/>
      <c r="J16" s="328"/>
      <c r="K16" s="328"/>
      <c r="L16" s="328"/>
      <c r="M16" s="328"/>
      <c r="N16" s="173">
        <f t="shared" ref="N16:N20" si="3">SUMPRODUCT($F$6:$M$6,F16:M16)</f>
        <v>0</v>
      </c>
    </row>
    <row r="17" spans="1:14">
      <c r="A17" s="172">
        <v>2.2999999999999998</v>
      </c>
      <c r="B17" s="113" t="s">
        <v>82</v>
      </c>
      <c r="C17" s="328"/>
      <c r="D17" s="112">
        <v>0.02</v>
      </c>
      <c r="E17" s="330">
        <f>C17*D17</f>
        <v>0</v>
      </c>
      <c r="F17" s="328"/>
      <c r="G17" s="328"/>
      <c r="H17" s="328"/>
      <c r="I17" s="328"/>
      <c r="J17" s="328"/>
      <c r="K17" s="328"/>
      <c r="L17" s="328"/>
      <c r="M17" s="328"/>
      <c r="N17" s="173">
        <f t="shared" si="3"/>
        <v>0</v>
      </c>
    </row>
    <row r="18" spans="1:14">
      <c r="A18" s="172">
        <v>2.4</v>
      </c>
      <c r="B18" s="113" t="s">
        <v>83</v>
      </c>
      <c r="C18" s="328"/>
      <c r="D18" s="112">
        <v>0.03</v>
      </c>
      <c r="E18" s="330">
        <f>C18*D18</f>
        <v>0</v>
      </c>
      <c r="F18" s="328"/>
      <c r="G18" s="328"/>
      <c r="H18" s="328"/>
      <c r="I18" s="328"/>
      <c r="J18" s="328"/>
      <c r="K18" s="328"/>
      <c r="L18" s="328"/>
      <c r="M18" s="328"/>
      <c r="N18" s="173">
        <f t="shared" si="3"/>
        <v>0</v>
      </c>
    </row>
    <row r="19" spans="1:14">
      <c r="A19" s="172">
        <v>2.5</v>
      </c>
      <c r="B19" s="113" t="s">
        <v>84</v>
      </c>
      <c r="C19" s="328"/>
      <c r="D19" s="112">
        <v>0.04</v>
      </c>
      <c r="E19" s="330">
        <f>C19*D19</f>
        <v>0</v>
      </c>
      <c r="F19" s="328"/>
      <c r="G19" s="328"/>
      <c r="H19" s="328"/>
      <c r="I19" s="328"/>
      <c r="J19" s="328"/>
      <c r="K19" s="328"/>
      <c r="L19" s="328"/>
      <c r="M19" s="328"/>
      <c r="N19" s="173">
        <f t="shared" si="3"/>
        <v>0</v>
      </c>
    </row>
    <row r="20" spans="1:14">
      <c r="A20" s="172">
        <v>2.6</v>
      </c>
      <c r="B20" s="113" t="s">
        <v>85</v>
      </c>
      <c r="C20" s="328"/>
      <c r="D20" s="114"/>
      <c r="E20" s="331"/>
      <c r="F20" s="328"/>
      <c r="G20" s="328"/>
      <c r="H20" s="328"/>
      <c r="I20" s="328"/>
      <c r="J20" s="328"/>
      <c r="K20" s="328"/>
      <c r="L20" s="328"/>
      <c r="M20" s="328"/>
      <c r="N20" s="173">
        <f t="shared" si="3"/>
        <v>0</v>
      </c>
    </row>
    <row r="21" spans="1:14" ht="15.75" thickBot="1">
      <c r="A21" s="174">
        <v>3</v>
      </c>
      <c r="B21" s="175" t="s">
        <v>69</v>
      </c>
      <c r="C21" s="329">
        <f>C14+C7</f>
        <v>0</v>
      </c>
      <c r="D21" s="176"/>
      <c r="E21" s="332">
        <f>E14+E7</f>
        <v>0</v>
      </c>
      <c r="F21" s="333">
        <f>F7+F14</f>
        <v>0</v>
      </c>
      <c r="G21" s="333">
        <f t="shared" ref="G21:L21" si="4">G7+G14</f>
        <v>0</v>
      </c>
      <c r="H21" s="333">
        <f t="shared" si="4"/>
        <v>0</v>
      </c>
      <c r="I21" s="333">
        <f t="shared" si="4"/>
        <v>0</v>
      </c>
      <c r="J21" s="333">
        <f t="shared" si="4"/>
        <v>0</v>
      </c>
      <c r="K21" s="333">
        <f t="shared" si="4"/>
        <v>0</v>
      </c>
      <c r="L21" s="333">
        <f t="shared" si="4"/>
        <v>0</v>
      </c>
      <c r="M21" s="333">
        <f>M7+M14</f>
        <v>0</v>
      </c>
      <c r="N21" s="177">
        <f>N14+N7</f>
        <v>0</v>
      </c>
    </row>
    <row r="22" spans="1:14">
      <c r="E22" s="334"/>
      <c r="F22" s="334"/>
      <c r="G22" s="334"/>
      <c r="H22" s="334"/>
      <c r="I22" s="334"/>
      <c r="J22" s="334"/>
      <c r="K22" s="334"/>
      <c r="L22" s="334"/>
      <c r="M22" s="334"/>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1"/>
  <sheetViews>
    <sheetView tabSelected="1" workbookViewId="0">
      <selection activeCell="M28" sqref="M28"/>
    </sheetView>
  </sheetViews>
  <sheetFormatPr defaultRowHeight="15"/>
  <cols>
    <col min="1" max="1" width="11.42578125" customWidth="1"/>
    <col min="2" max="2" width="76.85546875" style="3" customWidth="1"/>
    <col min="3" max="3" width="22.85546875" customWidth="1"/>
  </cols>
  <sheetData>
    <row r="1" spans="1:3">
      <c r="A1" s="376" t="s">
        <v>226</v>
      </c>
      <c r="B1" t="str">
        <f>Info!C2</f>
        <v>სს "ბაზისბანკი"</v>
      </c>
    </row>
    <row r="2" spans="1:3">
      <c r="A2" s="376" t="s">
        <v>227</v>
      </c>
      <c r="B2" s="527">
        <v>43830</v>
      </c>
    </row>
    <row r="3" spans="1:3">
      <c r="A3" s="376"/>
      <c r="B3"/>
    </row>
    <row r="4" spans="1:3">
      <c r="A4" s="376" t="s">
        <v>904</v>
      </c>
      <c r="B4" t="s">
        <v>863</v>
      </c>
    </row>
    <row r="5" spans="1:3">
      <c r="A5" s="446"/>
      <c r="B5" s="446" t="s">
        <v>864</v>
      </c>
      <c r="C5" s="458"/>
    </row>
    <row r="6" spans="1:3">
      <c r="A6" s="447">
        <v>1</v>
      </c>
      <c r="B6" s="459" t="s">
        <v>864</v>
      </c>
      <c r="C6" s="460">
        <v>1681166679.2787638</v>
      </c>
    </row>
    <row r="7" spans="1:3">
      <c r="A7" s="447">
        <v>2</v>
      </c>
      <c r="B7" s="459" t="s">
        <v>865</v>
      </c>
      <c r="C7" s="460">
        <v>-11545946.300000001</v>
      </c>
    </row>
    <row r="8" spans="1:3">
      <c r="A8" s="448">
        <v>3</v>
      </c>
      <c r="B8" s="461" t="s">
        <v>866</v>
      </c>
      <c r="C8" s="462">
        <v>1669620732.9787638</v>
      </c>
    </row>
    <row r="9" spans="1:3">
      <c r="A9" s="449"/>
      <c r="B9" s="449" t="s">
        <v>867</v>
      </c>
      <c r="C9" s="463"/>
    </row>
    <row r="10" spans="1:3">
      <c r="A10" s="450">
        <v>4</v>
      </c>
      <c r="B10" s="464" t="s">
        <v>868</v>
      </c>
      <c r="C10" s="460"/>
    </row>
    <row r="11" spans="1:3">
      <c r="A11" s="450">
        <v>5</v>
      </c>
      <c r="B11" s="465" t="s">
        <v>869</v>
      </c>
      <c r="C11" s="460"/>
    </row>
    <row r="12" spans="1:3">
      <c r="A12" s="450" t="s">
        <v>870</v>
      </c>
      <c r="B12" s="459" t="s">
        <v>871</v>
      </c>
      <c r="C12" s="462">
        <v>0</v>
      </c>
    </row>
    <row r="13" spans="1:3">
      <c r="A13" s="451">
        <v>6</v>
      </c>
      <c r="B13" s="466" t="s">
        <v>872</v>
      </c>
      <c r="C13" s="460"/>
    </row>
    <row r="14" spans="1:3">
      <c r="A14" s="451">
        <v>7</v>
      </c>
      <c r="B14" s="467" t="s">
        <v>873</v>
      </c>
      <c r="C14" s="460"/>
    </row>
    <row r="15" spans="1:3">
      <c r="A15" s="452">
        <v>8</v>
      </c>
      <c r="B15" s="459" t="s">
        <v>874</v>
      </c>
      <c r="C15" s="460"/>
    </row>
    <row r="16" spans="1:3" ht="24">
      <c r="A16" s="451">
        <v>9</v>
      </c>
      <c r="B16" s="467" t="s">
        <v>875</v>
      </c>
      <c r="C16" s="460"/>
    </row>
    <row r="17" spans="1:3">
      <c r="A17" s="451">
        <v>10</v>
      </c>
      <c r="B17" s="467" t="s">
        <v>876</v>
      </c>
      <c r="C17" s="460"/>
    </row>
    <row r="18" spans="1:3">
      <c r="A18" s="453">
        <v>11</v>
      </c>
      <c r="B18" s="468" t="s">
        <v>877</v>
      </c>
      <c r="C18" s="462">
        <v>0</v>
      </c>
    </row>
    <row r="19" spans="1:3">
      <c r="A19" s="449"/>
      <c r="B19" s="449" t="s">
        <v>878</v>
      </c>
      <c r="C19" s="469"/>
    </row>
    <row r="20" spans="1:3">
      <c r="A20" s="451">
        <v>12</v>
      </c>
      <c r="B20" s="464" t="s">
        <v>879</v>
      </c>
      <c r="C20" s="460"/>
    </row>
    <row r="21" spans="1:3">
      <c r="A21" s="451">
        <v>13</v>
      </c>
      <c r="B21" s="464" t="s">
        <v>880</v>
      </c>
      <c r="C21" s="460"/>
    </row>
    <row r="22" spans="1:3">
      <c r="A22" s="451">
        <v>14</v>
      </c>
      <c r="B22" s="464" t="s">
        <v>881</v>
      </c>
      <c r="C22" s="460"/>
    </row>
    <row r="23" spans="1:3" ht="24">
      <c r="A23" s="451" t="s">
        <v>882</v>
      </c>
      <c r="B23" s="464" t="s">
        <v>883</v>
      </c>
      <c r="C23" s="460"/>
    </row>
    <row r="24" spans="1:3">
      <c r="A24" s="451">
        <v>15</v>
      </c>
      <c r="B24" s="464" t="s">
        <v>884</v>
      </c>
      <c r="C24" s="460"/>
    </row>
    <row r="25" spans="1:3">
      <c r="A25" s="451" t="s">
        <v>885</v>
      </c>
      <c r="B25" s="459" t="s">
        <v>886</v>
      </c>
      <c r="C25" s="460"/>
    </row>
    <row r="26" spans="1:3">
      <c r="A26" s="453">
        <v>16</v>
      </c>
      <c r="B26" s="468" t="s">
        <v>887</v>
      </c>
      <c r="C26" s="462">
        <v>0</v>
      </c>
    </row>
    <row r="27" spans="1:3">
      <c r="A27" s="449"/>
      <c r="B27" s="449" t="s">
        <v>888</v>
      </c>
      <c r="C27" s="463"/>
    </row>
    <row r="28" spans="1:3">
      <c r="A28" s="450">
        <v>17</v>
      </c>
      <c r="B28" s="459" t="s">
        <v>889</v>
      </c>
      <c r="C28" s="460">
        <v>147871719.74700001</v>
      </c>
    </row>
    <row r="29" spans="1:3">
      <c r="A29" s="450">
        <v>18</v>
      </c>
      <c r="B29" s="459" t="s">
        <v>890</v>
      </c>
      <c r="C29" s="460">
        <v>-34994301.531759039</v>
      </c>
    </row>
    <row r="30" spans="1:3">
      <c r="A30" s="453">
        <v>19</v>
      </c>
      <c r="B30" s="468" t="s">
        <v>891</v>
      </c>
      <c r="C30" s="462">
        <v>112877418.21524097</v>
      </c>
    </row>
    <row r="31" spans="1:3">
      <c r="A31" s="454"/>
      <c r="B31" s="449" t="s">
        <v>892</v>
      </c>
      <c r="C31" s="463"/>
    </row>
    <row r="32" spans="1:3">
      <c r="A32" s="450" t="s">
        <v>893</v>
      </c>
      <c r="B32" s="464" t="s">
        <v>894</v>
      </c>
      <c r="C32" s="470"/>
    </row>
    <row r="33" spans="1:3">
      <c r="A33" s="450" t="s">
        <v>895</v>
      </c>
      <c r="B33" s="465" t="s">
        <v>896</v>
      </c>
      <c r="C33" s="470"/>
    </row>
    <row r="34" spans="1:3">
      <c r="A34" s="449"/>
      <c r="B34" s="449" t="s">
        <v>897</v>
      </c>
      <c r="C34" s="463"/>
    </row>
    <row r="35" spans="1:3">
      <c r="A35" s="453">
        <v>20</v>
      </c>
      <c r="B35" s="468" t="s">
        <v>125</v>
      </c>
      <c r="C35" s="462">
        <v>229020832.70999998</v>
      </c>
    </row>
    <row r="36" spans="1:3">
      <c r="A36" s="453">
        <v>21</v>
      </c>
      <c r="B36" s="468" t="s">
        <v>898</v>
      </c>
      <c r="C36" s="462">
        <v>1782498151.1940048</v>
      </c>
    </row>
    <row r="37" spans="1:3">
      <c r="A37" s="455"/>
      <c r="B37" s="455" t="s">
        <v>863</v>
      </c>
      <c r="C37" s="463"/>
    </row>
    <row r="38" spans="1:3">
      <c r="A38" s="453">
        <v>22</v>
      </c>
      <c r="B38" s="468" t="s">
        <v>863</v>
      </c>
      <c r="C38" s="525">
        <v>0.12848306886410546</v>
      </c>
    </row>
    <row r="39" spans="1:3">
      <c r="A39" s="455"/>
      <c r="B39" s="455" t="s">
        <v>899</v>
      </c>
      <c r="C39" s="463"/>
    </row>
    <row r="40" spans="1:3">
      <c r="A40" s="456" t="s">
        <v>900</v>
      </c>
      <c r="B40" s="464" t="s">
        <v>901</v>
      </c>
      <c r="C40" s="470"/>
    </row>
    <row r="41" spans="1:3">
      <c r="A41" s="457" t="s">
        <v>902</v>
      </c>
      <c r="B41" s="465" t="s">
        <v>903</v>
      </c>
      <c r="C41" s="470"/>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66"/>
  <sheetViews>
    <sheetView showGridLines="0" topLeftCell="A13" zoomScale="85" zoomScaleNormal="85" workbookViewId="0">
      <selection activeCell="B44" sqref="B44:C44"/>
    </sheetView>
  </sheetViews>
  <sheetFormatPr defaultColWidth="43.5703125" defaultRowHeight="11.25"/>
  <cols>
    <col min="1" max="1" width="5.28515625" style="245" customWidth="1"/>
    <col min="2" max="2" width="66.140625" style="246" customWidth="1"/>
    <col min="3" max="3" width="131.42578125" style="247" customWidth="1"/>
    <col min="4" max="5" width="10.28515625" style="229" customWidth="1"/>
    <col min="6" max="16384" width="43.5703125" style="229"/>
  </cols>
  <sheetData>
    <row r="1" spans="1:3" ht="12.75" thickTop="1" thickBot="1">
      <c r="A1" s="605" t="s">
        <v>362</v>
      </c>
      <c r="B1" s="606"/>
      <c r="C1" s="607"/>
    </row>
    <row r="2" spans="1:3" ht="26.25" customHeight="1">
      <c r="A2" s="230"/>
      <c r="B2" s="608" t="s">
        <v>363</v>
      </c>
      <c r="C2" s="608"/>
    </row>
    <row r="3" spans="1:3" s="235" customFormat="1" ht="11.25" customHeight="1">
      <c r="A3" s="234"/>
      <c r="B3" s="608" t="s">
        <v>668</v>
      </c>
      <c r="C3" s="608"/>
    </row>
    <row r="4" spans="1:3" ht="12" customHeight="1" thickBot="1">
      <c r="A4" s="609" t="s">
        <v>672</v>
      </c>
      <c r="B4" s="610"/>
      <c r="C4" s="611"/>
    </row>
    <row r="5" spans="1:3" ht="12" thickTop="1">
      <c r="A5" s="231"/>
      <c r="B5" s="612" t="s">
        <v>364</v>
      </c>
      <c r="C5" s="613"/>
    </row>
    <row r="6" spans="1:3">
      <c r="A6" s="230"/>
      <c r="B6" s="614" t="s">
        <v>669</v>
      </c>
      <c r="C6" s="615"/>
    </row>
    <row r="7" spans="1:3">
      <c r="A7" s="230"/>
      <c r="B7" s="614" t="s">
        <v>365</v>
      </c>
      <c r="C7" s="615"/>
    </row>
    <row r="8" spans="1:3">
      <c r="A8" s="230"/>
      <c r="B8" s="614" t="s">
        <v>670</v>
      </c>
      <c r="C8" s="615"/>
    </row>
    <row r="9" spans="1:3">
      <c r="A9" s="230"/>
      <c r="B9" s="618" t="s">
        <v>671</v>
      </c>
      <c r="C9" s="619"/>
    </row>
    <row r="10" spans="1:3">
      <c r="A10" s="230"/>
      <c r="B10" s="616" t="s">
        <v>366</v>
      </c>
      <c r="C10" s="617" t="s">
        <v>366</v>
      </c>
    </row>
    <row r="11" spans="1:3">
      <c r="A11" s="230"/>
      <c r="B11" s="616" t="s">
        <v>367</v>
      </c>
      <c r="C11" s="617" t="s">
        <v>367</v>
      </c>
    </row>
    <row r="12" spans="1:3">
      <c r="A12" s="230"/>
      <c r="B12" s="616" t="s">
        <v>368</v>
      </c>
      <c r="C12" s="617" t="s">
        <v>368</v>
      </c>
    </row>
    <row r="13" spans="1:3">
      <c r="A13" s="230"/>
      <c r="B13" s="616" t="s">
        <v>369</v>
      </c>
      <c r="C13" s="617" t="s">
        <v>369</v>
      </c>
    </row>
    <row r="14" spans="1:3">
      <c r="A14" s="230"/>
      <c r="B14" s="616" t="s">
        <v>370</v>
      </c>
      <c r="C14" s="617" t="s">
        <v>370</v>
      </c>
    </row>
    <row r="15" spans="1:3" ht="21.75" customHeight="1">
      <c r="A15" s="230"/>
      <c r="B15" s="616" t="s">
        <v>371</v>
      </c>
      <c r="C15" s="617" t="s">
        <v>371</v>
      </c>
    </row>
    <row r="16" spans="1:3">
      <c r="A16" s="230"/>
      <c r="B16" s="616" t="s">
        <v>372</v>
      </c>
      <c r="C16" s="617" t="s">
        <v>373</v>
      </c>
    </row>
    <row r="17" spans="1:3">
      <c r="A17" s="230"/>
      <c r="B17" s="616" t="s">
        <v>374</v>
      </c>
      <c r="C17" s="617" t="s">
        <v>375</v>
      </c>
    </row>
    <row r="18" spans="1:3">
      <c r="A18" s="230"/>
      <c r="B18" s="616" t="s">
        <v>376</v>
      </c>
      <c r="C18" s="617" t="s">
        <v>377</v>
      </c>
    </row>
    <row r="19" spans="1:3">
      <c r="A19" s="230"/>
      <c r="B19" s="616" t="s">
        <v>378</v>
      </c>
      <c r="C19" s="617" t="s">
        <v>378</v>
      </c>
    </row>
    <row r="20" spans="1:3">
      <c r="A20" s="230"/>
      <c r="B20" s="616" t="s">
        <v>379</v>
      </c>
      <c r="C20" s="617" t="s">
        <v>379</v>
      </c>
    </row>
    <row r="21" spans="1:3">
      <c r="A21" s="230"/>
      <c r="B21" s="616" t="s">
        <v>380</v>
      </c>
      <c r="C21" s="617" t="s">
        <v>380</v>
      </c>
    </row>
    <row r="22" spans="1:3" ht="23.25" customHeight="1">
      <c r="A22" s="230"/>
      <c r="B22" s="616" t="s">
        <v>381</v>
      </c>
      <c r="C22" s="617" t="s">
        <v>382</v>
      </c>
    </row>
    <row r="23" spans="1:3">
      <c r="A23" s="230"/>
      <c r="B23" s="616" t="s">
        <v>383</v>
      </c>
      <c r="C23" s="617" t="s">
        <v>383</v>
      </c>
    </row>
    <row r="24" spans="1:3">
      <c r="A24" s="230"/>
      <c r="B24" s="616" t="s">
        <v>384</v>
      </c>
      <c r="C24" s="617" t="s">
        <v>385</v>
      </c>
    </row>
    <row r="25" spans="1:3" ht="12" thickBot="1">
      <c r="A25" s="232"/>
      <c r="B25" s="626" t="s">
        <v>386</v>
      </c>
      <c r="C25" s="627"/>
    </row>
    <row r="26" spans="1:3" ht="12.75" thickTop="1" thickBot="1">
      <c r="A26" s="609" t="s">
        <v>682</v>
      </c>
      <c r="B26" s="610"/>
      <c r="C26" s="611"/>
    </row>
    <row r="27" spans="1:3" ht="12.75" thickTop="1" thickBot="1">
      <c r="A27" s="233"/>
      <c r="B27" s="620" t="s">
        <v>387</v>
      </c>
      <c r="C27" s="621"/>
    </row>
    <row r="28" spans="1:3" ht="12.75" thickTop="1" thickBot="1">
      <c r="A28" s="609" t="s">
        <v>673</v>
      </c>
      <c r="B28" s="610"/>
      <c r="C28" s="611"/>
    </row>
    <row r="29" spans="1:3" ht="12" thickTop="1">
      <c r="A29" s="231"/>
      <c r="B29" s="622" t="s">
        <v>388</v>
      </c>
      <c r="C29" s="623" t="s">
        <v>389</v>
      </c>
    </row>
    <row r="30" spans="1:3">
      <c r="A30" s="230"/>
      <c r="B30" s="624" t="s">
        <v>390</v>
      </c>
      <c r="C30" s="625" t="s">
        <v>391</v>
      </c>
    </row>
    <row r="31" spans="1:3">
      <c r="A31" s="230"/>
      <c r="B31" s="624" t="s">
        <v>392</v>
      </c>
      <c r="C31" s="625" t="s">
        <v>393</v>
      </c>
    </row>
    <row r="32" spans="1:3">
      <c r="A32" s="230"/>
      <c r="B32" s="624" t="s">
        <v>394</v>
      </c>
      <c r="C32" s="625" t="s">
        <v>395</v>
      </c>
    </row>
    <row r="33" spans="1:3">
      <c r="A33" s="230"/>
      <c r="B33" s="624" t="s">
        <v>396</v>
      </c>
      <c r="C33" s="625" t="s">
        <v>397</v>
      </c>
    </row>
    <row r="34" spans="1:3">
      <c r="A34" s="230"/>
      <c r="B34" s="624" t="s">
        <v>398</v>
      </c>
      <c r="C34" s="625" t="s">
        <v>399</v>
      </c>
    </row>
    <row r="35" spans="1:3" ht="23.25" customHeight="1">
      <c r="A35" s="230"/>
      <c r="B35" s="624" t="s">
        <v>400</v>
      </c>
      <c r="C35" s="625" t="s">
        <v>401</v>
      </c>
    </row>
    <row r="36" spans="1:3" ht="24" customHeight="1">
      <c r="A36" s="230"/>
      <c r="B36" s="624" t="s">
        <v>402</v>
      </c>
      <c r="C36" s="625" t="s">
        <v>403</v>
      </c>
    </row>
    <row r="37" spans="1:3" ht="24.75" customHeight="1">
      <c r="A37" s="230"/>
      <c r="B37" s="624" t="s">
        <v>404</v>
      </c>
      <c r="C37" s="625" t="s">
        <v>405</v>
      </c>
    </row>
    <row r="38" spans="1:3" ht="23.25" customHeight="1">
      <c r="A38" s="230"/>
      <c r="B38" s="624" t="s">
        <v>674</v>
      </c>
      <c r="C38" s="625" t="s">
        <v>406</v>
      </c>
    </row>
    <row r="39" spans="1:3" ht="39.75" customHeight="1">
      <c r="A39" s="230"/>
      <c r="B39" s="616" t="s">
        <v>694</v>
      </c>
      <c r="C39" s="617" t="s">
        <v>407</v>
      </c>
    </row>
    <row r="40" spans="1:3" ht="12" customHeight="1">
      <c r="A40" s="230"/>
      <c r="B40" s="624" t="s">
        <v>408</v>
      </c>
      <c r="C40" s="625" t="s">
        <v>409</v>
      </c>
    </row>
    <row r="41" spans="1:3" ht="27" customHeight="1" thickBot="1">
      <c r="A41" s="232"/>
      <c r="B41" s="628" t="s">
        <v>410</v>
      </c>
      <c r="C41" s="629" t="s">
        <v>411</v>
      </c>
    </row>
    <row r="42" spans="1:3" ht="12.75" thickTop="1" thickBot="1">
      <c r="A42" s="609" t="s">
        <v>675</v>
      </c>
      <c r="B42" s="610"/>
      <c r="C42" s="611"/>
    </row>
    <row r="43" spans="1:3" ht="12" thickTop="1">
      <c r="A43" s="231"/>
      <c r="B43" s="612" t="s">
        <v>767</v>
      </c>
      <c r="C43" s="613" t="s">
        <v>412</v>
      </c>
    </row>
    <row r="44" spans="1:3">
      <c r="A44" s="230"/>
      <c r="B44" s="614" t="s">
        <v>766</v>
      </c>
      <c r="C44" s="615"/>
    </row>
    <row r="45" spans="1:3" ht="23.25" customHeight="1" thickBot="1">
      <c r="A45" s="232"/>
      <c r="B45" s="630" t="s">
        <v>413</v>
      </c>
      <c r="C45" s="631" t="s">
        <v>414</v>
      </c>
    </row>
    <row r="46" spans="1:3" ht="11.25" customHeight="1" thickTop="1" thickBot="1">
      <c r="A46" s="609" t="s">
        <v>676</v>
      </c>
      <c r="B46" s="610"/>
      <c r="C46" s="611"/>
    </row>
    <row r="47" spans="1:3" ht="26.25" customHeight="1" thickTop="1">
      <c r="A47" s="230"/>
      <c r="B47" s="614" t="s">
        <v>677</v>
      </c>
      <c r="C47" s="615"/>
    </row>
    <row r="48" spans="1:3" ht="12" thickBot="1">
      <c r="A48" s="609" t="s">
        <v>678</v>
      </c>
      <c r="B48" s="610"/>
      <c r="C48" s="611"/>
    </row>
    <row r="49" spans="1:3" ht="12" thickTop="1">
      <c r="A49" s="231"/>
      <c r="B49" s="612" t="s">
        <v>415</v>
      </c>
      <c r="C49" s="613" t="s">
        <v>415</v>
      </c>
    </row>
    <row r="50" spans="1:3" ht="11.25" customHeight="1">
      <c r="A50" s="230"/>
      <c r="B50" s="614" t="s">
        <v>416</v>
      </c>
      <c r="C50" s="615" t="s">
        <v>416</v>
      </c>
    </row>
    <row r="51" spans="1:3">
      <c r="A51" s="230"/>
      <c r="B51" s="614" t="s">
        <v>417</v>
      </c>
      <c r="C51" s="615" t="s">
        <v>417</v>
      </c>
    </row>
    <row r="52" spans="1:3" ht="11.25" customHeight="1">
      <c r="A52" s="230"/>
      <c r="B52" s="614" t="s">
        <v>793</v>
      </c>
      <c r="C52" s="615" t="s">
        <v>418</v>
      </c>
    </row>
    <row r="53" spans="1:3" ht="33.6" customHeight="1">
      <c r="A53" s="230"/>
      <c r="B53" s="614" t="s">
        <v>419</v>
      </c>
      <c r="C53" s="615" t="s">
        <v>419</v>
      </c>
    </row>
    <row r="54" spans="1:3" ht="11.25" customHeight="1">
      <c r="A54" s="230"/>
      <c r="B54" s="614" t="s">
        <v>787</v>
      </c>
      <c r="C54" s="615" t="s">
        <v>420</v>
      </c>
    </row>
    <row r="55" spans="1:3" ht="11.25" customHeight="1" thickBot="1">
      <c r="A55" s="609" t="s">
        <v>679</v>
      </c>
      <c r="B55" s="610"/>
      <c r="C55" s="611"/>
    </row>
    <row r="56" spans="1:3" ht="12" thickTop="1">
      <c r="A56" s="231"/>
      <c r="B56" s="612" t="s">
        <v>415</v>
      </c>
      <c r="C56" s="613" t="s">
        <v>415</v>
      </c>
    </row>
    <row r="57" spans="1:3">
      <c r="A57" s="230"/>
      <c r="B57" s="614" t="s">
        <v>421</v>
      </c>
      <c r="C57" s="615" t="s">
        <v>421</v>
      </c>
    </row>
    <row r="58" spans="1:3">
      <c r="A58" s="230"/>
      <c r="B58" s="614" t="s">
        <v>690</v>
      </c>
      <c r="C58" s="615" t="s">
        <v>422</v>
      </c>
    </row>
    <row r="59" spans="1:3">
      <c r="A59" s="230"/>
      <c r="B59" s="614" t="s">
        <v>423</v>
      </c>
      <c r="C59" s="615" t="s">
        <v>423</v>
      </c>
    </row>
    <row r="60" spans="1:3">
      <c r="A60" s="230"/>
      <c r="B60" s="614" t="s">
        <v>424</v>
      </c>
      <c r="C60" s="615" t="s">
        <v>424</v>
      </c>
    </row>
    <row r="61" spans="1:3">
      <c r="A61" s="230"/>
      <c r="B61" s="614" t="s">
        <v>425</v>
      </c>
      <c r="C61" s="615" t="s">
        <v>425</v>
      </c>
    </row>
    <row r="62" spans="1:3">
      <c r="A62" s="230"/>
      <c r="B62" s="614" t="s">
        <v>691</v>
      </c>
      <c r="C62" s="615" t="s">
        <v>426</v>
      </c>
    </row>
    <row r="63" spans="1:3">
      <c r="A63" s="230"/>
      <c r="B63" s="614" t="s">
        <v>427</v>
      </c>
      <c r="C63" s="615" t="s">
        <v>427</v>
      </c>
    </row>
    <row r="64" spans="1:3" ht="12" thickBot="1">
      <c r="A64" s="232"/>
      <c r="B64" s="630" t="s">
        <v>428</v>
      </c>
      <c r="C64" s="631" t="s">
        <v>428</v>
      </c>
    </row>
    <row r="65" spans="1:3" ht="11.25" customHeight="1" thickTop="1">
      <c r="A65" s="632" t="s">
        <v>680</v>
      </c>
      <c r="B65" s="633"/>
      <c r="C65" s="634"/>
    </row>
    <row r="66" spans="1:3" ht="12" thickBot="1">
      <c r="A66" s="232"/>
      <c r="B66" s="630" t="s">
        <v>429</v>
      </c>
      <c r="C66" s="631" t="s">
        <v>429</v>
      </c>
    </row>
    <row r="67" spans="1:3" ht="11.25" customHeight="1" thickTop="1" thickBot="1">
      <c r="A67" s="609" t="s">
        <v>681</v>
      </c>
      <c r="B67" s="610"/>
      <c r="C67" s="611"/>
    </row>
    <row r="68" spans="1:3" ht="12" thickTop="1">
      <c r="A68" s="231"/>
      <c r="B68" s="612" t="s">
        <v>430</v>
      </c>
      <c r="C68" s="613" t="s">
        <v>430</v>
      </c>
    </row>
    <row r="69" spans="1:3">
      <c r="A69" s="230"/>
      <c r="B69" s="614" t="s">
        <v>431</v>
      </c>
      <c r="C69" s="615" t="s">
        <v>431</v>
      </c>
    </row>
    <row r="70" spans="1:3">
      <c r="A70" s="230"/>
      <c r="B70" s="614" t="s">
        <v>432</v>
      </c>
      <c r="C70" s="615" t="s">
        <v>432</v>
      </c>
    </row>
    <row r="71" spans="1:3" ht="38.25" customHeight="1">
      <c r="A71" s="230"/>
      <c r="B71" s="635" t="s">
        <v>693</v>
      </c>
      <c r="C71" s="636" t="s">
        <v>433</v>
      </c>
    </row>
    <row r="72" spans="1:3" ht="33.75" customHeight="1">
      <c r="A72" s="230"/>
      <c r="B72" s="635" t="s">
        <v>696</v>
      </c>
      <c r="C72" s="636" t="s">
        <v>434</v>
      </c>
    </row>
    <row r="73" spans="1:3" ht="15.75" customHeight="1">
      <c r="A73" s="230"/>
      <c r="B73" s="635" t="s">
        <v>692</v>
      </c>
      <c r="C73" s="636" t="s">
        <v>435</v>
      </c>
    </row>
    <row r="74" spans="1:3">
      <c r="A74" s="230"/>
      <c r="B74" s="614" t="s">
        <v>436</v>
      </c>
      <c r="C74" s="615" t="s">
        <v>436</v>
      </c>
    </row>
    <row r="75" spans="1:3" ht="12" thickBot="1">
      <c r="A75" s="232"/>
      <c r="B75" s="630" t="s">
        <v>437</v>
      </c>
      <c r="C75" s="631" t="s">
        <v>437</v>
      </c>
    </row>
    <row r="76" spans="1:3" ht="12" thickTop="1">
      <c r="A76" s="632" t="s">
        <v>770</v>
      </c>
      <c r="B76" s="633"/>
      <c r="C76" s="634"/>
    </row>
    <row r="77" spans="1:3">
      <c r="A77" s="230"/>
      <c r="B77" s="614" t="s">
        <v>429</v>
      </c>
      <c r="C77" s="615"/>
    </row>
    <row r="78" spans="1:3">
      <c r="A78" s="230"/>
      <c r="B78" s="614" t="s">
        <v>768</v>
      </c>
      <c r="C78" s="615"/>
    </row>
    <row r="79" spans="1:3">
      <c r="A79" s="230"/>
      <c r="B79" s="614" t="s">
        <v>769</v>
      </c>
      <c r="C79" s="615"/>
    </row>
    <row r="80" spans="1:3">
      <c r="A80" s="632" t="s">
        <v>771</v>
      </c>
      <c r="B80" s="633"/>
      <c r="C80" s="634"/>
    </row>
    <row r="81" spans="1:3">
      <c r="A81" s="230"/>
      <c r="B81" s="614" t="s">
        <v>429</v>
      </c>
      <c r="C81" s="615"/>
    </row>
    <row r="82" spans="1:3">
      <c r="A82" s="230"/>
      <c r="B82" s="614" t="s">
        <v>772</v>
      </c>
      <c r="C82" s="615"/>
    </row>
    <row r="83" spans="1:3" ht="76.5" customHeight="1">
      <c r="A83" s="230"/>
      <c r="B83" s="614" t="s">
        <v>786</v>
      </c>
      <c r="C83" s="615"/>
    </row>
    <row r="84" spans="1:3" ht="53.25" customHeight="1">
      <c r="A84" s="230"/>
      <c r="B84" s="614" t="s">
        <v>785</v>
      </c>
      <c r="C84" s="615"/>
    </row>
    <row r="85" spans="1:3">
      <c r="A85" s="230"/>
      <c r="B85" s="614" t="s">
        <v>773</v>
      </c>
      <c r="C85" s="615"/>
    </row>
    <row r="86" spans="1:3">
      <c r="A86" s="230"/>
      <c r="B86" s="614" t="s">
        <v>774</v>
      </c>
      <c r="C86" s="615"/>
    </row>
    <row r="87" spans="1:3">
      <c r="A87" s="230"/>
      <c r="B87" s="614" t="s">
        <v>775</v>
      </c>
      <c r="C87" s="615"/>
    </row>
    <row r="88" spans="1:3">
      <c r="A88" s="632" t="s">
        <v>776</v>
      </c>
      <c r="B88" s="633"/>
      <c r="C88" s="634"/>
    </row>
    <row r="89" spans="1:3">
      <c r="A89" s="230"/>
      <c r="B89" s="614" t="s">
        <v>429</v>
      </c>
      <c r="C89" s="615"/>
    </row>
    <row r="90" spans="1:3">
      <c r="A90" s="230"/>
      <c r="B90" s="614" t="s">
        <v>778</v>
      </c>
      <c r="C90" s="615"/>
    </row>
    <row r="91" spans="1:3" ht="12" customHeight="1">
      <c r="A91" s="230"/>
      <c r="B91" s="614" t="s">
        <v>779</v>
      </c>
      <c r="C91" s="615"/>
    </row>
    <row r="92" spans="1:3">
      <c r="A92" s="230"/>
      <c r="B92" s="614" t="s">
        <v>780</v>
      </c>
      <c r="C92" s="615"/>
    </row>
    <row r="93" spans="1:3" ht="24.75" customHeight="1">
      <c r="A93" s="230"/>
      <c r="B93" s="662" t="s">
        <v>821</v>
      </c>
      <c r="C93" s="663"/>
    </row>
    <row r="94" spans="1:3" ht="24" customHeight="1">
      <c r="A94" s="230"/>
      <c r="B94" s="662" t="s">
        <v>822</v>
      </c>
      <c r="C94" s="663"/>
    </row>
    <row r="95" spans="1:3" ht="13.5" customHeight="1">
      <c r="A95" s="230"/>
      <c r="B95" s="624" t="s">
        <v>781</v>
      </c>
      <c r="C95" s="625"/>
    </row>
    <row r="96" spans="1:3" ht="11.25" customHeight="1" thickBot="1">
      <c r="A96" s="642" t="s">
        <v>817</v>
      </c>
      <c r="B96" s="643"/>
      <c r="C96" s="644"/>
    </row>
    <row r="97" spans="1:3" ht="12.75" thickTop="1" thickBot="1">
      <c r="A97" s="604" t="s">
        <v>530</v>
      </c>
      <c r="B97" s="604"/>
      <c r="C97" s="604"/>
    </row>
    <row r="98" spans="1:3">
      <c r="A98" s="382">
        <v>2</v>
      </c>
      <c r="B98" s="379" t="s">
        <v>797</v>
      </c>
      <c r="C98" s="379" t="s">
        <v>818</v>
      </c>
    </row>
    <row r="99" spans="1:3">
      <c r="A99" s="242">
        <v>3</v>
      </c>
      <c r="B99" s="380" t="s">
        <v>798</v>
      </c>
      <c r="C99" s="381" t="s">
        <v>819</v>
      </c>
    </row>
    <row r="100" spans="1:3">
      <c r="A100" s="242">
        <v>4</v>
      </c>
      <c r="B100" s="380" t="s">
        <v>799</v>
      </c>
      <c r="C100" s="381" t="s">
        <v>823</v>
      </c>
    </row>
    <row r="101" spans="1:3" ht="11.25" customHeight="1">
      <c r="A101" s="242">
        <v>5</v>
      </c>
      <c r="B101" s="380" t="s">
        <v>800</v>
      </c>
      <c r="C101" s="381" t="s">
        <v>820</v>
      </c>
    </row>
    <row r="102" spans="1:3" ht="12" customHeight="1">
      <c r="A102" s="242">
        <v>6</v>
      </c>
      <c r="B102" s="380" t="s">
        <v>815</v>
      </c>
      <c r="C102" s="381" t="s">
        <v>801</v>
      </c>
    </row>
    <row r="103" spans="1:3" ht="12" customHeight="1">
      <c r="A103" s="242">
        <v>7</v>
      </c>
      <c r="B103" s="380" t="s">
        <v>802</v>
      </c>
      <c r="C103" s="381" t="s">
        <v>816</v>
      </c>
    </row>
    <row r="104" spans="1:3">
      <c r="A104" s="242">
        <v>8</v>
      </c>
      <c r="B104" s="380" t="s">
        <v>807</v>
      </c>
      <c r="C104" s="381" t="s">
        <v>827</v>
      </c>
    </row>
    <row r="105" spans="1:3" ht="11.25" customHeight="1">
      <c r="A105" s="632" t="s">
        <v>782</v>
      </c>
      <c r="B105" s="633"/>
      <c r="C105" s="634"/>
    </row>
    <row r="106" spans="1:3" ht="27.6" customHeight="1">
      <c r="A106" s="230"/>
      <c r="B106" s="645" t="s">
        <v>429</v>
      </c>
      <c r="C106" s="646"/>
    </row>
    <row r="107" spans="1:3" ht="12" thickBot="1">
      <c r="A107" s="637" t="s">
        <v>683</v>
      </c>
      <c r="B107" s="638"/>
      <c r="C107" s="639"/>
    </row>
    <row r="108" spans="1:3" ht="24" customHeight="1" thickTop="1" thickBot="1">
      <c r="A108" s="605" t="s">
        <v>362</v>
      </c>
      <c r="B108" s="606"/>
      <c r="C108" s="607"/>
    </row>
    <row r="109" spans="1:3">
      <c r="A109" s="234" t="s">
        <v>438</v>
      </c>
      <c r="B109" s="640" t="s">
        <v>439</v>
      </c>
      <c r="C109" s="641"/>
    </row>
    <row r="110" spans="1:3">
      <c r="A110" s="236" t="s">
        <v>440</v>
      </c>
      <c r="B110" s="650" t="s">
        <v>441</v>
      </c>
      <c r="C110" s="651"/>
    </row>
    <row r="111" spans="1:3">
      <c r="A111" s="234" t="s">
        <v>442</v>
      </c>
      <c r="B111" s="652" t="s">
        <v>443</v>
      </c>
      <c r="C111" s="652"/>
    </row>
    <row r="112" spans="1:3">
      <c r="A112" s="236" t="s">
        <v>444</v>
      </c>
      <c r="B112" s="650" t="s">
        <v>445</v>
      </c>
      <c r="C112" s="651"/>
    </row>
    <row r="113" spans="1:3" ht="12" thickBot="1">
      <c r="A113" s="257" t="s">
        <v>446</v>
      </c>
      <c r="B113" s="653" t="s">
        <v>447</v>
      </c>
      <c r="C113" s="653"/>
    </row>
    <row r="114" spans="1:3" ht="12" thickBot="1">
      <c r="A114" s="654" t="s">
        <v>683</v>
      </c>
      <c r="B114" s="655"/>
      <c r="C114" s="656"/>
    </row>
    <row r="115" spans="1:3" ht="12.75" thickTop="1" thickBot="1">
      <c r="A115" s="657" t="s">
        <v>448</v>
      </c>
      <c r="B115" s="657"/>
      <c r="C115" s="657"/>
    </row>
    <row r="116" spans="1:3">
      <c r="A116" s="234">
        <v>1</v>
      </c>
      <c r="B116" s="237" t="s">
        <v>90</v>
      </c>
      <c r="C116" s="238" t="s">
        <v>449</v>
      </c>
    </row>
    <row r="117" spans="1:3">
      <c r="A117" s="234">
        <v>2</v>
      </c>
      <c r="B117" s="237" t="s">
        <v>91</v>
      </c>
      <c r="C117" s="238" t="s">
        <v>91</v>
      </c>
    </row>
    <row r="118" spans="1:3">
      <c r="A118" s="234">
        <v>3</v>
      </c>
      <c r="B118" s="237" t="s">
        <v>92</v>
      </c>
      <c r="C118" s="239" t="s">
        <v>450</v>
      </c>
    </row>
    <row r="119" spans="1:3" ht="33.75">
      <c r="A119" s="234">
        <v>4</v>
      </c>
      <c r="B119" s="237" t="s">
        <v>93</v>
      </c>
      <c r="C119" s="239" t="s">
        <v>659</v>
      </c>
    </row>
    <row r="120" spans="1:3">
      <c r="A120" s="234">
        <v>5</v>
      </c>
      <c r="B120" s="237" t="s">
        <v>94</v>
      </c>
      <c r="C120" s="239" t="s">
        <v>451</v>
      </c>
    </row>
    <row r="121" spans="1:3">
      <c r="A121" s="234">
        <v>5.0999999999999996</v>
      </c>
      <c r="B121" s="237" t="s">
        <v>452</v>
      </c>
      <c r="C121" s="238" t="s">
        <v>453</v>
      </c>
    </row>
    <row r="122" spans="1:3">
      <c r="A122" s="234">
        <v>5.2</v>
      </c>
      <c r="B122" s="237" t="s">
        <v>454</v>
      </c>
      <c r="C122" s="238" t="s">
        <v>455</v>
      </c>
    </row>
    <row r="123" spans="1:3">
      <c r="A123" s="234">
        <v>6</v>
      </c>
      <c r="B123" s="237" t="s">
        <v>95</v>
      </c>
      <c r="C123" s="239" t="s">
        <v>456</v>
      </c>
    </row>
    <row r="124" spans="1:3">
      <c r="A124" s="234">
        <v>7</v>
      </c>
      <c r="B124" s="237" t="s">
        <v>96</v>
      </c>
      <c r="C124" s="239" t="s">
        <v>457</v>
      </c>
    </row>
    <row r="125" spans="1:3" ht="22.5">
      <c r="A125" s="234">
        <v>8</v>
      </c>
      <c r="B125" s="237" t="s">
        <v>97</v>
      </c>
      <c r="C125" s="239" t="s">
        <v>458</v>
      </c>
    </row>
    <row r="126" spans="1:3">
      <c r="A126" s="234">
        <v>9</v>
      </c>
      <c r="B126" s="237" t="s">
        <v>98</v>
      </c>
      <c r="C126" s="239" t="s">
        <v>459</v>
      </c>
    </row>
    <row r="127" spans="1:3" ht="22.5">
      <c r="A127" s="234">
        <v>10</v>
      </c>
      <c r="B127" s="237" t="s">
        <v>460</v>
      </c>
      <c r="C127" s="239" t="s">
        <v>461</v>
      </c>
    </row>
    <row r="128" spans="1:3" ht="22.5">
      <c r="A128" s="234">
        <v>11</v>
      </c>
      <c r="B128" s="237" t="s">
        <v>99</v>
      </c>
      <c r="C128" s="239" t="s">
        <v>462</v>
      </c>
    </row>
    <row r="129" spans="1:3">
      <c r="A129" s="234">
        <v>12</v>
      </c>
      <c r="B129" s="237" t="s">
        <v>100</v>
      </c>
      <c r="C129" s="239" t="s">
        <v>463</v>
      </c>
    </row>
    <row r="130" spans="1:3">
      <c r="A130" s="234">
        <v>13</v>
      </c>
      <c r="B130" s="237" t="s">
        <v>464</v>
      </c>
      <c r="C130" s="239" t="s">
        <v>465</v>
      </c>
    </row>
    <row r="131" spans="1:3">
      <c r="A131" s="234">
        <v>14</v>
      </c>
      <c r="B131" s="237" t="s">
        <v>101</v>
      </c>
      <c r="C131" s="239" t="s">
        <v>466</v>
      </c>
    </row>
    <row r="132" spans="1:3">
      <c r="A132" s="234">
        <v>15</v>
      </c>
      <c r="B132" s="237" t="s">
        <v>102</v>
      </c>
      <c r="C132" s="239" t="s">
        <v>467</v>
      </c>
    </row>
    <row r="133" spans="1:3">
      <c r="A133" s="234">
        <v>16</v>
      </c>
      <c r="B133" s="237" t="s">
        <v>103</v>
      </c>
      <c r="C133" s="239" t="s">
        <v>468</v>
      </c>
    </row>
    <row r="134" spans="1:3">
      <c r="A134" s="234">
        <v>17</v>
      </c>
      <c r="B134" s="237" t="s">
        <v>104</v>
      </c>
      <c r="C134" s="239" t="s">
        <v>469</v>
      </c>
    </row>
    <row r="135" spans="1:3">
      <c r="A135" s="234">
        <v>18</v>
      </c>
      <c r="B135" s="237" t="s">
        <v>105</v>
      </c>
      <c r="C135" s="239" t="s">
        <v>660</v>
      </c>
    </row>
    <row r="136" spans="1:3" ht="22.5">
      <c r="A136" s="234">
        <v>19</v>
      </c>
      <c r="B136" s="237" t="s">
        <v>661</v>
      </c>
      <c r="C136" s="239" t="s">
        <v>662</v>
      </c>
    </row>
    <row r="137" spans="1:3" ht="22.5">
      <c r="A137" s="234">
        <v>20</v>
      </c>
      <c r="B137" s="237" t="s">
        <v>106</v>
      </c>
      <c r="C137" s="239" t="s">
        <v>663</v>
      </c>
    </row>
    <row r="138" spans="1:3">
      <c r="A138" s="234">
        <v>21</v>
      </c>
      <c r="B138" s="237" t="s">
        <v>107</v>
      </c>
      <c r="C138" s="239" t="s">
        <v>470</v>
      </c>
    </row>
    <row r="139" spans="1:3">
      <c r="A139" s="234">
        <v>22</v>
      </c>
      <c r="B139" s="237" t="s">
        <v>108</v>
      </c>
      <c r="C139" s="239" t="s">
        <v>664</v>
      </c>
    </row>
    <row r="140" spans="1:3">
      <c r="A140" s="234">
        <v>23</v>
      </c>
      <c r="B140" s="237" t="s">
        <v>109</v>
      </c>
      <c r="C140" s="239" t="s">
        <v>471</v>
      </c>
    </row>
    <row r="141" spans="1:3">
      <c r="A141" s="234">
        <v>24</v>
      </c>
      <c r="B141" s="237" t="s">
        <v>110</v>
      </c>
      <c r="C141" s="239" t="s">
        <v>472</v>
      </c>
    </row>
    <row r="142" spans="1:3" ht="22.5">
      <c r="A142" s="234">
        <v>25</v>
      </c>
      <c r="B142" s="237" t="s">
        <v>111</v>
      </c>
      <c r="C142" s="239" t="s">
        <v>473</v>
      </c>
    </row>
    <row r="143" spans="1:3" ht="33.75">
      <c r="A143" s="234">
        <v>26</v>
      </c>
      <c r="B143" s="237" t="s">
        <v>112</v>
      </c>
      <c r="C143" s="239" t="s">
        <v>474</v>
      </c>
    </row>
    <row r="144" spans="1:3">
      <c r="A144" s="234">
        <v>27</v>
      </c>
      <c r="B144" s="237" t="s">
        <v>475</v>
      </c>
      <c r="C144" s="239" t="s">
        <v>476</v>
      </c>
    </row>
    <row r="145" spans="1:3" ht="22.5">
      <c r="A145" s="234">
        <v>28</v>
      </c>
      <c r="B145" s="237" t="s">
        <v>119</v>
      </c>
      <c r="C145" s="239" t="s">
        <v>477</v>
      </c>
    </row>
    <row r="146" spans="1:3">
      <c r="A146" s="234">
        <v>29</v>
      </c>
      <c r="B146" s="237" t="s">
        <v>113</v>
      </c>
      <c r="C146" s="258" t="s">
        <v>478</v>
      </c>
    </row>
    <row r="147" spans="1:3">
      <c r="A147" s="234">
        <v>30</v>
      </c>
      <c r="B147" s="237" t="s">
        <v>114</v>
      </c>
      <c r="C147" s="258" t="s">
        <v>479</v>
      </c>
    </row>
    <row r="148" spans="1:3" ht="32.25" customHeight="1">
      <c r="A148" s="234">
        <v>31</v>
      </c>
      <c r="B148" s="237" t="s">
        <v>480</v>
      </c>
      <c r="C148" s="258" t="s">
        <v>481</v>
      </c>
    </row>
    <row r="149" spans="1:3">
      <c r="A149" s="234">
        <v>31.1</v>
      </c>
      <c r="B149" s="237" t="s">
        <v>482</v>
      </c>
      <c r="C149" s="240" t="s">
        <v>483</v>
      </c>
    </row>
    <row r="150" spans="1:3" ht="33.75">
      <c r="A150" s="234" t="s">
        <v>484</v>
      </c>
      <c r="B150" s="237" t="s">
        <v>697</v>
      </c>
      <c r="C150" s="266" t="s">
        <v>707</v>
      </c>
    </row>
    <row r="151" spans="1:3">
      <c r="A151" s="234">
        <v>31.2</v>
      </c>
      <c r="B151" s="237" t="s">
        <v>485</v>
      </c>
      <c r="C151" s="266" t="s">
        <v>486</v>
      </c>
    </row>
    <row r="152" spans="1:3">
      <c r="A152" s="234" t="s">
        <v>487</v>
      </c>
      <c r="B152" s="237" t="s">
        <v>697</v>
      </c>
      <c r="C152" s="266" t="s">
        <v>698</v>
      </c>
    </row>
    <row r="153" spans="1:3" ht="33.75">
      <c r="A153" s="234">
        <v>32</v>
      </c>
      <c r="B153" s="262" t="s">
        <v>488</v>
      </c>
      <c r="C153" s="266" t="s">
        <v>699</v>
      </c>
    </row>
    <row r="154" spans="1:3">
      <c r="A154" s="234">
        <v>33</v>
      </c>
      <c r="B154" s="237" t="s">
        <v>115</v>
      </c>
      <c r="C154" s="266" t="s">
        <v>489</v>
      </c>
    </row>
    <row r="155" spans="1:3">
      <c r="A155" s="234">
        <v>34</v>
      </c>
      <c r="B155" s="264" t="s">
        <v>116</v>
      </c>
      <c r="C155" s="266" t="s">
        <v>490</v>
      </c>
    </row>
    <row r="156" spans="1:3">
      <c r="A156" s="234">
        <v>35</v>
      </c>
      <c r="B156" s="264" t="s">
        <v>117</v>
      </c>
      <c r="C156" s="266" t="s">
        <v>491</v>
      </c>
    </row>
    <row r="157" spans="1:3">
      <c r="A157" s="250" t="s">
        <v>708</v>
      </c>
      <c r="B157" s="264" t="s">
        <v>124</v>
      </c>
      <c r="C157" s="266" t="s">
        <v>736</v>
      </c>
    </row>
    <row r="158" spans="1:3">
      <c r="A158" s="250">
        <v>36.1</v>
      </c>
      <c r="B158" s="264" t="s">
        <v>492</v>
      </c>
      <c r="C158" s="266" t="s">
        <v>493</v>
      </c>
    </row>
    <row r="159" spans="1:3" ht="22.5">
      <c r="A159" s="250" t="s">
        <v>709</v>
      </c>
      <c r="B159" s="264" t="s">
        <v>697</v>
      </c>
      <c r="C159" s="240" t="s">
        <v>700</v>
      </c>
    </row>
    <row r="160" spans="1:3" ht="22.5">
      <c r="A160" s="250">
        <v>36.200000000000003</v>
      </c>
      <c r="B160" s="265" t="s">
        <v>745</v>
      </c>
      <c r="C160" s="240" t="s">
        <v>737</v>
      </c>
    </row>
    <row r="161" spans="1:3" ht="22.5">
      <c r="A161" s="250" t="s">
        <v>710</v>
      </c>
      <c r="B161" s="264" t="s">
        <v>697</v>
      </c>
      <c r="C161" s="240" t="s">
        <v>738</v>
      </c>
    </row>
    <row r="162" spans="1:3" ht="22.5">
      <c r="A162" s="250">
        <v>36.299999999999997</v>
      </c>
      <c r="B162" s="265" t="s">
        <v>746</v>
      </c>
      <c r="C162" s="240" t="s">
        <v>739</v>
      </c>
    </row>
    <row r="163" spans="1:3" ht="22.5">
      <c r="A163" s="250" t="s">
        <v>711</v>
      </c>
      <c r="B163" s="264" t="s">
        <v>697</v>
      </c>
      <c r="C163" s="240" t="s">
        <v>740</v>
      </c>
    </row>
    <row r="164" spans="1:3">
      <c r="A164" s="250" t="s">
        <v>712</v>
      </c>
      <c r="B164" s="264" t="s">
        <v>118</v>
      </c>
      <c r="C164" s="263" t="s">
        <v>741</v>
      </c>
    </row>
    <row r="165" spans="1:3">
      <c r="A165" s="250" t="s">
        <v>713</v>
      </c>
      <c r="B165" s="264" t="s">
        <v>697</v>
      </c>
      <c r="C165" s="263" t="s">
        <v>742</v>
      </c>
    </row>
    <row r="166" spans="1:3">
      <c r="A166" s="248">
        <v>37</v>
      </c>
      <c r="B166" s="264" t="s">
        <v>496</v>
      </c>
      <c r="C166" s="240" t="s">
        <v>497</v>
      </c>
    </row>
    <row r="167" spans="1:3">
      <c r="A167" s="248">
        <v>37.1</v>
      </c>
      <c r="B167" s="264" t="s">
        <v>498</v>
      </c>
      <c r="C167" s="240" t="s">
        <v>499</v>
      </c>
    </row>
    <row r="168" spans="1:3">
      <c r="A168" s="249" t="s">
        <v>494</v>
      </c>
      <c r="B168" s="264" t="s">
        <v>697</v>
      </c>
      <c r="C168" s="240" t="s">
        <v>701</v>
      </c>
    </row>
    <row r="169" spans="1:3">
      <c r="A169" s="248">
        <v>37.200000000000003</v>
      </c>
      <c r="B169" s="264" t="s">
        <v>501</v>
      </c>
      <c r="C169" s="240" t="s">
        <v>502</v>
      </c>
    </row>
    <row r="170" spans="1:3" ht="22.5">
      <c r="A170" s="249" t="s">
        <v>495</v>
      </c>
      <c r="B170" s="237" t="s">
        <v>697</v>
      </c>
      <c r="C170" s="240" t="s">
        <v>702</v>
      </c>
    </row>
    <row r="171" spans="1:3">
      <c r="A171" s="248">
        <v>38</v>
      </c>
      <c r="B171" s="237" t="s">
        <v>120</v>
      </c>
      <c r="C171" s="240" t="s">
        <v>504</v>
      </c>
    </row>
    <row r="172" spans="1:3">
      <c r="A172" s="250">
        <v>38.1</v>
      </c>
      <c r="B172" s="237" t="s">
        <v>121</v>
      </c>
      <c r="C172" s="258" t="s">
        <v>121</v>
      </c>
    </row>
    <row r="173" spans="1:3">
      <c r="A173" s="250" t="s">
        <v>500</v>
      </c>
      <c r="B173" s="241" t="s">
        <v>505</v>
      </c>
      <c r="C173" s="652" t="s">
        <v>506</v>
      </c>
    </row>
    <row r="174" spans="1:3">
      <c r="A174" s="250" t="s">
        <v>714</v>
      </c>
      <c r="B174" s="241" t="s">
        <v>507</v>
      </c>
      <c r="C174" s="652"/>
    </row>
    <row r="175" spans="1:3">
      <c r="A175" s="250" t="s">
        <v>715</v>
      </c>
      <c r="B175" s="241" t="s">
        <v>508</v>
      </c>
      <c r="C175" s="652"/>
    </row>
    <row r="176" spans="1:3">
      <c r="A176" s="250" t="s">
        <v>716</v>
      </c>
      <c r="B176" s="241" t="s">
        <v>509</v>
      </c>
      <c r="C176" s="652"/>
    </row>
    <row r="177" spans="1:3">
      <c r="A177" s="250" t="s">
        <v>717</v>
      </c>
      <c r="B177" s="241" t="s">
        <v>510</v>
      </c>
      <c r="C177" s="652"/>
    </row>
    <row r="178" spans="1:3">
      <c r="A178" s="250" t="s">
        <v>718</v>
      </c>
      <c r="B178" s="241" t="s">
        <v>511</v>
      </c>
      <c r="C178" s="652"/>
    </row>
    <row r="179" spans="1:3">
      <c r="A179" s="250">
        <v>38.200000000000003</v>
      </c>
      <c r="B179" s="237" t="s">
        <v>122</v>
      </c>
      <c r="C179" s="258" t="s">
        <v>122</v>
      </c>
    </row>
    <row r="180" spans="1:3">
      <c r="A180" s="250" t="s">
        <v>503</v>
      </c>
      <c r="B180" s="241" t="s">
        <v>512</v>
      </c>
      <c r="C180" s="652" t="s">
        <v>513</v>
      </c>
    </row>
    <row r="181" spans="1:3">
      <c r="A181" s="250" t="s">
        <v>719</v>
      </c>
      <c r="B181" s="241" t="s">
        <v>514</v>
      </c>
      <c r="C181" s="652"/>
    </row>
    <row r="182" spans="1:3">
      <c r="A182" s="250" t="s">
        <v>720</v>
      </c>
      <c r="B182" s="241" t="s">
        <v>515</v>
      </c>
      <c r="C182" s="652"/>
    </row>
    <row r="183" spans="1:3">
      <c r="A183" s="250" t="s">
        <v>721</v>
      </c>
      <c r="B183" s="241" t="s">
        <v>516</v>
      </c>
      <c r="C183" s="652"/>
    </row>
    <row r="184" spans="1:3">
      <c r="A184" s="250" t="s">
        <v>722</v>
      </c>
      <c r="B184" s="241" t="s">
        <v>517</v>
      </c>
      <c r="C184" s="652"/>
    </row>
    <row r="185" spans="1:3">
      <c r="A185" s="250" t="s">
        <v>723</v>
      </c>
      <c r="B185" s="241" t="s">
        <v>518</v>
      </c>
      <c r="C185" s="652"/>
    </row>
    <row r="186" spans="1:3">
      <c r="A186" s="250" t="s">
        <v>724</v>
      </c>
      <c r="B186" s="241" t="s">
        <v>519</v>
      </c>
      <c r="C186" s="652"/>
    </row>
    <row r="187" spans="1:3">
      <c r="A187" s="250">
        <v>38.299999999999997</v>
      </c>
      <c r="B187" s="237" t="s">
        <v>123</v>
      </c>
      <c r="C187" s="258" t="s">
        <v>520</v>
      </c>
    </row>
    <row r="188" spans="1:3">
      <c r="A188" s="250" t="s">
        <v>725</v>
      </c>
      <c r="B188" s="241" t="s">
        <v>521</v>
      </c>
      <c r="C188" s="652" t="s">
        <v>522</v>
      </c>
    </row>
    <row r="189" spans="1:3">
      <c r="A189" s="250" t="s">
        <v>726</v>
      </c>
      <c r="B189" s="241" t="s">
        <v>523</v>
      </c>
      <c r="C189" s="652"/>
    </row>
    <row r="190" spans="1:3">
      <c r="A190" s="250" t="s">
        <v>727</v>
      </c>
      <c r="B190" s="241" t="s">
        <v>524</v>
      </c>
      <c r="C190" s="652"/>
    </row>
    <row r="191" spans="1:3">
      <c r="A191" s="250" t="s">
        <v>728</v>
      </c>
      <c r="B191" s="241" t="s">
        <v>525</v>
      </c>
      <c r="C191" s="652"/>
    </row>
    <row r="192" spans="1:3">
      <c r="A192" s="250" t="s">
        <v>729</v>
      </c>
      <c r="B192" s="241" t="s">
        <v>526</v>
      </c>
      <c r="C192" s="652"/>
    </row>
    <row r="193" spans="1:3">
      <c r="A193" s="250" t="s">
        <v>730</v>
      </c>
      <c r="B193" s="241" t="s">
        <v>527</v>
      </c>
      <c r="C193" s="652"/>
    </row>
    <row r="194" spans="1:3">
      <c r="A194" s="250">
        <v>38.4</v>
      </c>
      <c r="B194" s="237" t="s">
        <v>496</v>
      </c>
      <c r="C194" s="240" t="s">
        <v>497</v>
      </c>
    </row>
    <row r="195" spans="1:3" s="235" customFormat="1">
      <c r="A195" s="250" t="s">
        <v>731</v>
      </c>
      <c r="B195" s="241" t="s">
        <v>521</v>
      </c>
      <c r="C195" s="652" t="s">
        <v>528</v>
      </c>
    </row>
    <row r="196" spans="1:3">
      <c r="A196" s="250" t="s">
        <v>732</v>
      </c>
      <c r="B196" s="241" t="s">
        <v>523</v>
      </c>
      <c r="C196" s="652"/>
    </row>
    <row r="197" spans="1:3">
      <c r="A197" s="250" t="s">
        <v>733</v>
      </c>
      <c r="B197" s="241" t="s">
        <v>524</v>
      </c>
      <c r="C197" s="652"/>
    </row>
    <row r="198" spans="1:3">
      <c r="A198" s="250" t="s">
        <v>734</v>
      </c>
      <c r="B198" s="241" t="s">
        <v>525</v>
      </c>
      <c r="C198" s="652"/>
    </row>
    <row r="199" spans="1:3" ht="12" thickBot="1">
      <c r="A199" s="251" t="s">
        <v>735</v>
      </c>
      <c r="B199" s="241" t="s">
        <v>529</v>
      </c>
      <c r="C199" s="652"/>
    </row>
    <row r="200" spans="1:3" ht="12" thickBot="1">
      <c r="A200" s="642" t="s">
        <v>684</v>
      </c>
      <c r="B200" s="643"/>
      <c r="C200" s="644"/>
    </row>
    <row r="201" spans="1:3" ht="12.75" thickTop="1" thickBot="1">
      <c r="A201" s="604" t="s">
        <v>530</v>
      </c>
      <c r="B201" s="604"/>
      <c r="C201" s="604"/>
    </row>
    <row r="202" spans="1:3">
      <c r="A202" s="242">
        <v>11.1</v>
      </c>
      <c r="B202" s="243" t="s">
        <v>531</v>
      </c>
      <c r="C202" s="238" t="s">
        <v>532</v>
      </c>
    </row>
    <row r="203" spans="1:3">
      <c r="A203" s="242">
        <v>11.2</v>
      </c>
      <c r="B203" s="243" t="s">
        <v>533</v>
      </c>
      <c r="C203" s="238" t="s">
        <v>534</v>
      </c>
    </row>
    <row r="204" spans="1:3" ht="22.5">
      <c r="A204" s="242">
        <v>11.3</v>
      </c>
      <c r="B204" s="243" t="s">
        <v>535</v>
      </c>
      <c r="C204" s="238" t="s">
        <v>536</v>
      </c>
    </row>
    <row r="205" spans="1:3" ht="22.5">
      <c r="A205" s="242">
        <v>11.4</v>
      </c>
      <c r="B205" s="243" t="s">
        <v>537</v>
      </c>
      <c r="C205" s="238" t="s">
        <v>538</v>
      </c>
    </row>
    <row r="206" spans="1:3" ht="22.5">
      <c r="A206" s="242">
        <v>11.5</v>
      </c>
      <c r="B206" s="243" t="s">
        <v>539</v>
      </c>
      <c r="C206" s="238" t="s">
        <v>540</v>
      </c>
    </row>
    <row r="207" spans="1:3">
      <c r="A207" s="242">
        <v>11.6</v>
      </c>
      <c r="B207" s="243" t="s">
        <v>541</v>
      </c>
      <c r="C207" s="238" t="s">
        <v>542</v>
      </c>
    </row>
    <row r="208" spans="1:3" ht="22.5">
      <c r="A208" s="242">
        <v>11.7</v>
      </c>
      <c r="B208" s="243" t="s">
        <v>703</v>
      </c>
      <c r="C208" s="238" t="s">
        <v>704</v>
      </c>
    </row>
    <row r="209" spans="1:3" ht="22.5">
      <c r="A209" s="242">
        <v>11.8</v>
      </c>
      <c r="B209" s="243" t="s">
        <v>705</v>
      </c>
      <c r="C209" s="238" t="s">
        <v>706</v>
      </c>
    </row>
    <row r="210" spans="1:3">
      <c r="A210" s="242">
        <v>11.9</v>
      </c>
      <c r="B210" s="238" t="s">
        <v>543</v>
      </c>
      <c r="C210" s="238" t="s">
        <v>544</v>
      </c>
    </row>
    <row r="211" spans="1:3">
      <c r="A211" s="242">
        <v>11.1</v>
      </c>
      <c r="B211" s="238" t="s">
        <v>545</v>
      </c>
      <c r="C211" s="238" t="s">
        <v>546</v>
      </c>
    </row>
    <row r="212" spans="1:3">
      <c r="A212" s="242">
        <v>11.11</v>
      </c>
      <c r="B212" s="240" t="s">
        <v>547</v>
      </c>
      <c r="C212" s="238" t="s">
        <v>548</v>
      </c>
    </row>
    <row r="213" spans="1:3">
      <c r="A213" s="242">
        <v>11.12</v>
      </c>
      <c r="B213" s="243" t="s">
        <v>549</v>
      </c>
      <c r="C213" s="238" t="s">
        <v>550</v>
      </c>
    </row>
    <row r="214" spans="1:3">
      <c r="A214" s="242">
        <v>11.13</v>
      </c>
      <c r="B214" s="243" t="s">
        <v>551</v>
      </c>
      <c r="C214" s="258" t="s">
        <v>552</v>
      </c>
    </row>
    <row r="215" spans="1:3" ht="22.5">
      <c r="A215" s="242">
        <v>11.14</v>
      </c>
      <c r="B215" s="243" t="s">
        <v>743</v>
      </c>
      <c r="C215" s="258" t="s">
        <v>744</v>
      </c>
    </row>
    <row r="216" spans="1:3">
      <c r="A216" s="242">
        <v>11.15</v>
      </c>
      <c r="B216" s="243" t="s">
        <v>553</v>
      </c>
      <c r="C216" s="258" t="s">
        <v>554</v>
      </c>
    </row>
    <row r="217" spans="1:3">
      <c r="A217" s="242">
        <v>11.16</v>
      </c>
      <c r="B217" s="243" t="s">
        <v>555</v>
      </c>
      <c r="C217" s="258" t="s">
        <v>556</v>
      </c>
    </row>
    <row r="218" spans="1:3">
      <c r="A218" s="242">
        <v>11.17</v>
      </c>
      <c r="B218" s="243" t="s">
        <v>557</v>
      </c>
      <c r="C218" s="258" t="s">
        <v>558</v>
      </c>
    </row>
    <row r="219" spans="1:3">
      <c r="A219" s="242">
        <v>11.18</v>
      </c>
      <c r="B219" s="243" t="s">
        <v>559</v>
      </c>
      <c r="C219" s="258" t="s">
        <v>560</v>
      </c>
    </row>
    <row r="220" spans="1:3" ht="22.5">
      <c r="A220" s="242">
        <v>11.19</v>
      </c>
      <c r="B220" s="243" t="s">
        <v>561</v>
      </c>
      <c r="C220" s="258" t="s">
        <v>665</v>
      </c>
    </row>
    <row r="221" spans="1:3" ht="22.5">
      <c r="A221" s="242">
        <v>11.2</v>
      </c>
      <c r="B221" s="243" t="s">
        <v>562</v>
      </c>
      <c r="C221" s="258" t="s">
        <v>666</v>
      </c>
    </row>
    <row r="222" spans="1:3" s="235" customFormat="1">
      <c r="A222" s="242">
        <v>11.21</v>
      </c>
      <c r="B222" s="243" t="s">
        <v>563</v>
      </c>
      <c r="C222" s="258" t="s">
        <v>564</v>
      </c>
    </row>
    <row r="223" spans="1:3">
      <c r="A223" s="242">
        <v>11.22</v>
      </c>
      <c r="B223" s="243" t="s">
        <v>565</v>
      </c>
      <c r="C223" s="258" t="s">
        <v>566</v>
      </c>
    </row>
    <row r="224" spans="1:3">
      <c r="A224" s="242">
        <v>11.23</v>
      </c>
      <c r="B224" s="243" t="s">
        <v>567</v>
      </c>
      <c r="C224" s="258" t="s">
        <v>568</v>
      </c>
    </row>
    <row r="225" spans="1:3">
      <c r="A225" s="242">
        <v>11.24</v>
      </c>
      <c r="B225" s="243" t="s">
        <v>569</v>
      </c>
      <c r="C225" s="258" t="s">
        <v>570</v>
      </c>
    </row>
    <row r="226" spans="1:3">
      <c r="A226" s="242">
        <v>11.25</v>
      </c>
      <c r="B226" s="260" t="s">
        <v>571</v>
      </c>
      <c r="C226" s="261" t="s">
        <v>572</v>
      </c>
    </row>
    <row r="227" spans="1:3" ht="12" thickBot="1">
      <c r="A227" s="658" t="s">
        <v>685</v>
      </c>
      <c r="B227" s="659"/>
      <c r="C227" s="660"/>
    </row>
    <row r="228" spans="1:3" ht="12.75" thickTop="1" thickBot="1">
      <c r="A228" s="604" t="s">
        <v>530</v>
      </c>
      <c r="B228" s="604"/>
      <c r="C228" s="604"/>
    </row>
    <row r="229" spans="1:3">
      <c r="A229" s="236" t="s">
        <v>573</v>
      </c>
      <c r="B229" s="244" t="s">
        <v>574</v>
      </c>
      <c r="C229" s="661" t="s">
        <v>575</v>
      </c>
    </row>
    <row r="230" spans="1:3">
      <c r="A230" s="234" t="s">
        <v>576</v>
      </c>
      <c r="B230" s="240" t="s">
        <v>577</v>
      </c>
      <c r="C230" s="652"/>
    </row>
    <row r="231" spans="1:3">
      <c r="A231" s="234" t="s">
        <v>578</v>
      </c>
      <c r="B231" s="240" t="s">
        <v>579</v>
      </c>
      <c r="C231" s="652"/>
    </row>
    <row r="232" spans="1:3">
      <c r="A232" s="234" t="s">
        <v>580</v>
      </c>
      <c r="B232" s="240" t="s">
        <v>581</v>
      </c>
      <c r="C232" s="652"/>
    </row>
    <row r="233" spans="1:3">
      <c r="A233" s="234" t="s">
        <v>582</v>
      </c>
      <c r="B233" s="240" t="s">
        <v>583</v>
      </c>
      <c r="C233" s="652"/>
    </row>
    <row r="234" spans="1:3">
      <c r="A234" s="234" t="s">
        <v>584</v>
      </c>
      <c r="B234" s="240" t="s">
        <v>585</v>
      </c>
      <c r="C234" s="258" t="s">
        <v>586</v>
      </c>
    </row>
    <row r="235" spans="1:3" ht="22.5">
      <c r="A235" s="234" t="s">
        <v>587</v>
      </c>
      <c r="B235" s="240" t="s">
        <v>588</v>
      </c>
      <c r="C235" s="258" t="s">
        <v>589</v>
      </c>
    </row>
    <row r="236" spans="1:3">
      <c r="A236" s="234" t="s">
        <v>590</v>
      </c>
      <c r="B236" s="240" t="s">
        <v>591</v>
      </c>
      <c r="C236" s="258" t="s">
        <v>592</v>
      </c>
    </row>
    <row r="237" spans="1:3">
      <c r="A237" s="234" t="s">
        <v>593</v>
      </c>
      <c r="B237" s="240" t="s">
        <v>594</v>
      </c>
      <c r="C237" s="652" t="s">
        <v>595</v>
      </c>
    </row>
    <row r="238" spans="1:3">
      <c r="A238" s="234" t="s">
        <v>596</v>
      </c>
      <c r="B238" s="240" t="s">
        <v>597</v>
      </c>
      <c r="C238" s="652"/>
    </row>
    <row r="239" spans="1:3">
      <c r="A239" s="234" t="s">
        <v>598</v>
      </c>
      <c r="B239" s="240" t="s">
        <v>599</v>
      </c>
      <c r="C239" s="652"/>
    </row>
    <row r="240" spans="1:3">
      <c r="A240" s="234" t="s">
        <v>600</v>
      </c>
      <c r="B240" s="240" t="s">
        <v>601</v>
      </c>
      <c r="C240" s="652" t="s">
        <v>575</v>
      </c>
    </row>
    <row r="241" spans="1:3">
      <c r="A241" s="234" t="s">
        <v>602</v>
      </c>
      <c r="B241" s="240" t="s">
        <v>603</v>
      </c>
      <c r="C241" s="652"/>
    </row>
    <row r="242" spans="1:3">
      <c r="A242" s="234" t="s">
        <v>604</v>
      </c>
      <c r="B242" s="240" t="s">
        <v>605</v>
      </c>
      <c r="C242" s="652"/>
    </row>
    <row r="243" spans="1:3" s="235" customFormat="1">
      <c r="A243" s="234" t="s">
        <v>606</v>
      </c>
      <c r="B243" s="240" t="s">
        <v>607</v>
      </c>
      <c r="C243" s="652"/>
    </row>
    <row r="244" spans="1:3">
      <c r="A244" s="234" t="s">
        <v>608</v>
      </c>
      <c r="B244" s="240" t="s">
        <v>609</v>
      </c>
      <c r="C244" s="652"/>
    </row>
    <row r="245" spans="1:3">
      <c r="A245" s="234" t="s">
        <v>610</v>
      </c>
      <c r="B245" s="240" t="s">
        <v>611</v>
      </c>
      <c r="C245" s="652"/>
    </row>
    <row r="246" spans="1:3">
      <c r="A246" s="234" t="s">
        <v>612</v>
      </c>
      <c r="B246" s="240" t="s">
        <v>613</v>
      </c>
      <c r="C246" s="652"/>
    </row>
    <row r="247" spans="1:3">
      <c r="A247" s="234" t="s">
        <v>614</v>
      </c>
      <c r="B247" s="240" t="s">
        <v>615</v>
      </c>
      <c r="C247" s="652"/>
    </row>
    <row r="248" spans="1:3" s="235" customFormat="1" ht="12" thickBot="1">
      <c r="A248" s="642" t="s">
        <v>686</v>
      </c>
      <c r="B248" s="643"/>
      <c r="C248" s="644"/>
    </row>
    <row r="249" spans="1:3" ht="12.75" thickTop="1" thickBot="1">
      <c r="A249" s="647" t="s">
        <v>616</v>
      </c>
      <c r="B249" s="647"/>
      <c r="C249" s="647"/>
    </row>
    <row r="250" spans="1:3">
      <c r="A250" s="234">
        <v>13.1</v>
      </c>
      <c r="B250" s="648" t="s">
        <v>617</v>
      </c>
      <c r="C250" s="649"/>
    </row>
    <row r="251" spans="1:3" ht="33.75">
      <c r="A251" s="234" t="s">
        <v>618</v>
      </c>
      <c r="B251" s="243" t="s">
        <v>619</v>
      </c>
      <c r="C251" s="238" t="s">
        <v>620</v>
      </c>
    </row>
    <row r="252" spans="1:3" ht="101.25">
      <c r="A252" s="234" t="s">
        <v>621</v>
      </c>
      <c r="B252" s="243" t="s">
        <v>622</v>
      </c>
      <c r="C252" s="238" t="s">
        <v>623</v>
      </c>
    </row>
    <row r="253" spans="1:3" ht="12" thickBot="1">
      <c r="A253" s="642" t="s">
        <v>687</v>
      </c>
      <c r="B253" s="643"/>
      <c r="C253" s="644"/>
    </row>
    <row r="254" spans="1:3" ht="12.75" thickTop="1" thickBot="1">
      <c r="A254" s="647" t="s">
        <v>616</v>
      </c>
      <c r="B254" s="647"/>
      <c r="C254" s="647"/>
    </row>
    <row r="255" spans="1:3">
      <c r="A255" s="234">
        <v>14.1</v>
      </c>
      <c r="B255" s="648" t="s">
        <v>624</v>
      </c>
      <c r="C255" s="649"/>
    </row>
    <row r="256" spans="1:3" ht="22.5">
      <c r="A256" s="234" t="s">
        <v>625</v>
      </c>
      <c r="B256" s="243" t="s">
        <v>626</v>
      </c>
      <c r="C256" s="238" t="s">
        <v>627</v>
      </c>
    </row>
    <row r="257" spans="1:3" ht="45">
      <c r="A257" s="234" t="s">
        <v>628</v>
      </c>
      <c r="B257" s="243" t="s">
        <v>629</v>
      </c>
      <c r="C257" s="238" t="s">
        <v>630</v>
      </c>
    </row>
    <row r="258" spans="1:3" ht="12" customHeight="1">
      <c r="A258" s="234" t="s">
        <v>631</v>
      </c>
      <c r="B258" s="243" t="s">
        <v>632</v>
      </c>
      <c r="C258" s="238" t="s">
        <v>633</v>
      </c>
    </row>
    <row r="259" spans="1:3" ht="33.75">
      <c r="A259" s="234" t="s">
        <v>634</v>
      </c>
      <c r="B259" s="243" t="s">
        <v>635</v>
      </c>
      <c r="C259" s="238" t="s">
        <v>636</v>
      </c>
    </row>
    <row r="260" spans="1:3" ht="11.25" customHeight="1">
      <c r="A260" s="234" t="s">
        <v>637</v>
      </c>
      <c r="B260" s="243" t="s">
        <v>638</v>
      </c>
      <c r="C260" s="238" t="s">
        <v>639</v>
      </c>
    </row>
    <row r="261" spans="1:3" ht="56.25">
      <c r="A261" s="234" t="s">
        <v>640</v>
      </c>
      <c r="B261" s="243" t="s">
        <v>641</v>
      </c>
      <c r="C261" s="238" t="s">
        <v>642</v>
      </c>
    </row>
    <row r="262" spans="1:3">
      <c r="A262" s="229"/>
      <c r="B262" s="229"/>
      <c r="C262" s="229"/>
    </row>
    <row r="263" spans="1:3">
      <c r="A263" s="229"/>
      <c r="B263" s="229"/>
      <c r="C263" s="229"/>
    </row>
    <row r="264" spans="1:3">
      <c r="A264" s="229"/>
      <c r="B264" s="229"/>
      <c r="C264" s="229"/>
    </row>
    <row r="265" spans="1:3">
      <c r="A265" s="229"/>
      <c r="B265" s="229"/>
      <c r="C265" s="229"/>
    </row>
    <row r="266" spans="1:3">
      <c r="A266" s="229"/>
      <c r="B266" s="229"/>
      <c r="C266" s="229"/>
    </row>
  </sheetData>
  <mergeCells count="125">
    <mergeCell ref="B94:C94"/>
    <mergeCell ref="B95:C95"/>
    <mergeCell ref="B83:C83"/>
    <mergeCell ref="B84:C84"/>
    <mergeCell ref="B87:C87"/>
    <mergeCell ref="A88:C88"/>
    <mergeCell ref="B89:C89"/>
    <mergeCell ref="B93:C93"/>
    <mergeCell ref="B90:C90"/>
    <mergeCell ref="B91:C91"/>
    <mergeCell ref="B92:C92"/>
    <mergeCell ref="A249:C249"/>
    <mergeCell ref="B250:C250"/>
    <mergeCell ref="A253:C253"/>
    <mergeCell ref="A254:C254"/>
    <mergeCell ref="B255:C255"/>
    <mergeCell ref="B110:C110"/>
    <mergeCell ref="B111:C111"/>
    <mergeCell ref="B112:C112"/>
    <mergeCell ref="B113:C113"/>
    <mergeCell ref="A114:C114"/>
    <mergeCell ref="A115:C115"/>
    <mergeCell ref="A248:C248"/>
    <mergeCell ref="A227:C227"/>
    <mergeCell ref="A228:C228"/>
    <mergeCell ref="C229:C233"/>
    <mergeCell ref="C237:C239"/>
    <mergeCell ref="C240:C247"/>
    <mergeCell ref="C173:C178"/>
    <mergeCell ref="C180:C186"/>
    <mergeCell ref="C188:C193"/>
    <mergeCell ref="C195:C199"/>
    <mergeCell ref="A200:C200"/>
    <mergeCell ref="A201:C201"/>
    <mergeCell ref="B73:C73"/>
    <mergeCell ref="B74:C74"/>
    <mergeCell ref="B75:C75"/>
    <mergeCell ref="A107:C107"/>
    <mergeCell ref="A108:C108"/>
    <mergeCell ref="B109:C109"/>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B61:C61"/>
    <mergeCell ref="B62:C62"/>
    <mergeCell ref="B63:C63"/>
    <mergeCell ref="B64:C64"/>
    <mergeCell ref="A65:C65"/>
    <mergeCell ref="B66:C66"/>
    <mergeCell ref="A55:C55"/>
    <mergeCell ref="B56:C56"/>
    <mergeCell ref="B57:C57"/>
    <mergeCell ref="B58:C58"/>
    <mergeCell ref="B59:C59"/>
    <mergeCell ref="B60:C60"/>
    <mergeCell ref="B52:C52"/>
    <mergeCell ref="B53:C53"/>
    <mergeCell ref="B54:C54"/>
    <mergeCell ref="B44:C44"/>
    <mergeCell ref="B45:C45"/>
    <mergeCell ref="A48:C48"/>
    <mergeCell ref="B49:C49"/>
    <mergeCell ref="B50:C50"/>
    <mergeCell ref="B51:C51"/>
    <mergeCell ref="B38:C38"/>
    <mergeCell ref="B39:C39"/>
    <mergeCell ref="B40:C40"/>
    <mergeCell ref="B41:C41"/>
    <mergeCell ref="A42:C42"/>
    <mergeCell ref="B43:C43"/>
    <mergeCell ref="B32:C32"/>
    <mergeCell ref="B33:C33"/>
    <mergeCell ref="B34:C34"/>
    <mergeCell ref="B35:C35"/>
    <mergeCell ref="B36:C36"/>
    <mergeCell ref="B37:C37"/>
    <mergeCell ref="A28:C28"/>
    <mergeCell ref="B29:C29"/>
    <mergeCell ref="B30:C30"/>
    <mergeCell ref="B31:C31"/>
    <mergeCell ref="B20:C20"/>
    <mergeCell ref="B21:C21"/>
    <mergeCell ref="B22:C22"/>
    <mergeCell ref="B23:C23"/>
    <mergeCell ref="B24:C24"/>
    <mergeCell ref="B25:C25"/>
    <mergeCell ref="A97:C9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1"/>
  <sheetViews>
    <sheetView zoomScaleNormal="100" workbookViewId="0">
      <pane xSplit="1" ySplit="5" topLeftCell="B18" activePane="bottomRight" state="frozen"/>
      <selection activeCell="I11" sqref="I11"/>
      <selection pane="topRight" activeCell="I11" sqref="I11"/>
      <selection pane="bottomLeft" activeCell="I11" sqref="I11"/>
      <selection pane="bottomRight" activeCell="C38" sqref="C38"/>
    </sheetView>
  </sheetViews>
  <sheetFormatPr defaultRowHeight="15.75"/>
  <cols>
    <col min="1" max="1" width="9.5703125" style="18" bestFit="1" customWidth="1"/>
    <col min="2" max="2" width="86" style="15" customWidth="1"/>
    <col min="3" max="3" width="12.7109375" style="15" customWidth="1"/>
    <col min="4" max="7" width="12.7109375" style="1" customWidth="1"/>
  </cols>
  <sheetData>
    <row r="1" spans="1:7">
      <c r="A1" s="16" t="s">
        <v>226</v>
      </c>
      <c r="B1" s="478" t="s">
        <v>909</v>
      </c>
    </row>
    <row r="2" spans="1:7">
      <c r="A2" s="16" t="s">
        <v>227</v>
      </c>
      <c r="B2" s="526">
        <v>43830</v>
      </c>
      <c r="C2" s="28"/>
      <c r="D2" s="17"/>
      <c r="E2" s="17"/>
      <c r="F2" s="17"/>
      <c r="G2" s="17"/>
    </row>
    <row r="3" spans="1:7">
      <c r="A3" s="16"/>
      <c r="C3" s="28"/>
      <c r="D3" s="17"/>
      <c r="E3" s="17"/>
      <c r="F3" s="17"/>
      <c r="G3" s="17"/>
    </row>
    <row r="4" spans="1:7" ht="16.5" thickBot="1">
      <c r="A4" s="72" t="s">
        <v>645</v>
      </c>
      <c r="B4" s="211" t="s">
        <v>261</v>
      </c>
      <c r="C4" s="212"/>
      <c r="D4" s="213"/>
      <c r="E4" s="213"/>
      <c r="F4" s="213"/>
      <c r="G4" s="213"/>
    </row>
    <row r="5" spans="1:7" ht="15">
      <c r="A5" s="349" t="s">
        <v>27</v>
      </c>
      <c r="B5" s="350"/>
      <c r="C5" s="484">
        <v>43830</v>
      </c>
      <c r="D5" s="484">
        <v>43738</v>
      </c>
      <c r="E5" s="484">
        <v>43646</v>
      </c>
      <c r="F5" s="484">
        <v>43555</v>
      </c>
      <c r="G5" s="485">
        <v>43465</v>
      </c>
    </row>
    <row r="6" spans="1:7" ht="15">
      <c r="A6" s="122"/>
      <c r="B6" s="31" t="s">
        <v>223</v>
      </c>
      <c r="C6" s="351"/>
      <c r="D6" s="351"/>
      <c r="E6" s="351"/>
      <c r="F6" s="351"/>
      <c r="G6" s="352"/>
    </row>
    <row r="7" spans="1:7" ht="15">
      <c r="A7" s="122"/>
      <c r="B7" s="32" t="s">
        <v>228</v>
      </c>
      <c r="C7" s="351"/>
      <c r="D7" s="351"/>
      <c r="E7" s="351"/>
      <c r="F7" s="351"/>
      <c r="G7" s="352"/>
    </row>
    <row r="8" spans="1:7" ht="15">
      <c r="A8" s="123">
        <v>1</v>
      </c>
      <c r="B8" s="259" t="s">
        <v>24</v>
      </c>
      <c r="C8" s="267">
        <v>229020832.70999998</v>
      </c>
      <c r="D8" s="268">
        <v>218750973.47</v>
      </c>
      <c r="E8" s="268">
        <v>210197881.79999998</v>
      </c>
      <c r="F8" s="268">
        <v>209924565.16999999</v>
      </c>
      <c r="G8" s="269">
        <v>207916637.90359998</v>
      </c>
    </row>
    <row r="9" spans="1:7" ht="15">
      <c r="A9" s="123">
        <v>2</v>
      </c>
      <c r="B9" s="259" t="s">
        <v>125</v>
      </c>
      <c r="C9" s="267">
        <v>229020832.70999998</v>
      </c>
      <c r="D9" s="268">
        <v>218750973.47</v>
      </c>
      <c r="E9" s="268">
        <v>210197881.79999998</v>
      </c>
      <c r="F9" s="268">
        <v>209924565.16999999</v>
      </c>
      <c r="G9" s="269">
        <v>207916637.90359998</v>
      </c>
    </row>
    <row r="10" spans="1:7" ht="15">
      <c r="A10" s="123">
        <v>3</v>
      </c>
      <c r="B10" s="259" t="s">
        <v>89</v>
      </c>
      <c r="C10" s="267">
        <v>258633011.39696059</v>
      </c>
      <c r="D10" s="268">
        <v>248732469.75277609</v>
      </c>
      <c r="E10" s="268">
        <v>225806272.84884182</v>
      </c>
      <c r="F10" s="268">
        <v>224305045.36071205</v>
      </c>
      <c r="G10" s="269">
        <v>221980553.73650903</v>
      </c>
    </row>
    <row r="11" spans="1:7" ht="15">
      <c r="A11" s="122"/>
      <c r="B11" s="31" t="s">
        <v>224</v>
      </c>
      <c r="C11" s="351"/>
      <c r="D11" s="351"/>
      <c r="E11" s="351"/>
      <c r="F11" s="351"/>
      <c r="G11" s="352"/>
    </row>
    <row r="12" spans="1:7" ht="15" customHeight="1">
      <c r="A12" s="123">
        <v>4</v>
      </c>
      <c r="B12" s="259" t="s">
        <v>667</v>
      </c>
      <c r="C12" s="391">
        <v>1359785587.2047498</v>
      </c>
      <c r="D12" s="268">
        <v>1344638132.5189607</v>
      </c>
      <c r="E12" s="268">
        <v>1354642967.9517217</v>
      </c>
      <c r="F12" s="268">
        <v>1243022792.4400394</v>
      </c>
      <c r="G12" s="269">
        <v>1227819485.8264616</v>
      </c>
    </row>
    <row r="13" spans="1:7" ht="15">
      <c r="A13" s="122"/>
      <c r="B13" s="31" t="s">
        <v>126</v>
      </c>
      <c r="C13" s="351"/>
      <c r="D13" s="351"/>
      <c r="E13" s="351"/>
      <c r="F13" s="351"/>
      <c r="G13" s="352"/>
    </row>
    <row r="14" spans="1:7" s="2" customFormat="1" ht="15">
      <c r="A14" s="123"/>
      <c r="B14" s="32" t="s">
        <v>830</v>
      </c>
      <c r="C14" s="351"/>
      <c r="D14" s="351"/>
      <c r="E14" s="351"/>
      <c r="F14" s="351"/>
      <c r="G14" s="352"/>
    </row>
    <row r="15" spans="1:7" ht="15">
      <c r="A15" s="121">
        <v>5</v>
      </c>
      <c r="B15" s="30" t="str">
        <f>"ძირითადი პირველადი კაპიტალის კოეფიციენტი &gt;="&amp;'9.1. Capital Requirements'!$C$19*100&amp;"%"</f>
        <v>ძირითადი პირველადი კაპიტალის კოეფიციენტი &gt;=8.67344676373385%</v>
      </c>
      <c r="C15" s="479">
        <v>0.16842422427846718</v>
      </c>
      <c r="D15" s="486">
        <v>0.16268389850004153</v>
      </c>
      <c r="E15" s="486">
        <v>0.15516847374022708</v>
      </c>
      <c r="F15" s="486">
        <v>0.16888231370071702</v>
      </c>
      <c r="G15" s="487">
        <v>0.16933811549964817</v>
      </c>
    </row>
    <row r="16" spans="1:7" ht="15" customHeight="1">
      <c r="A16" s="121">
        <v>6</v>
      </c>
      <c r="B16" s="30" t="str">
        <f>"პირველადი კაპიტალის კოეფიციენტი &gt;="&amp;'9.1. Capital Requirements'!$C$20*100&amp;"%"</f>
        <v>პირველადი კაპიტალის კოეფიციენტი &gt;=10.7379439444857%</v>
      </c>
      <c r="C16" s="479">
        <v>0.16842422427846718</v>
      </c>
      <c r="D16" s="486">
        <v>0.16268389850004153</v>
      </c>
      <c r="E16" s="486">
        <v>0.15516847374022708</v>
      </c>
      <c r="F16" s="486">
        <v>0.16888231370071702</v>
      </c>
      <c r="G16" s="487">
        <v>0.16933811549964817</v>
      </c>
    </row>
    <row r="17" spans="1:7" ht="15">
      <c r="A17" s="121">
        <v>7</v>
      </c>
      <c r="B17" s="30" t="str">
        <f>"საზედამხედველო კაპიტალის კოეფიციენტი &gt;="&amp;'9.1. Capital Requirements'!$C$21*100&amp;"%"</f>
        <v>საზედამხედველო კაპიტალის კოეფიციენტი &gt;=16.1774056289484%</v>
      </c>
      <c r="C17" s="479">
        <v>0.19020131837742218</v>
      </c>
      <c r="D17" s="486">
        <v>0.18498097275198963</v>
      </c>
      <c r="E17" s="486">
        <v>0.16669061752136108</v>
      </c>
      <c r="F17" s="486">
        <v>0.18045127307794884</v>
      </c>
      <c r="G17" s="487">
        <v>0.18079249946672005</v>
      </c>
    </row>
    <row r="18" spans="1:7" ht="15">
      <c r="A18" s="122"/>
      <c r="B18" s="31" t="s">
        <v>6</v>
      </c>
      <c r="C18" s="480"/>
      <c r="D18" s="351"/>
      <c r="E18" s="351"/>
      <c r="F18" s="351"/>
      <c r="G18" s="352"/>
    </row>
    <row r="19" spans="1:7" ht="15" customHeight="1">
      <c r="A19" s="124">
        <v>8</v>
      </c>
      <c r="B19" s="33" t="s">
        <v>7</v>
      </c>
      <c r="C19" s="481">
        <v>7.4598491471317488E-2</v>
      </c>
      <c r="D19" s="488">
        <v>7.547097025976339E-2</v>
      </c>
      <c r="E19" s="488">
        <v>7.5940988753890257E-2</v>
      </c>
      <c r="F19" s="488">
        <v>7.5984220434931665E-2</v>
      </c>
      <c r="G19" s="489">
        <v>7.8368089387850878E-2</v>
      </c>
    </row>
    <row r="20" spans="1:7" ht="15">
      <c r="A20" s="124">
        <v>9</v>
      </c>
      <c r="B20" s="33" t="s">
        <v>8</v>
      </c>
      <c r="C20" s="481">
        <v>3.7182167425987976E-2</v>
      </c>
      <c r="D20" s="488">
        <v>3.6969661371401834E-2</v>
      </c>
      <c r="E20" s="488">
        <v>3.6859486558429445E-2</v>
      </c>
      <c r="F20" s="488">
        <v>3.6769033292426312E-2</v>
      </c>
      <c r="G20" s="489">
        <v>3.5090610937669693E-2</v>
      </c>
    </row>
    <row r="21" spans="1:7" ht="15">
      <c r="A21" s="124">
        <v>10</v>
      </c>
      <c r="B21" s="33" t="s">
        <v>9</v>
      </c>
      <c r="C21" s="481">
        <v>2.3781958508763735E-2</v>
      </c>
      <c r="D21" s="488">
        <v>2.3868923491411873E-2</v>
      </c>
      <c r="E21" s="488">
        <v>2.3658601903984815E-2</v>
      </c>
      <c r="F21" s="488">
        <v>2.4997713503312775E-2</v>
      </c>
      <c r="G21" s="489">
        <v>3.1461724552654641E-2</v>
      </c>
    </row>
    <row r="22" spans="1:7" ht="15">
      <c r="A22" s="124">
        <v>11</v>
      </c>
      <c r="B22" s="33" t="s">
        <v>262</v>
      </c>
      <c r="C22" s="481">
        <v>3.7416324045329519E-2</v>
      </c>
      <c r="D22" s="488">
        <v>3.8501308888361549E-2</v>
      </c>
      <c r="E22" s="488">
        <v>3.9081502195460818E-2</v>
      </c>
      <c r="F22" s="488">
        <v>3.921518714250536E-2</v>
      </c>
      <c r="G22" s="489">
        <v>4.3277478450181192E-2</v>
      </c>
    </row>
    <row r="23" spans="1:7" ht="15">
      <c r="A23" s="124">
        <v>12</v>
      </c>
      <c r="B23" s="33" t="s">
        <v>10</v>
      </c>
      <c r="C23" s="481">
        <v>1.6603306420514993E-2</v>
      </c>
      <c r="D23" s="488">
        <v>1.3115457441101678E-2</v>
      </c>
      <c r="E23" s="488">
        <v>8.8224157700059289E-3</v>
      </c>
      <c r="F23" s="488">
        <v>6.4927878416268497E-3</v>
      </c>
      <c r="G23" s="489">
        <v>2.865169487050399E-2</v>
      </c>
    </row>
    <row r="24" spans="1:7" ht="15">
      <c r="A24" s="124">
        <v>13</v>
      </c>
      <c r="B24" s="33" t="s">
        <v>11</v>
      </c>
      <c r="C24" s="481">
        <v>0.10984023371340056</v>
      </c>
      <c r="D24" s="488">
        <v>8.5606706722938825E-2</v>
      </c>
      <c r="E24" s="488">
        <v>5.6594468017330063E-2</v>
      </c>
      <c r="F24" s="488">
        <v>4.0940796990077043E-2</v>
      </c>
      <c r="G24" s="489">
        <v>0.17643253083622418</v>
      </c>
    </row>
    <row r="25" spans="1:7" ht="15">
      <c r="A25" s="122"/>
      <c r="B25" s="31" t="s">
        <v>12</v>
      </c>
      <c r="C25" s="480"/>
      <c r="D25" s="351"/>
      <c r="E25" s="351"/>
      <c r="F25" s="351"/>
      <c r="G25" s="352"/>
    </row>
    <row r="26" spans="1:7" ht="15">
      <c r="A26" s="124">
        <v>14</v>
      </c>
      <c r="B26" s="33" t="s">
        <v>13</v>
      </c>
      <c r="C26" s="481">
        <v>3.8814743834182715E-2</v>
      </c>
      <c r="D26" s="488">
        <v>5.5721109754603086E-2</v>
      </c>
      <c r="E26" s="488">
        <v>6.1735153385548892E-2</v>
      </c>
      <c r="F26" s="488">
        <v>5.1365467993012871E-2</v>
      </c>
      <c r="G26" s="489">
        <v>3.7616392189984187E-2</v>
      </c>
    </row>
    <row r="27" spans="1:7" ht="15" customHeight="1">
      <c r="A27" s="124">
        <v>15</v>
      </c>
      <c r="B27" s="33" t="s">
        <v>14</v>
      </c>
      <c r="C27" s="481">
        <v>3.8608235866513921E-2</v>
      </c>
      <c r="D27" s="488">
        <v>4.3655364173270726E-2</v>
      </c>
      <c r="E27" s="488">
        <v>4.4811190972136233E-2</v>
      </c>
      <c r="F27" s="488">
        <v>4.2657769061922722E-2</v>
      </c>
      <c r="G27" s="489">
        <v>3.7622163075962334E-2</v>
      </c>
    </row>
    <row r="28" spans="1:7" ht="15">
      <c r="A28" s="124">
        <v>16</v>
      </c>
      <c r="B28" s="33" t="s">
        <v>15</v>
      </c>
      <c r="C28" s="481">
        <v>0.55866720046453433</v>
      </c>
      <c r="D28" s="488">
        <v>0.57216847691981376</v>
      </c>
      <c r="E28" s="488">
        <v>0.63594775124018077</v>
      </c>
      <c r="F28" s="488">
        <v>0.63382651535182211</v>
      </c>
      <c r="G28" s="489">
        <v>0.6305399913877463</v>
      </c>
    </row>
    <row r="29" spans="1:7" ht="15" customHeight="1">
      <c r="A29" s="124">
        <v>17</v>
      </c>
      <c r="B29" s="33" t="s">
        <v>16</v>
      </c>
      <c r="C29" s="481">
        <v>0.54521103035847407</v>
      </c>
      <c r="D29" s="488">
        <v>0.56591274924137691</v>
      </c>
      <c r="E29" s="488">
        <v>0.56707310144366196</v>
      </c>
      <c r="F29" s="488">
        <v>0.5616304094212704</v>
      </c>
      <c r="G29" s="489">
        <v>0.57228772317317134</v>
      </c>
    </row>
    <row r="30" spans="1:7" ht="15">
      <c r="A30" s="124">
        <v>18</v>
      </c>
      <c r="B30" s="33" t="s">
        <v>17</v>
      </c>
      <c r="C30" s="481">
        <v>9.0015197420837273E-2</v>
      </c>
      <c r="D30" s="488">
        <v>3.1148089287758179E-2</v>
      </c>
      <c r="E30" s="488">
        <v>3.5633842070909527E-2</v>
      </c>
      <c r="F30" s="488">
        <v>1.7273363159113694E-2</v>
      </c>
      <c r="G30" s="489">
        <v>0.16269619276535946</v>
      </c>
    </row>
    <row r="31" spans="1:7" ht="15" customHeight="1">
      <c r="A31" s="122"/>
      <c r="B31" s="31" t="s">
        <v>18</v>
      </c>
      <c r="C31" s="480"/>
      <c r="D31" s="351"/>
      <c r="E31" s="351"/>
      <c r="F31" s="351"/>
      <c r="G31" s="352"/>
    </row>
    <row r="32" spans="1:7" ht="15" customHeight="1">
      <c r="A32" s="124">
        <v>19</v>
      </c>
      <c r="B32" s="33" t="s">
        <v>19</v>
      </c>
      <c r="C32" s="481">
        <v>0.28866582898190268</v>
      </c>
      <c r="D32" s="481">
        <v>0.32566285220930696</v>
      </c>
      <c r="E32" s="481">
        <v>0.31966287607294513</v>
      </c>
      <c r="F32" s="481">
        <v>0.29841612350315833</v>
      </c>
      <c r="G32" s="490">
        <v>0.30380043698047682</v>
      </c>
    </row>
    <row r="33" spans="1:7" ht="15" customHeight="1">
      <c r="A33" s="124">
        <v>20</v>
      </c>
      <c r="B33" s="33" t="s">
        <v>20</v>
      </c>
      <c r="C33" s="481">
        <v>0.65081832892319491</v>
      </c>
      <c r="D33" s="481">
        <v>0.68484755651922413</v>
      </c>
      <c r="E33" s="481">
        <v>0.6868560771496518</v>
      </c>
      <c r="F33" s="481">
        <v>0.69071091957128494</v>
      </c>
      <c r="G33" s="490">
        <v>0.69731021771532631</v>
      </c>
    </row>
    <row r="34" spans="1:7" ht="15" customHeight="1">
      <c r="A34" s="124">
        <v>21</v>
      </c>
      <c r="B34" s="270" t="s">
        <v>21</v>
      </c>
      <c r="C34" s="481">
        <v>0.2203742753075271</v>
      </c>
      <c r="D34" s="481">
        <v>0.22502680483253343</v>
      </c>
      <c r="E34" s="481">
        <v>0.23356354242549265</v>
      </c>
      <c r="F34" s="481">
        <v>0.2457060145826058</v>
      </c>
      <c r="G34" s="490">
        <v>0.26597819226064201</v>
      </c>
    </row>
    <row r="35" spans="1:7" ht="15" customHeight="1">
      <c r="A35" s="354"/>
      <c r="B35" s="31" t="s">
        <v>829</v>
      </c>
      <c r="C35" s="351"/>
      <c r="D35" s="351"/>
      <c r="E35" s="351"/>
      <c r="F35" s="351"/>
      <c r="G35" s="352"/>
    </row>
    <row r="36" spans="1:7" ht="15" customHeight="1">
      <c r="A36" s="124">
        <v>22</v>
      </c>
      <c r="B36" s="348" t="s">
        <v>813</v>
      </c>
      <c r="C36" s="534">
        <f>'14. LCR'!H23</f>
        <v>465115398.83957189</v>
      </c>
      <c r="D36" s="270">
        <v>461494515.50930411</v>
      </c>
      <c r="E36" s="270">
        <v>425348002.45933306</v>
      </c>
      <c r="F36" s="270">
        <v>369765654.24648392</v>
      </c>
      <c r="G36" s="353">
        <v>385346440.77729994</v>
      </c>
    </row>
    <row r="37" spans="1:7" ht="15">
      <c r="A37" s="124">
        <v>23</v>
      </c>
      <c r="B37" s="33" t="s">
        <v>814</v>
      </c>
      <c r="C37" s="534">
        <f>'14. LCR'!H24</f>
        <v>212250100.1957415</v>
      </c>
      <c r="D37" s="271">
        <v>232894584.11591014</v>
      </c>
      <c r="E37" s="271">
        <v>211554191.77801499</v>
      </c>
      <c r="F37" s="271">
        <v>210151384.32850733</v>
      </c>
      <c r="G37" s="272">
        <v>225044412.07161105</v>
      </c>
    </row>
    <row r="38" spans="1:7" thickBot="1">
      <c r="A38" s="125">
        <v>24</v>
      </c>
      <c r="B38" s="273" t="s">
        <v>812</v>
      </c>
      <c r="C38" s="535">
        <f>'14. LCR'!H25</f>
        <v>2.1913553793879612</v>
      </c>
      <c r="D38" s="491">
        <v>1.9815596711326753</v>
      </c>
      <c r="E38" s="491">
        <v>2.0105865021367819</v>
      </c>
      <c r="F38" s="491">
        <v>1.759520430607626</v>
      </c>
      <c r="G38" s="492">
        <v>1.7123128596264787</v>
      </c>
    </row>
    <row r="39" spans="1:7">
      <c r="A39" s="19"/>
    </row>
    <row r="40" spans="1:7" ht="39.75">
      <c r="B40" s="347" t="s">
        <v>831</v>
      </c>
    </row>
    <row r="41" spans="1:7" ht="65.25">
      <c r="B41" s="406" t="s">
        <v>828</v>
      </c>
      <c r="D41" s="376"/>
      <c r="E41" s="376"/>
      <c r="F41" s="376"/>
      <c r="G41" s="37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43"/>
  <sheetViews>
    <sheetView workbookViewId="0">
      <pane xSplit="1" ySplit="5" topLeftCell="B21" activePane="bottomRight" state="frozen"/>
      <selection activeCell="I11" sqref="I11"/>
      <selection pane="topRight" activeCell="I11" sqref="I11"/>
      <selection pane="bottomLeft" activeCell="I11" sqref="I11"/>
      <selection pane="bottomRight" activeCell="I11" sqref="I11"/>
    </sheetView>
  </sheetViews>
  <sheetFormatPr defaultRowHeight="15"/>
  <cols>
    <col min="1" max="1" width="9.5703125" style="1" bestFit="1" customWidth="1"/>
    <col min="2" max="2" width="55.140625" style="1" bestFit="1" customWidth="1"/>
    <col min="3" max="3" width="11.7109375" style="1" customWidth="1"/>
    <col min="4" max="4" width="13.28515625" style="1" customWidth="1"/>
    <col min="5" max="5" width="14.5703125" style="1" customWidth="1"/>
    <col min="6" max="6" width="11.7109375" style="1" customWidth="1"/>
    <col min="7" max="7" width="13.7109375" style="1" customWidth="1"/>
    <col min="8" max="8" width="14.5703125" style="1" customWidth="1"/>
    <col min="9" max="10" width="9.140625" style="483"/>
  </cols>
  <sheetData>
    <row r="1" spans="1:8" ht="15.75">
      <c r="A1" s="16" t="s">
        <v>226</v>
      </c>
      <c r="B1" s="376" t="str">
        <f>Info!C2</f>
        <v>სს "ბაზისბანკი"</v>
      </c>
    </row>
    <row r="2" spans="1:8" ht="15.75">
      <c r="A2" s="16" t="s">
        <v>227</v>
      </c>
      <c r="B2" s="530">
        <v>43830</v>
      </c>
    </row>
    <row r="3" spans="1:8" ht="15.75">
      <c r="A3" s="16"/>
    </row>
    <row r="4" spans="1:8" ht="16.5" thickBot="1">
      <c r="A4" s="34" t="s">
        <v>646</v>
      </c>
      <c r="B4" s="73" t="s">
        <v>280</v>
      </c>
      <c r="C4" s="34"/>
      <c r="D4" s="35"/>
      <c r="E4" s="35"/>
      <c r="F4" s="36"/>
      <c r="G4" s="36"/>
      <c r="H4" s="37" t="s">
        <v>130</v>
      </c>
    </row>
    <row r="5" spans="1:8" ht="15.75">
      <c r="A5" s="38"/>
      <c r="B5" s="39"/>
      <c r="C5" s="551" t="s">
        <v>232</v>
      </c>
      <c r="D5" s="552"/>
      <c r="E5" s="553"/>
      <c r="F5" s="551" t="s">
        <v>233</v>
      </c>
      <c r="G5" s="552"/>
      <c r="H5" s="554"/>
    </row>
    <row r="6" spans="1:8" ht="15.75">
      <c r="A6" s="40" t="s">
        <v>27</v>
      </c>
      <c r="B6" s="41" t="s">
        <v>190</v>
      </c>
      <c r="C6" s="42" t="s">
        <v>28</v>
      </c>
      <c r="D6" s="42" t="s">
        <v>131</v>
      </c>
      <c r="E6" s="42" t="s">
        <v>69</v>
      </c>
      <c r="F6" s="42" t="s">
        <v>28</v>
      </c>
      <c r="G6" s="42" t="s">
        <v>131</v>
      </c>
      <c r="H6" s="43" t="s">
        <v>69</v>
      </c>
    </row>
    <row r="7" spans="1:8" ht="15.75">
      <c r="A7" s="40">
        <v>1</v>
      </c>
      <c r="B7" s="44" t="s">
        <v>191</v>
      </c>
      <c r="C7" s="274">
        <v>15073237.42</v>
      </c>
      <c r="D7" s="274">
        <v>21726807.168699998</v>
      </c>
      <c r="E7" s="275">
        <f>C7+D7</f>
        <v>36800044.588699996</v>
      </c>
      <c r="F7" s="276">
        <v>15916983.6</v>
      </c>
      <c r="G7" s="277">
        <v>16965491.350400001</v>
      </c>
      <c r="H7" s="278">
        <v>32882474.950400002</v>
      </c>
    </row>
    <row r="8" spans="1:8" ht="15.75">
      <c r="A8" s="40">
        <v>2</v>
      </c>
      <c r="B8" s="44" t="s">
        <v>192</v>
      </c>
      <c r="C8" s="274">
        <v>40851251.43</v>
      </c>
      <c r="D8" s="274">
        <v>179075241.61199999</v>
      </c>
      <c r="E8" s="275">
        <f t="shared" ref="E8:E20" si="0">C8+D8</f>
        <v>219926493.042</v>
      </c>
      <c r="F8" s="276">
        <v>31775104.329999998</v>
      </c>
      <c r="G8" s="277">
        <v>170451123.14309999</v>
      </c>
      <c r="H8" s="278">
        <v>202226227.47310001</v>
      </c>
    </row>
    <row r="9" spans="1:8" ht="15.75">
      <c r="A9" s="40">
        <v>3</v>
      </c>
      <c r="B9" s="44" t="s">
        <v>193</v>
      </c>
      <c r="C9" s="274">
        <v>10431883.67</v>
      </c>
      <c r="D9" s="274">
        <v>166934406.30270001</v>
      </c>
      <c r="E9" s="275">
        <f t="shared" si="0"/>
        <v>177366289.9727</v>
      </c>
      <c r="F9" s="276">
        <v>1206958.51</v>
      </c>
      <c r="G9" s="277">
        <v>65809613.311099999</v>
      </c>
      <c r="H9" s="278">
        <v>67016571.821099997</v>
      </c>
    </row>
    <row r="10" spans="1:8" ht="15.75">
      <c r="A10" s="40">
        <v>4</v>
      </c>
      <c r="B10" s="44" t="s">
        <v>222</v>
      </c>
      <c r="C10" s="274">
        <v>0</v>
      </c>
      <c r="D10" s="274">
        <v>0</v>
      </c>
      <c r="E10" s="275">
        <f t="shared" si="0"/>
        <v>0</v>
      </c>
      <c r="F10" s="276">
        <v>0</v>
      </c>
      <c r="G10" s="277">
        <v>0</v>
      </c>
      <c r="H10" s="278">
        <v>0</v>
      </c>
    </row>
    <row r="11" spans="1:8" ht="15.75">
      <c r="A11" s="40">
        <v>5</v>
      </c>
      <c r="B11" s="44" t="s">
        <v>194</v>
      </c>
      <c r="C11" s="274">
        <v>192809747.31</v>
      </c>
      <c r="D11" s="274">
        <v>5620692</v>
      </c>
      <c r="E11" s="275">
        <f t="shared" si="0"/>
        <v>198430439.31</v>
      </c>
      <c r="F11" s="276">
        <v>172524654.21999997</v>
      </c>
      <c r="G11" s="277">
        <v>0</v>
      </c>
      <c r="H11" s="278">
        <v>172524654.21999997</v>
      </c>
    </row>
    <row r="12" spans="1:8" ht="15.75">
      <c r="A12" s="40">
        <v>6.1</v>
      </c>
      <c r="B12" s="45" t="s">
        <v>195</v>
      </c>
      <c r="C12" s="274">
        <v>439957031.13</v>
      </c>
      <c r="D12" s="274">
        <v>556925665.08719993</v>
      </c>
      <c r="E12" s="275">
        <f t="shared" si="0"/>
        <v>996882696.21719992</v>
      </c>
      <c r="F12" s="276">
        <v>337892802.23000002</v>
      </c>
      <c r="G12" s="277">
        <v>576665727.39049995</v>
      </c>
      <c r="H12" s="278">
        <v>914558529.62049997</v>
      </c>
    </row>
    <row r="13" spans="1:8" ht="15.75">
      <c r="A13" s="40">
        <v>6.2</v>
      </c>
      <c r="B13" s="45" t="s">
        <v>196</v>
      </c>
      <c r="C13" s="274">
        <v>-12849483.609200001</v>
      </c>
      <c r="D13" s="274">
        <v>-25638398.657600001</v>
      </c>
      <c r="E13" s="275">
        <f t="shared" si="0"/>
        <v>-38487882.266800001</v>
      </c>
      <c r="F13" s="276">
        <v>-9500795.8363329805</v>
      </c>
      <c r="G13" s="277">
        <v>-24906874.3075618</v>
      </c>
      <c r="H13" s="278">
        <v>-34407670.143894777</v>
      </c>
    </row>
    <row r="14" spans="1:8" ht="15.75">
      <c r="A14" s="40">
        <v>6</v>
      </c>
      <c r="B14" s="44" t="s">
        <v>197</v>
      </c>
      <c r="C14" s="275">
        <v>427107547.52079999</v>
      </c>
      <c r="D14" s="275">
        <v>531287266.42959994</v>
      </c>
      <c r="E14" s="275">
        <f t="shared" si="0"/>
        <v>958394813.95039988</v>
      </c>
      <c r="F14" s="275">
        <v>328392006.39366704</v>
      </c>
      <c r="G14" s="275">
        <v>551758853.08293819</v>
      </c>
      <c r="H14" s="278">
        <v>880150859.47660518</v>
      </c>
    </row>
    <row r="15" spans="1:8" ht="15.75">
      <c r="A15" s="40">
        <v>7</v>
      </c>
      <c r="B15" s="44" t="s">
        <v>198</v>
      </c>
      <c r="C15" s="274">
        <v>6594841.580000001</v>
      </c>
      <c r="D15" s="274">
        <v>2667593.1606000005</v>
      </c>
      <c r="E15" s="275">
        <f t="shared" si="0"/>
        <v>9262434.7406000011</v>
      </c>
      <c r="F15" s="276">
        <v>5529698.6600000001</v>
      </c>
      <c r="G15" s="277">
        <v>2716440.1574999997</v>
      </c>
      <c r="H15" s="278">
        <v>8246138.8174999999</v>
      </c>
    </row>
    <row r="16" spans="1:8" ht="15.75">
      <c r="A16" s="40">
        <v>8</v>
      </c>
      <c r="B16" s="44" t="s">
        <v>199</v>
      </c>
      <c r="C16" s="274">
        <v>13825651.045</v>
      </c>
      <c r="D16" s="274">
        <v>0</v>
      </c>
      <c r="E16" s="275">
        <f t="shared" si="0"/>
        <v>13825651.045</v>
      </c>
      <c r="F16" s="276">
        <v>8909284.6730000004</v>
      </c>
      <c r="G16" s="277">
        <v>0</v>
      </c>
      <c r="H16" s="278">
        <v>8909284.6730000004</v>
      </c>
    </row>
    <row r="17" spans="1:8" ht="15.75">
      <c r="A17" s="40">
        <v>9</v>
      </c>
      <c r="B17" s="44" t="s">
        <v>200</v>
      </c>
      <c r="C17" s="274">
        <v>9362704.2200000007</v>
      </c>
      <c r="D17" s="274">
        <v>0</v>
      </c>
      <c r="E17" s="275">
        <f t="shared" si="0"/>
        <v>9362704.2200000007</v>
      </c>
      <c r="F17" s="276">
        <v>6362704.6600000001</v>
      </c>
      <c r="G17" s="277">
        <v>0</v>
      </c>
      <c r="H17" s="278">
        <v>6362704.6600000001</v>
      </c>
    </row>
    <row r="18" spans="1:8" ht="15.75">
      <c r="A18" s="40">
        <v>10</v>
      </c>
      <c r="B18" s="44" t="s">
        <v>201</v>
      </c>
      <c r="C18" s="274">
        <v>32516689.32</v>
      </c>
      <c r="D18" s="274">
        <v>0</v>
      </c>
      <c r="E18" s="275">
        <f t="shared" si="0"/>
        <v>32516689.32</v>
      </c>
      <c r="F18" s="276">
        <v>28000237</v>
      </c>
      <c r="G18" s="277">
        <v>0</v>
      </c>
      <c r="H18" s="278">
        <v>28000237</v>
      </c>
    </row>
    <row r="19" spans="1:8" ht="15.75">
      <c r="A19" s="40">
        <v>11</v>
      </c>
      <c r="B19" s="44" t="s">
        <v>202</v>
      </c>
      <c r="C19" s="274">
        <v>8706472.1317999996</v>
      </c>
      <c r="D19" s="274">
        <v>531961.87879999995</v>
      </c>
      <c r="E19" s="275">
        <f t="shared" si="0"/>
        <v>9238434.0105999988</v>
      </c>
      <c r="F19" s="276">
        <v>5176289.2711999994</v>
      </c>
      <c r="G19" s="277">
        <v>187022.76850799998</v>
      </c>
      <c r="H19" s="278">
        <v>5363312.0397079997</v>
      </c>
    </row>
    <row r="20" spans="1:8" ht="15.75">
      <c r="A20" s="40">
        <v>12</v>
      </c>
      <c r="B20" s="46" t="s">
        <v>203</v>
      </c>
      <c r="C20" s="275">
        <f>SUM(C7:C11)+SUM(C14:C19)</f>
        <v>757280025.64760005</v>
      </c>
      <c r="D20" s="275">
        <f>SUM(D7:D11)+SUM(D14:D19)</f>
        <v>907843968.55239987</v>
      </c>
      <c r="E20" s="275">
        <f t="shared" si="0"/>
        <v>1665123994.1999998</v>
      </c>
      <c r="F20" s="275">
        <v>603793921.31786692</v>
      </c>
      <c r="G20" s="275">
        <v>807888543.81354618</v>
      </c>
      <c r="H20" s="278">
        <v>1411682465.131413</v>
      </c>
    </row>
    <row r="21" spans="1:8" ht="15.75">
      <c r="A21" s="40"/>
      <c r="B21" s="41" t="s">
        <v>220</v>
      </c>
      <c r="C21" s="279"/>
      <c r="D21" s="279"/>
      <c r="E21" s="279"/>
      <c r="F21" s="280"/>
      <c r="G21" s="281"/>
      <c r="H21" s="282"/>
    </row>
    <row r="22" spans="1:8" ht="15.75">
      <c r="A22" s="40">
        <v>13</v>
      </c>
      <c r="B22" s="44" t="s">
        <v>204</v>
      </c>
      <c r="C22" s="274">
        <v>28001144.460000001</v>
      </c>
      <c r="D22" s="274">
        <v>22466500</v>
      </c>
      <c r="E22" s="275">
        <f>C22+D22</f>
        <v>50467644.460000001</v>
      </c>
      <c r="F22" s="276">
        <v>1144.46</v>
      </c>
      <c r="G22" s="277">
        <v>50146300</v>
      </c>
      <c r="H22" s="278">
        <v>50147444.460000001</v>
      </c>
    </row>
    <row r="23" spans="1:8" ht="15.75">
      <c r="A23" s="40">
        <v>14</v>
      </c>
      <c r="B23" s="44" t="s">
        <v>205</v>
      </c>
      <c r="C23" s="274">
        <v>122834834.96000001</v>
      </c>
      <c r="D23" s="274">
        <v>107699065.92389999</v>
      </c>
      <c r="E23" s="275">
        <f t="shared" ref="E23:E40" si="1">C23+D23</f>
        <v>230533900.88389999</v>
      </c>
      <c r="F23" s="276">
        <v>127428298.78999999</v>
      </c>
      <c r="G23" s="277">
        <v>106485263.16860001</v>
      </c>
      <c r="H23" s="278">
        <v>233913561.95859998</v>
      </c>
    </row>
    <row r="24" spans="1:8" ht="15.75">
      <c r="A24" s="40">
        <v>15</v>
      </c>
      <c r="B24" s="44" t="s">
        <v>206</v>
      </c>
      <c r="C24" s="274">
        <v>37321730.18</v>
      </c>
      <c r="D24" s="274">
        <v>99094862.4551</v>
      </c>
      <c r="E24" s="275">
        <f t="shared" si="1"/>
        <v>136416592.63510001</v>
      </c>
      <c r="F24" s="276">
        <v>45960313.789999999</v>
      </c>
      <c r="G24" s="277">
        <v>95602874.373099998</v>
      </c>
      <c r="H24" s="278">
        <v>141563188.1631</v>
      </c>
    </row>
    <row r="25" spans="1:8" ht="15.75">
      <c r="A25" s="40">
        <v>16</v>
      </c>
      <c r="B25" s="44" t="s">
        <v>207</v>
      </c>
      <c r="C25" s="274">
        <v>77838436.99000001</v>
      </c>
      <c r="D25" s="274">
        <v>318550941.449</v>
      </c>
      <c r="E25" s="275">
        <f t="shared" si="1"/>
        <v>396389378.43900001</v>
      </c>
      <c r="F25" s="276">
        <v>100858303.58</v>
      </c>
      <c r="G25" s="277">
        <v>252425424.7378</v>
      </c>
      <c r="H25" s="278">
        <v>353283728.31779999</v>
      </c>
    </row>
    <row r="26" spans="1:8" ht="15.75">
      <c r="A26" s="40">
        <v>17</v>
      </c>
      <c r="B26" s="44" t="s">
        <v>208</v>
      </c>
      <c r="C26" s="279">
        <v>0</v>
      </c>
      <c r="D26" s="279">
        <v>0</v>
      </c>
      <c r="E26" s="275">
        <f t="shared" si="1"/>
        <v>0</v>
      </c>
      <c r="F26" s="280"/>
      <c r="G26" s="281"/>
      <c r="H26" s="278">
        <v>0</v>
      </c>
    </row>
    <row r="27" spans="1:8" ht="15.75">
      <c r="A27" s="40">
        <v>18</v>
      </c>
      <c r="B27" s="44" t="s">
        <v>209</v>
      </c>
      <c r="C27" s="274">
        <v>220494400</v>
      </c>
      <c r="D27" s="274">
        <v>349425993.88910002</v>
      </c>
      <c r="E27" s="275">
        <f t="shared" si="1"/>
        <v>569920393.88910007</v>
      </c>
      <c r="F27" s="276">
        <v>76655000</v>
      </c>
      <c r="G27" s="277">
        <v>316251743.12629998</v>
      </c>
      <c r="H27" s="278">
        <v>392906743.12629998</v>
      </c>
    </row>
    <row r="28" spans="1:8" ht="15.75">
      <c r="A28" s="40">
        <v>19</v>
      </c>
      <c r="B28" s="44" t="s">
        <v>210</v>
      </c>
      <c r="C28" s="274">
        <v>2173978.5</v>
      </c>
      <c r="D28" s="274">
        <v>8605927.1140000001</v>
      </c>
      <c r="E28" s="275">
        <f t="shared" si="1"/>
        <v>10779905.614</v>
      </c>
      <c r="F28" s="276">
        <v>1206403.7800000003</v>
      </c>
      <c r="G28" s="277">
        <v>7997093.2127999999</v>
      </c>
      <c r="H28" s="278">
        <v>9203496.9928000011</v>
      </c>
    </row>
    <row r="29" spans="1:8" ht="15.75">
      <c r="A29" s="40">
        <v>20</v>
      </c>
      <c r="B29" s="44" t="s">
        <v>132</v>
      </c>
      <c r="C29" s="274">
        <v>8764743.6600000001</v>
      </c>
      <c r="D29" s="274">
        <v>7232925.0516999997</v>
      </c>
      <c r="E29" s="275">
        <f t="shared" si="1"/>
        <v>15997668.7117</v>
      </c>
      <c r="F29" s="276">
        <v>8923496.1603157595</v>
      </c>
      <c r="G29" s="277">
        <v>2807424.83466818</v>
      </c>
      <c r="H29" s="278">
        <v>11730920.994983939</v>
      </c>
    </row>
    <row r="30" spans="1:8" ht="15.75">
      <c r="A30" s="40">
        <v>21</v>
      </c>
      <c r="B30" s="44" t="s">
        <v>211</v>
      </c>
      <c r="C30" s="274">
        <v>0</v>
      </c>
      <c r="D30" s="274">
        <v>14051730</v>
      </c>
      <c r="E30" s="275">
        <f t="shared" si="1"/>
        <v>14051730</v>
      </c>
      <c r="F30" s="276">
        <v>0</v>
      </c>
      <c r="G30" s="277">
        <v>0</v>
      </c>
      <c r="H30" s="278">
        <v>0</v>
      </c>
    </row>
    <row r="31" spans="1:8" ht="15.75">
      <c r="A31" s="40">
        <v>22</v>
      </c>
      <c r="B31" s="46" t="s">
        <v>212</v>
      </c>
      <c r="C31" s="275">
        <f>SUM(C22:C30)</f>
        <v>497429268.75000006</v>
      </c>
      <c r="D31" s="275">
        <f>SUM(D22:D30)</f>
        <v>927127945.8828001</v>
      </c>
      <c r="E31" s="275">
        <f>C31+D31</f>
        <v>1424557214.6328001</v>
      </c>
      <c r="F31" s="275">
        <v>361032960.56031573</v>
      </c>
      <c r="G31" s="275">
        <v>831716123.45326817</v>
      </c>
      <c r="H31" s="278">
        <v>1192749084.0135839</v>
      </c>
    </row>
    <row r="32" spans="1:8" ht="15.75">
      <c r="A32" s="40"/>
      <c r="B32" s="41" t="s">
        <v>221</v>
      </c>
      <c r="C32" s="279"/>
      <c r="D32" s="279"/>
      <c r="E32" s="274"/>
      <c r="F32" s="280"/>
      <c r="G32" s="281"/>
      <c r="H32" s="282"/>
    </row>
    <row r="33" spans="1:8" ht="15.75">
      <c r="A33" s="40">
        <v>23</v>
      </c>
      <c r="B33" s="44" t="s">
        <v>213</v>
      </c>
      <c r="C33" s="274">
        <v>16181147</v>
      </c>
      <c r="D33" s="279">
        <v>0</v>
      </c>
      <c r="E33" s="275">
        <f t="shared" si="1"/>
        <v>16181147</v>
      </c>
      <c r="F33" s="276">
        <v>16137647</v>
      </c>
      <c r="G33" s="281">
        <v>0</v>
      </c>
      <c r="H33" s="278">
        <v>16137647</v>
      </c>
    </row>
    <row r="34" spans="1:8" ht="15.75">
      <c r="A34" s="40">
        <v>24</v>
      </c>
      <c r="B34" s="44" t="s">
        <v>214</v>
      </c>
      <c r="C34" s="274">
        <v>0</v>
      </c>
      <c r="D34" s="279">
        <v>0</v>
      </c>
      <c r="E34" s="275">
        <f t="shared" si="1"/>
        <v>0</v>
      </c>
      <c r="F34" s="276">
        <v>0</v>
      </c>
      <c r="G34" s="281">
        <v>0</v>
      </c>
      <c r="H34" s="278">
        <v>0</v>
      </c>
    </row>
    <row r="35" spans="1:8" ht="15.75">
      <c r="A35" s="40">
        <v>25</v>
      </c>
      <c r="B35" s="45" t="s">
        <v>215</v>
      </c>
      <c r="C35" s="274">
        <v>0</v>
      </c>
      <c r="D35" s="279">
        <v>0</v>
      </c>
      <c r="E35" s="275">
        <f t="shared" si="1"/>
        <v>0</v>
      </c>
      <c r="F35" s="276">
        <v>0</v>
      </c>
      <c r="G35" s="281">
        <v>0</v>
      </c>
      <c r="H35" s="278">
        <v>0</v>
      </c>
    </row>
    <row r="36" spans="1:8" ht="15.75">
      <c r="A36" s="40">
        <v>26</v>
      </c>
      <c r="B36" s="44" t="s">
        <v>216</v>
      </c>
      <c r="C36" s="274">
        <v>76412652.799999997</v>
      </c>
      <c r="D36" s="279">
        <v>0</v>
      </c>
      <c r="E36" s="275">
        <f t="shared" si="1"/>
        <v>76412652.799999997</v>
      </c>
      <c r="F36" s="276">
        <v>75783642.799999997</v>
      </c>
      <c r="G36" s="281">
        <v>0</v>
      </c>
      <c r="H36" s="278">
        <v>75783642.799999997</v>
      </c>
    </row>
    <row r="37" spans="1:8" ht="15.75">
      <c r="A37" s="40">
        <v>27</v>
      </c>
      <c r="B37" s="44" t="s">
        <v>217</v>
      </c>
      <c r="C37" s="274">
        <v>113629627.99000001</v>
      </c>
      <c r="D37" s="279">
        <v>0</v>
      </c>
      <c r="E37" s="275">
        <f t="shared" si="1"/>
        <v>113629627.99000001</v>
      </c>
      <c r="F37" s="276">
        <v>82128715.530000001</v>
      </c>
      <c r="G37" s="281">
        <v>0</v>
      </c>
      <c r="H37" s="278">
        <v>82128715.530000001</v>
      </c>
    </row>
    <row r="38" spans="1:8" ht="15.75">
      <c r="A38" s="40">
        <v>28</v>
      </c>
      <c r="B38" s="44" t="s">
        <v>218</v>
      </c>
      <c r="C38" s="274">
        <v>24830001.858699992</v>
      </c>
      <c r="D38" s="279">
        <v>0</v>
      </c>
      <c r="E38" s="275">
        <f t="shared" si="1"/>
        <v>24830001.858699992</v>
      </c>
      <c r="F38" s="276">
        <v>35230140.253599994</v>
      </c>
      <c r="G38" s="281">
        <v>0</v>
      </c>
      <c r="H38" s="278">
        <v>35230140.253599994</v>
      </c>
    </row>
    <row r="39" spans="1:8" ht="15.75">
      <c r="A39" s="40">
        <v>29</v>
      </c>
      <c r="B39" s="44" t="s">
        <v>234</v>
      </c>
      <c r="C39" s="274">
        <v>9513350.1799999997</v>
      </c>
      <c r="D39" s="279">
        <v>0</v>
      </c>
      <c r="E39" s="275">
        <f t="shared" si="1"/>
        <v>9513350.1799999997</v>
      </c>
      <c r="F39" s="276">
        <v>9653235.25</v>
      </c>
      <c r="G39" s="281">
        <v>0</v>
      </c>
      <c r="H39" s="278">
        <v>9653235.25</v>
      </c>
    </row>
    <row r="40" spans="1:8" ht="15.75">
      <c r="A40" s="40">
        <v>30</v>
      </c>
      <c r="B40" s="46" t="s">
        <v>219</v>
      </c>
      <c r="C40" s="274">
        <v>240566779.82870001</v>
      </c>
      <c r="D40" s="279">
        <v>0</v>
      </c>
      <c r="E40" s="275">
        <f t="shared" si="1"/>
        <v>240566779.82870001</v>
      </c>
      <c r="F40" s="276">
        <v>218933380.83359998</v>
      </c>
      <c r="G40" s="281">
        <v>0</v>
      </c>
      <c r="H40" s="278">
        <v>218933380.83359998</v>
      </c>
    </row>
    <row r="41" spans="1:8" ht="16.5" thickBot="1">
      <c r="A41" s="47">
        <v>31</v>
      </c>
      <c r="B41" s="48" t="s">
        <v>235</v>
      </c>
      <c r="C41" s="283">
        <f>C31+C40</f>
        <v>737996048.57870007</v>
      </c>
      <c r="D41" s="283">
        <f>D31+D40</f>
        <v>927127945.8828001</v>
      </c>
      <c r="E41" s="283">
        <f>C41+D41</f>
        <v>1665123994.4615002</v>
      </c>
      <c r="F41" s="283">
        <v>579966341.39391565</v>
      </c>
      <c r="G41" s="283">
        <v>831716123.45326817</v>
      </c>
      <c r="H41" s="284">
        <v>1411682464.8471837</v>
      </c>
    </row>
    <row r="43" spans="1:8">
      <c r="B43" s="4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7" activePane="bottomRight" state="frozen"/>
      <selection activeCell="I11" sqref="I11"/>
      <selection pane="topRight" activeCell="I11" sqref="I11"/>
      <selection pane="bottomLeft" activeCell="I11" sqref="I11"/>
      <selection pane="bottomRight" activeCell="I11" sqref="I11"/>
    </sheetView>
  </sheetViews>
  <sheetFormatPr defaultColWidth="9.140625" defaultRowHeight="15"/>
  <cols>
    <col min="1" max="1" width="9.5703125" style="1" bestFit="1" customWidth="1"/>
    <col min="2" max="2" width="89.140625" style="1" customWidth="1"/>
    <col min="3" max="8" width="12.7109375" style="1" customWidth="1"/>
    <col min="9" max="9" width="8.85546875" customWidth="1"/>
    <col min="10" max="16384" width="9.140625" style="11"/>
  </cols>
  <sheetData>
    <row r="1" spans="1:9" ht="15.75">
      <c r="A1" s="16" t="s">
        <v>226</v>
      </c>
      <c r="B1" s="15" t="str">
        <f>Info!C2</f>
        <v>სს "ბაზისბანკი"</v>
      </c>
      <c r="C1" s="15"/>
    </row>
    <row r="2" spans="1:9" ht="15.75">
      <c r="A2" s="16" t="s">
        <v>227</v>
      </c>
      <c r="B2" s="526">
        <v>43830</v>
      </c>
      <c r="C2" s="28"/>
      <c r="D2" s="17"/>
      <c r="E2" s="17"/>
      <c r="F2" s="17"/>
      <c r="G2" s="17"/>
      <c r="H2" s="17"/>
    </row>
    <row r="3" spans="1:9" ht="15.75">
      <c r="A3" s="16"/>
      <c r="B3" s="15"/>
      <c r="C3" s="28"/>
      <c r="D3" s="17"/>
      <c r="E3" s="17"/>
      <c r="F3" s="17"/>
      <c r="G3" s="17"/>
      <c r="H3" s="17"/>
    </row>
    <row r="4" spans="1:9" ht="16.5" thickBot="1">
      <c r="A4" s="50" t="s">
        <v>647</v>
      </c>
      <c r="B4" s="29" t="s">
        <v>260</v>
      </c>
      <c r="C4" s="36"/>
      <c r="D4" s="36"/>
      <c r="E4" s="36"/>
      <c r="F4" s="50"/>
      <c r="G4" s="50"/>
      <c r="H4" s="51" t="s">
        <v>130</v>
      </c>
    </row>
    <row r="5" spans="1:9" ht="15.75">
      <c r="A5" s="126"/>
      <c r="B5" s="127"/>
      <c r="C5" s="551" t="s">
        <v>232</v>
      </c>
      <c r="D5" s="552"/>
      <c r="E5" s="553"/>
      <c r="F5" s="551" t="s">
        <v>233</v>
      </c>
      <c r="G5" s="552"/>
      <c r="H5" s="554"/>
    </row>
    <row r="6" spans="1:9">
      <c r="A6" s="128" t="s">
        <v>27</v>
      </c>
      <c r="B6" s="52"/>
      <c r="C6" s="53" t="s">
        <v>28</v>
      </c>
      <c r="D6" s="53" t="s">
        <v>133</v>
      </c>
      <c r="E6" s="53" t="s">
        <v>69</v>
      </c>
      <c r="F6" s="53" t="s">
        <v>28</v>
      </c>
      <c r="G6" s="53" t="s">
        <v>133</v>
      </c>
      <c r="H6" s="129" t="s">
        <v>69</v>
      </c>
    </row>
    <row r="7" spans="1:9">
      <c r="A7" s="130"/>
      <c r="B7" s="55" t="s">
        <v>129</v>
      </c>
      <c r="C7" s="56"/>
      <c r="D7" s="56"/>
      <c r="E7" s="56"/>
      <c r="F7" s="56"/>
      <c r="G7" s="56"/>
      <c r="H7" s="131"/>
    </row>
    <row r="8" spans="1:9" ht="15.75">
      <c r="A8" s="130">
        <v>1</v>
      </c>
      <c r="B8" s="57" t="s">
        <v>134</v>
      </c>
      <c r="C8" s="285">
        <v>1447505.76</v>
      </c>
      <c r="D8" s="285">
        <v>1943232.05</v>
      </c>
      <c r="E8" s="275">
        <f>C8+D8</f>
        <v>3390737.81</v>
      </c>
      <c r="F8" s="285">
        <v>730614.78</v>
      </c>
      <c r="G8" s="285">
        <v>999770.63</v>
      </c>
      <c r="H8" s="286">
        <v>1730385.4100000001</v>
      </c>
      <c r="I8" s="483"/>
    </row>
    <row r="9" spans="1:9" ht="15.75">
      <c r="A9" s="130">
        <v>2</v>
      </c>
      <c r="B9" s="57" t="s">
        <v>135</v>
      </c>
      <c r="C9" s="287">
        <v>41246126.75999999</v>
      </c>
      <c r="D9" s="287">
        <v>44703225.6087</v>
      </c>
      <c r="E9" s="275">
        <f t="shared" ref="E9:E67" si="0">C9+D9</f>
        <v>85949352.368699998</v>
      </c>
      <c r="F9" s="287">
        <v>31870402.902199998</v>
      </c>
      <c r="G9" s="287">
        <v>44921559.680999994</v>
      </c>
      <c r="H9" s="286">
        <v>76791962.583199993</v>
      </c>
      <c r="I9" s="483"/>
    </row>
    <row r="10" spans="1:9" ht="15.75">
      <c r="A10" s="130">
        <v>2.1</v>
      </c>
      <c r="B10" s="58" t="s">
        <v>136</v>
      </c>
      <c r="C10" s="285">
        <v>13970.86</v>
      </c>
      <c r="D10" s="285">
        <v>0</v>
      </c>
      <c r="E10" s="275">
        <f t="shared" si="0"/>
        <v>13970.86</v>
      </c>
      <c r="F10" s="285">
        <v>204309.96</v>
      </c>
      <c r="G10" s="285"/>
      <c r="H10" s="286">
        <v>204309.96</v>
      </c>
      <c r="I10" s="483"/>
    </row>
    <row r="11" spans="1:9" ht="15.75">
      <c r="A11" s="130">
        <v>2.2000000000000002</v>
      </c>
      <c r="B11" s="58" t="s">
        <v>137</v>
      </c>
      <c r="C11" s="285">
        <v>6828223.8399999999</v>
      </c>
      <c r="D11" s="285">
        <v>20869231.707400002</v>
      </c>
      <c r="E11" s="275">
        <f t="shared" si="0"/>
        <v>27697455.547400001</v>
      </c>
      <c r="F11" s="285">
        <v>4683741.9501</v>
      </c>
      <c r="G11" s="285">
        <v>19389913.402199998</v>
      </c>
      <c r="H11" s="286">
        <v>24073655.352299999</v>
      </c>
      <c r="I11" s="483"/>
    </row>
    <row r="12" spans="1:9" ht="15.75">
      <c r="A12" s="130">
        <v>2.2999999999999998</v>
      </c>
      <c r="B12" s="58" t="s">
        <v>138</v>
      </c>
      <c r="C12" s="285">
        <v>1124814.81</v>
      </c>
      <c r="D12" s="285">
        <v>168.21</v>
      </c>
      <c r="E12" s="275">
        <f t="shared" si="0"/>
        <v>1124983.02</v>
      </c>
      <c r="F12" s="285">
        <v>864978.34270000004</v>
      </c>
      <c r="G12" s="285">
        <v>298347.96500000003</v>
      </c>
      <c r="H12" s="286">
        <v>1163326.3077</v>
      </c>
      <c r="I12" s="483"/>
    </row>
    <row r="13" spans="1:9" ht="15.75">
      <c r="A13" s="130">
        <v>2.4</v>
      </c>
      <c r="B13" s="58" t="s">
        <v>139</v>
      </c>
      <c r="C13" s="285">
        <v>1281160.03</v>
      </c>
      <c r="D13" s="285">
        <v>392051.83</v>
      </c>
      <c r="E13" s="275">
        <f t="shared" si="0"/>
        <v>1673211.86</v>
      </c>
      <c r="F13" s="285">
        <v>1039298.978</v>
      </c>
      <c r="G13" s="285">
        <v>628172.28390000004</v>
      </c>
      <c r="H13" s="286">
        <v>1667471.2619</v>
      </c>
      <c r="I13" s="483"/>
    </row>
    <row r="14" spans="1:9" ht="15.75">
      <c r="A14" s="130">
        <v>2.5</v>
      </c>
      <c r="B14" s="58" t="s">
        <v>140</v>
      </c>
      <c r="C14" s="285">
        <v>3067291.43</v>
      </c>
      <c r="D14" s="285">
        <v>3568412.58</v>
      </c>
      <c r="E14" s="275">
        <f t="shared" si="0"/>
        <v>6635704.0099999998</v>
      </c>
      <c r="F14" s="285">
        <v>1425630.1096000001</v>
      </c>
      <c r="G14" s="285">
        <v>4145458.4216</v>
      </c>
      <c r="H14" s="286">
        <v>5571088.5312000001</v>
      </c>
      <c r="I14" s="483"/>
    </row>
    <row r="15" spans="1:9" ht="15.75">
      <c r="A15" s="130">
        <v>2.6</v>
      </c>
      <c r="B15" s="58" t="s">
        <v>141</v>
      </c>
      <c r="C15" s="285">
        <v>815501.22</v>
      </c>
      <c r="D15" s="285">
        <v>1169611.99</v>
      </c>
      <c r="E15" s="275">
        <f t="shared" si="0"/>
        <v>1985113.21</v>
      </c>
      <c r="F15" s="285">
        <v>1318470.834</v>
      </c>
      <c r="G15" s="285">
        <v>822143.99439999997</v>
      </c>
      <c r="H15" s="286">
        <v>2140614.8284</v>
      </c>
      <c r="I15" s="483"/>
    </row>
    <row r="16" spans="1:9" ht="15.75">
      <c r="A16" s="130">
        <v>2.7</v>
      </c>
      <c r="B16" s="58" t="s">
        <v>142</v>
      </c>
      <c r="C16" s="285">
        <v>59335.03</v>
      </c>
      <c r="D16" s="285">
        <v>446740.18</v>
      </c>
      <c r="E16" s="275">
        <f t="shared" si="0"/>
        <v>506075.20999999996</v>
      </c>
      <c r="F16" s="285">
        <v>31555.653300000002</v>
      </c>
      <c r="G16" s="285">
        <v>1084604.8229</v>
      </c>
      <c r="H16" s="286">
        <v>1116160.4761999999</v>
      </c>
      <c r="I16" s="483"/>
    </row>
    <row r="17" spans="1:9" ht="15.75">
      <c r="A17" s="130">
        <v>2.8</v>
      </c>
      <c r="B17" s="58" t="s">
        <v>143</v>
      </c>
      <c r="C17" s="285">
        <v>20817277.77</v>
      </c>
      <c r="D17" s="285">
        <v>12373532.5713</v>
      </c>
      <c r="E17" s="275">
        <f t="shared" si="0"/>
        <v>33190810.3413</v>
      </c>
      <c r="F17" s="285">
        <v>17557845.9476</v>
      </c>
      <c r="G17" s="285">
        <v>13060259.5207</v>
      </c>
      <c r="H17" s="286">
        <v>30618105.4683</v>
      </c>
      <c r="I17" s="483"/>
    </row>
    <row r="18" spans="1:9" ht="15.75">
      <c r="A18" s="130">
        <v>2.9</v>
      </c>
      <c r="B18" s="58" t="s">
        <v>144</v>
      </c>
      <c r="C18" s="285">
        <v>7238551.7699999996</v>
      </c>
      <c r="D18" s="285">
        <v>5883476.54</v>
      </c>
      <c r="E18" s="275">
        <f t="shared" si="0"/>
        <v>13122028.309999999</v>
      </c>
      <c r="F18" s="285">
        <v>4744571.1268999996</v>
      </c>
      <c r="G18" s="285">
        <v>5492659.2703</v>
      </c>
      <c r="H18" s="286">
        <v>10237230.3972</v>
      </c>
      <c r="I18" s="483"/>
    </row>
    <row r="19" spans="1:9" ht="15.75">
      <c r="A19" s="130">
        <v>3</v>
      </c>
      <c r="B19" s="57" t="s">
        <v>145</v>
      </c>
      <c r="C19" s="285">
        <v>1869338.74</v>
      </c>
      <c r="D19" s="285">
        <v>2458420.92</v>
      </c>
      <c r="E19" s="275">
        <f t="shared" si="0"/>
        <v>4327759.66</v>
      </c>
      <c r="F19" s="285">
        <v>1269722.6000000001</v>
      </c>
      <c r="G19" s="285">
        <v>2508758.35</v>
      </c>
      <c r="H19" s="286">
        <v>3778480.95</v>
      </c>
      <c r="I19" s="483"/>
    </row>
    <row r="20" spans="1:9" ht="15.75">
      <c r="A20" s="130">
        <v>4</v>
      </c>
      <c r="B20" s="57" t="s">
        <v>146</v>
      </c>
      <c r="C20" s="285">
        <v>13982510.41</v>
      </c>
      <c r="D20" s="285">
        <v>777063.95</v>
      </c>
      <c r="E20" s="275">
        <f t="shared" si="0"/>
        <v>14759574.359999999</v>
      </c>
      <c r="F20" s="285">
        <v>12370757.289999999</v>
      </c>
      <c r="G20" s="285"/>
      <c r="H20" s="286">
        <v>12370757.289999999</v>
      </c>
      <c r="I20" s="483"/>
    </row>
    <row r="21" spans="1:9" ht="15.75">
      <c r="A21" s="130">
        <v>5</v>
      </c>
      <c r="B21" s="57" t="s">
        <v>147</v>
      </c>
      <c r="C21" s="285">
        <v>2578206.17</v>
      </c>
      <c r="D21" s="285">
        <v>555322.31000000006</v>
      </c>
      <c r="E21" s="275">
        <f t="shared" si="0"/>
        <v>3133528.48</v>
      </c>
      <c r="F21" s="285">
        <v>1457884.58</v>
      </c>
      <c r="G21" s="285">
        <v>231976.32000000001</v>
      </c>
      <c r="H21" s="286">
        <v>1689860.9000000001</v>
      </c>
      <c r="I21" s="483"/>
    </row>
    <row r="22" spans="1:9" ht="15.75">
      <c r="A22" s="130">
        <v>6</v>
      </c>
      <c r="B22" s="59" t="s">
        <v>148</v>
      </c>
      <c r="C22" s="287">
        <v>61123687.839999996</v>
      </c>
      <c r="D22" s="287">
        <v>50437264.838700004</v>
      </c>
      <c r="E22" s="275">
        <f>C22+D22</f>
        <v>111560952.6787</v>
      </c>
      <c r="F22" s="287">
        <v>47699382.152199998</v>
      </c>
      <c r="G22" s="287">
        <v>48662064.980999999</v>
      </c>
      <c r="H22" s="286">
        <v>96361447.13319999</v>
      </c>
      <c r="I22" s="483"/>
    </row>
    <row r="23" spans="1:9" ht="15.75">
      <c r="A23" s="130"/>
      <c r="B23" s="55" t="s">
        <v>127</v>
      </c>
      <c r="C23" s="285"/>
      <c r="D23" s="285"/>
      <c r="E23" s="274"/>
      <c r="F23" s="285"/>
      <c r="G23" s="285"/>
      <c r="H23" s="288"/>
      <c r="I23" s="483"/>
    </row>
    <row r="24" spans="1:9" ht="15.75">
      <c r="A24" s="130">
        <v>7</v>
      </c>
      <c r="B24" s="57" t="s">
        <v>149</v>
      </c>
      <c r="C24" s="285">
        <v>7401658.5599999996</v>
      </c>
      <c r="D24" s="285">
        <v>2159871.27</v>
      </c>
      <c r="E24" s="275">
        <f t="shared" si="0"/>
        <v>9561529.8300000001</v>
      </c>
      <c r="F24" s="285">
        <v>5358295.5884999996</v>
      </c>
      <c r="G24" s="285">
        <v>1642228.4216</v>
      </c>
      <c r="H24" s="286">
        <v>7000524.0100999996</v>
      </c>
      <c r="I24" s="483"/>
    </row>
    <row r="25" spans="1:9" ht="15.75">
      <c r="A25" s="130">
        <v>8</v>
      </c>
      <c r="B25" s="57" t="s">
        <v>150</v>
      </c>
      <c r="C25" s="285">
        <v>7324005.5599999996</v>
      </c>
      <c r="D25" s="285">
        <v>9702464.8900000006</v>
      </c>
      <c r="E25" s="275">
        <f t="shared" si="0"/>
        <v>17026470.449999999</v>
      </c>
      <c r="F25" s="285">
        <v>5233050.5635000002</v>
      </c>
      <c r="G25" s="285">
        <v>9881557.2960000001</v>
      </c>
      <c r="H25" s="286">
        <v>15114607.8595</v>
      </c>
      <c r="I25" s="483"/>
    </row>
    <row r="26" spans="1:9" ht="15.75">
      <c r="A26" s="130">
        <v>9</v>
      </c>
      <c r="B26" s="57" t="s">
        <v>151</v>
      </c>
      <c r="C26" s="285">
        <v>1065674.82</v>
      </c>
      <c r="D26" s="285">
        <v>308316.58</v>
      </c>
      <c r="E26" s="275">
        <f t="shared" si="0"/>
        <v>1373991.4000000001</v>
      </c>
      <c r="F26" s="285">
        <v>1192090.76</v>
      </c>
      <c r="G26" s="285">
        <v>494278.63</v>
      </c>
      <c r="H26" s="286">
        <v>1686369.3900000001</v>
      </c>
      <c r="I26" s="483"/>
    </row>
    <row r="27" spans="1:9" ht="15.75">
      <c r="A27" s="130">
        <v>10</v>
      </c>
      <c r="B27" s="57" t="s">
        <v>152</v>
      </c>
      <c r="C27" s="285">
        <v>221867.57</v>
      </c>
      <c r="D27" s="285">
        <v>0</v>
      </c>
      <c r="E27" s="275">
        <f t="shared" si="0"/>
        <v>221867.57</v>
      </c>
      <c r="F27" s="285">
        <v>129135.58</v>
      </c>
      <c r="G27" s="285"/>
      <c r="H27" s="286">
        <v>129135.58</v>
      </c>
      <c r="I27" s="483"/>
    </row>
    <row r="28" spans="1:9" ht="15.75">
      <c r="A28" s="130">
        <v>11</v>
      </c>
      <c r="B28" s="57" t="s">
        <v>153</v>
      </c>
      <c r="C28" s="285">
        <v>8295206.7300000004</v>
      </c>
      <c r="D28" s="285">
        <v>19126321.460000001</v>
      </c>
      <c r="E28" s="275">
        <f t="shared" si="0"/>
        <v>27421528.190000001</v>
      </c>
      <c r="F28" s="285">
        <v>4666953.4800000004</v>
      </c>
      <c r="G28" s="285">
        <v>14549844.779999999</v>
      </c>
      <c r="H28" s="286">
        <v>19216798.259999998</v>
      </c>
      <c r="I28" s="483"/>
    </row>
    <row r="29" spans="1:9" ht="15.75">
      <c r="A29" s="130">
        <v>12</v>
      </c>
      <c r="B29" s="57" t="s">
        <v>154</v>
      </c>
      <c r="C29" s="285"/>
      <c r="D29" s="285"/>
      <c r="E29" s="275">
        <f t="shared" si="0"/>
        <v>0</v>
      </c>
      <c r="F29" s="285"/>
      <c r="G29" s="285"/>
      <c r="H29" s="286">
        <v>0</v>
      </c>
      <c r="I29" s="483"/>
    </row>
    <row r="30" spans="1:9" ht="15.75">
      <c r="A30" s="130">
        <v>13</v>
      </c>
      <c r="B30" s="60" t="s">
        <v>155</v>
      </c>
      <c r="C30" s="287">
        <v>24308413.240000002</v>
      </c>
      <c r="D30" s="287">
        <v>31296974.200000003</v>
      </c>
      <c r="E30" s="275">
        <f t="shared" si="0"/>
        <v>55605387.440000005</v>
      </c>
      <c r="F30" s="287">
        <v>16579525.971999999</v>
      </c>
      <c r="G30" s="287">
        <v>26567909.127599999</v>
      </c>
      <c r="H30" s="286">
        <v>43147435.099600002</v>
      </c>
      <c r="I30" s="483"/>
    </row>
    <row r="31" spans="1:9" ht="15.75">
      <c r="A31" s="130">
        <v>14</v>
      </c>
      <c r="B31" s="60" t="s">
        <v>156</v>
      </c>
      <c r="C31" s="287">
        <v>36815274.599999994</v>
      </c>
      <c r="D31" s="287">
        <v>19140290.638700001</v>
      </c>
      <c r="E31" s="275">
        <f t="shared" si="0"/>
        <v>55955565.238699995</v>
      </c>
      <c r="F31" s="287">
        <v>31119856.180199999</v>
      </c>
      <c r="G31" s="287">
        <v>22094155.853399999</v>
      </c>
      <c r="H31" s="286">
        <v>53214012.033600003</v>
      </c>
      <c r="I31" s="483"/>
    </row>
    <row r="32" spans="1:9">
      <c r="A32" s="130"/>
      <c r="B32" s="55"/>
      <c r="C32" s="289"/>
      <c r="D32" s="289"/>
      <c r="E32" s="289"/>
      <c r="F32" s="289"/>
      <c r="G32" s="289"/>
      <c r="H32" s="290"/>
      <c r="I32" s="483"/>
    </row>
    <row r="33" spans="1:9" ht="15.75">
      <c r="A33" s="130"/>
      <c r="B33" s="55" t="s">
        <v>157</v>
      </c>
      <c r="C33" s="285"/>
      <c r="D33" s="285"/>
      <c r="E33" s="274"/>
      <c r="F33" s="285"/>
      <c r="G33" s="285"/>
      <c r="H33" s="288"/>
      <c r="I33" s="483"/>
    </row>
    <row r="34" spans="1:9" ht="15.75">
      <c r="A34" s="130">
        <v>15</v>
      </c>
      <c r="B34" s="54" t="s">
        <v>128</v>
      </c>
      <c r="C34" s="291">
        <v>3194684.62</v>
      </c>
      <c r="D34" s="291">
        <v>-1159292.9900000002</v>
      </c>
      <c r="E34" s="275">
        <f t="shared" si="0"/>
        <v>2035391.63</v>
      </c>
      <c r="F34" s="291">
        <v>4282769.47</v>
      </c>
      <c r="G34" s="291">
        <v>572620.83999999985</v>
      </c>
      <c r="H34" s="286">
        <v>4855390.3099999996</v>
      </c>
      <c r="I34" s="483"/>
    </row>
    <row r="35" spans="1:9" ht="15.75">
      <c r="A35" s="130">
        <v>15.1</v>
      </c>
      <c r="B35" s="58" t="s">
        <v>158</v>
      </c>
      <c r="C35" s="285">
        <v>5396578.8799999999</v>
      </c>
      <c r="D35" s="285">
        <v>3807703.04</v>
      </c>
      <c r="E35" s="275">
        <f t="shared" si="0"/>
        <v>9204281.9199999999</v>
      </c>
      <c r="F35" s="285">
        <v>5822544.8300000001</v>
      </c>
      <c r="G35" s="285">
        <v>4363300.72</v>
      </c>
      <c r="H35" s="286">
        <v>10185845.550000001</v>
      </c>
      <c r="I35" s="483"/>
    </row>
    <row r="36" spans="1:9" ht="15.75">
      <c r="A36" s="130">
        <v>15.2</v>
      </c>
      <c r="B36" s="58" t="s">
        <v>159</v>
      </c>
      <c r="C36" s="285">
        <v>2201894.2599999998</v>
      </c>
      <c r="D36" s="285">
        <v>4966996.03</v>
      </c>
      <c r="E36" s="275">
        <f t="shared" si="0"/>
        <v>7168890.29</v>
      </c>
      <c r="F36" s="285">
        <v>1539775.36</v>
      </c>
      <c r="G36" s="285">
        <v>3790679.88</v>
      </c>
      <c r="H36" s="286">
        <v>5330455.24</v>
      </c>
      <c r="I36" s="483"/>
    </row>
    <row r="37" spans="1:9" ht="15.75">
      <c r="A37" s="130">
        <v>16</v>
      </c>
      <c r="B37" s="57" t="s">
        <v>160</v>
      </c>
      <c r="C37" s="285">
        <v>0</v>
      </c>
      <c r="D37" s="285">
        <v>0</v>
      </c>
      <c r="E37" s="275">
        <f t="shared" si="0"/>
        <v>0</v>
      </c>
      <c r="F37" s="285"/>
      <c r="G37" s="285"/>
      <c r="H37" s="286">
        <v>0</v>
      </c>
      <c r="I37" s="483"/>
    </row>
    <row r="38" spans="1:9" ht="15.75">
      <c r="A38" s="130">
        <v>17</v>
      </c>
      <c r="B38" s="57" t="s">
        <v>161</v>
      </c>
      <c r="C38" s="285">
        <v>314298.46000000002</v>
      </c>
      <c r="D38" s="285">
        <v>0</v>
      </c>
      <c r="E38" s="275">
        <f t="shared" si="0"/>
        <v>314298.46000000002</v>
      </c>
      <c r="F38" s="285"/>
      <c r="G38" s="285"/>
      <c r="H38" s="286">
        <v>0</v>
      </c>
      <c r="I38" s="483"/>
    </row>
    <row r="39" spans="1:9" ht="15.75">
      <c r="A39" s="130">
        <v>18</v>
      </c>
      <c r="B39" s="57" t="s">
        <v>162</v>
      </c>
      <c r="C39" s="285">
        <v>0</v>
      </c>
      <c r="D39" s="285">
        <v>0</v>
      </c>
      <c r="E39" s="275">
        <f t="shared" si="0"/>
        <v>0</v>
      </c>
      <c r="F39" s="285"/>
      <c r="G39" s="285"/>
      <c r="H39" s="286">
        <v>0</v>
      </c>
      <c r="I39" s="483"/>
    </row>
    <row r="40" spans="1:9" ht="15.75">
      <c r="A40" s="130">
        <v>19</v>
      </c>
      <c r="B40" s="57" t="s">
        <v>163</v>
      </c>
      <c r="C40" s="285">
        <v>4681821.03</v>
      </c>
      <c r="D40" s="285"/>
      <c r="E40" s="275">
        <f t="shared" si="0"/>
        <v>4681821.03</v>
      </c>
      <c r="F40" s="285">
        <v>4467241.8499999996</v>
      </c>
      <c r="G40" s="285"/>
      <c r="H40" s="286">
        <v>4467241.8499999996</v>
      </c>
      <c r="I40" s="483"/>
    </row>
    <row r="41" spans="1:9" ht="15.75">
      <c r="A41" s="130">
        <v>20</v>
      </c>
      <c r="B41" s="57" t="s">
        <v>164</v>
      </c>
      <c r="C41" s="285">
        <v>-372482.31</v>
      </c>
      <c r="D41" s="285"/>
      <c r="E41" s="275">
        <f t="shared" si="0"/>
        <v>-372482.31</v>
      </c>
      <c r="F41" s="285">
        <v>-282954.52</v>
      </c>
      <c r="G41" s="285"/>
      <c r="H41" s="286">
        <v>-282954.52</v>
      </c>
      <c r="I41" s="483"/>
    </row>
    <row r="42" spans="1:9" ht="15.75">
      <c r="A42" s="130">
        <v>21</v>
      </c>
      <c r="B42" s="57" t="s">
        <v>165</v>
      </c>
      <c r="C42" s="285">
        <v>944798.27</v>
      </c>
      <c r="D42" s="285">
        <v>0</v>
      </c>
      <c r="E42" s="275">
        <f t="shared" si="0"/>
        <v>944798.27</v>
      </c>
      <c r="F42" s="285">
        <v>2856722.84</v>
      </c>
      <c r="G42" s="285"/>
      <c r="H42" s="286">
        <v>2856722.84</v>
      </c>
      <c r="I42" s="483"/>
    </row>
    <row r="43" spans="1:9" ht="15.75">
      <c r="A43" s="130">
        <v>22</v>
      </c>
      <c r="B43" s="57" t="s">
        <v>166</v>
      </c>
      <c r="C43" s="285">
        <v>602705.06999999995</v>
      </c>
      <c r="D43" s="285">
        <v>29047.13</v>
      </c>
      <c r="E43" s="275">
        <f t="shared" si="0"/>
        <v>631752.19999999995</v>
      </c>
      <c r="F43" s="285">
        <v>181221.26</v>
      </c>
      <c r="G43" s="285">
        <v>13887.39</v>
      </c>
      <c r="H43" s="286">
        <v>195108.65000000002</v>
      </c>
      <c r="I43" s="483"/>
    </row>
    <row r="44" spans="1:9" ht="15.75">
      <c r="A44" s="130">
        <v>23</v>
      </c>
      <c r="B44" s="57" t="s">
        <v>167</v>
      </c>
      <c r="C44" s="285">
        <v>799627.59</v>
      </c>
      <c r="D44" s="285">
        <v>696049.89</v>
      </c>
      <c r="E44" s="275">
        <f t="shared" si="0"/>
        <v>1495677.48</v>
      </c>
      <c r="F44" s="285">
        <v>176199.7</v>
      </c>
      <c r="G44" s="285">
        <v>230829.49</v>
      </c>
      <c r="H44" s="286">
        <v>407029.19</v>
      </c>
      <c r="I44" s="483"/>
    </row>
    <row r="45" spans="1:9" ht="15.75">
      <c r="A45" s="130">
        <v>24</v>
      </c>
      <c r="B45" s="60" t="s">
        <v>168</v>
      </c>
      <c r="C45" s="287">
        <v>10165452.73</v>
      </c>
      <c r="D45" s="287">
        <v>-434195.97000000032</v>
      </c>
      <c r="E45" s="275">
        <f t="shared" si="0"/>
        <v>9731256.7599999998</v>
      </c>
      <c r="F45" s="287">
        <v>11681200.6</v>
      </c>
      <c r="G45" s="287">
        <v>817337.71999999986</v>
      </c>
      <c r="H45" s="286">
        <v>12498538.32</v>
      </c>
      <c r="I45" s="483"/>
    </row>
    <row r="46" spans="1:9">
      <c r="A46" s="130"/>
      <c r="B46" s="55" t="s">
        <v>169</v>
      </c>
      <c r="C46" s="285"/>
      <c r="D46" s="285"/>
      <c r="E46" s="285"/>
      <c r="F46" s="285"/>
      <c r="G46" s="285"/>
      <c r="H46" s="292"/>
      <c r="I46" s="483"/>
    </row>
    <row r="47" spans="1:9" ht="15.75">
      <c r="A47" s="130">
        <v>25</v>
      </c>
      <c r="B47" s="57" t="s">
        <v>170</v>
      </c>
      <c r="C47" s="285">
        <v>354830.63</v>
      </c>
      <c r="D47" s="285">
        <v>207657.45</v>
      </c>
      <c r="E47" s="275">
        <f t="shared" si="0"/>
        <v>562488.08000000007</v>
      </c>
      <c r="F47" s="285">
        <v>1149290.31</v>
      </c>
      <c r="G47" s="285">
        <v>26642.2</v>
      </c>
      <c r="H47" s="286">
        <v>1175932.51</v>
      </c>
      <c r="I47" s="483"/>
    </row>
    <row r="48" spans="1:9" ht="15.75">
      <c r="A48" s="130">
        <v>26</v>
      </c>
      <c r="B48" s="57" t="s">
        <v>171</v>
      </c>
      <c r="C48" s="285">
        <v>2419681.0699999998</v>
      </c>
      <c r="D48" s="285">
        <v>40176.51</v>
      </c>
      <c r="E48" s="275">
        <f t="shared" si="0"/>
        <v>2459857.5799999996</v>
      </c>
      <c r="F48" s="285">
        <v>2773419.54</v>
      </c>
      <c r="G48" s="285">
        <v>77945.72</v>
      </c>
      <c r="H48" s="286">
        <v>2851365.2600000002</v>
      </c>
      <c r="I48" s="483"/>
    </row>
    <row r="49" spans="1:9" ht="15.75">
      <c r="A49" s="130">
        <v>27</v>
      </c>
      <c r="B49" s="57" t="s">
        <v>172</v>
      </c>
      <c r="C49" s="285">
        <v>18211799.98</v>
      </c>
      <c r="D49" s="285"/>
      <c r="E49" s="275">
        <f t="shared" si="0"/>
        <v>18211799.98</v>
      </c>
      <c r="F49" s="285">
        <v>14914709.640000001</v>
      </c>
      <c r="G49" s="285"/>
      <c r="H49" s="286">
        <v>14914709.640000001</v>
      </c>
      <c r="I49" s="483"/>
    </row>
    <row r="50" spans="1:9" ht="15.75">
      <c r="A50" s="130">
        <v>28</v>
      </c>
      <c r="B50" s="57" t="s">
        <v>307</v>
      </c>
      <c r="C50" s="285">
        <v>106256</v>
      </c>
      <c r="D50" s="285"/>
      <c r="E50" s="275">
        <f t="shared" si="0"/>
        <v>106256</v>
      </c>
      <c r="F50" s="285">
        <v>81161.850000000006</v>
      </c>
      <c r="G50" s="285"/>
      <c r="H50" s="286">
        <v>81161.850000000006</v>
      </c>
      <c r="I50" s="483"/>
    </row>
    <row r="51" spans="1:9" ht="15.75">
      <c r="A51" s="130">
        <v>29</v>
      </c>
      <c r="B51" s="57" t="s">
        <v>173</v>
      </c>
      <c r="C51" s="285">
        <v>3327849</v>
      </c>
      <c r="D51" s="285"/>
      <c r="E51" s="275">
        <f t="shared" si="0"/>
        <v>3327849</v>
      </c>
      <c r="F51" s="285">
        <v>1709040.93</v>
      </c>
      <c r="G51" s="285"/>
      <c r="H51" s="286">
        <v>1709040.93</v>
      </c>
      <c r="I51" s="483"/>
    </row>
    <row r="52" spans="1:9" ht="15.75">
      <c r="A52" s="130">
        <v>30</v>
      </c>
      <c r="B52" s="57" t="s">
        <v>174</v>
      </c>
      <c r="C52" s="285">
        <v>4488930.4800000004</v>
      </c>
      <c r="D52" s="285">
        <v>77455.42</v>
      </c>
      <c r="E52" s="275">
        <f t="shared" si="0"/>
        <v>4566385.9000000004</v>
      </c>
      <c r="F52" s="285">
        <v>3685174.97</v>
      </c>
      <c r="G52" s="285">
        <v>36042.53</v>
      </c>
      <c r="H52" s="286">
        <v>3721217.5</v>
      </c>
      <c r="I52" s="483"/>
    </row>
    <row r="53" spans="1:9" ht="15.75">
      <c r="A53" s="130">
        <v>31</v>
      </c>
      <c r="B53" s="60" t="s">
        <v>175</v>
      </c>
      <c r="C53" s="287">
        <v>28909347.16</v>
      </c>
      <c r="D53" s="287">
        <v>325289.38</v>
      </c>
      <c r="E53" s="275">
        <f t="shared" si="0"/>
        <v>29234636.539999999</v>
      </c>
      <c r="F53" s="287">
        <v>24312797.240000002</v>
      </c>
      <c r="G53" s="287">
        <v>140630.45000000001</v>
      </c>
      <c r="H53" s="286">
        <v>24453427.690000001</v>
      </c>
      <c r="I53" s="483"/>
    </row>
    <row r="54" spans="1:9" ht="15.75">
      <c r="A54" s="130">
        <v>32</v>
      </c>
      <c r="B54" s="60" t="s">
        <v>176</v>
      </c>
      <c r="C54" s="287">
        <v>-18743894.43</v>
      </c>
      <c r="D54" s="287">
        <v>-759485.35000000033</v>
      </c>
      <c r="E54" s="275">
        <f t="shared" si="0"/>
        <v>-19503379.780000001</v>
      </c>
      <c r="F54" s="287">
        <v>-12631596.640000002</v>
      </c>
      <c r="G54" s="287">
        <v>676707.26999999979</v>
      </c>
      <c r="H54" s="286">
        <v>-11954889.370000003</v>
      </c>
      <c r="I54" s="483"/>
    </row>
    <row r="55" spans="1:9">
      <c r="A55" s="130"/>
      <c r="B55" s="55"/>
      <c r="C55" s="289"/>
      <c r="D55" s="289"/>
      <c r="E55" s="289"/>
      <c r="F55" s="289"/>
      <c r="G55" s="289"/>
      <c r="H55" s="290"/>
      <c r="I55" s="483"/>
    </row>
    <row r="56" spans="1:9" ht="15.75">
      <c r="A56" s="130">
        <v>33</v>
      </c>
      <c r="B56" s="60" t="s">
        <v>177</v>
      </c>
      <c r="C56" s="287">
        <v>18071380.169999994</v>
      </c>
      <c r="D56" s="287">
        <v>18380805.288699999</v>
      </c>
      <c r="E56" s="275">
        <f t="shared" si="0"/>
        <v>36452185.458699994</v>
      </c>
      <c r="F56" s="287">
        <v>18488259.540199995</v>
      </c>
      <c r="G56" s="287">
        <v>22770863.123399999</v>
      </c>
      <c r="H56" s="286">
        <v>41259122.663599998</v>
      </c>
      <c r="I56" s="483"/>
    </row>
    <row r="57" spans="1:9">
      <c r="A57" s="130"/>
      <c r="B57" s="55"/>
      <c r="C57" s="289"/>
      <c r="D57" s="289"/>
      <c r="E57" s="289"/>
      <c r="F57" s="289"/>
      <c r="G57" s="289"/>
      <c r="H57" s="290"/>
      <c r="I57" s="483"/>
    </row>
    <row r="58" spans="1:9" ht="15.75">
      <c r="A58" s="130">
        <v>34</v>
      </c>
      <c r="B58" s="57" t="s">
        <v>178</v>
      </c>
      <c r="C58" s="285">
        <v>4041200.07</v>
      </c>
      <c r="D58" s="285">
        <v>0</v>
      </c>
      <c r="E58" s="275">
        <f t="shared" si="0"/>
        <v>4041200.07</v>
      </c>
      <c r="F58" s="285">
        <v>1282220.81</v>
      </c>
      <c r="G58" s="285">
        <v>0</v>
      </c>
      <c r="H58" s="286">
        <v>1282220.81</v>
      </c>
      <c r="I58" s="483"/>
    </row>
    <row r="59" spans="1:9" s="210" customFormat="1" ht="15.75">
      <c r="A59" s="130">
        <v>35</v>
      </c>
      <c r="B59" s="54" t="s">
        <v>179</v>
      </c>
      <c r="C59" s="293"/>
      <c r="D59" s="293"/>
      <c r="E59" s="294">
        <f t="shared" si="0"/>
        <v>0</v>
      </c>
      <c r="F59" s="295"/>
      <c r="G59" s="295">
        <v>0</v>
      </c>
      <c r="H59" s="296">
        <v>0</v>
      </c>
      <c r="I59" s="483"/>
    </row>
    <row r="60" spans="1:9" ht="15.75">
      <c r="A60" s="130">
        <v>36</v>
      </c>
      <c r="B60" s="57" t="s">
        <v>180</v>
      </c>
      <c r="C60" s="285">
        <v>6107224.8799999999</v>
      </c>
      <c r="D60" s="285">
        <v>0</v>
      </c>
      <c r="E60" s="275">
        <f t="shared" si="0"/>
        <v>6107224.8799999999</v>
      </c>
      <c r="F60" s="285">
        <v>346102.63</v>
      </c>
      <c r="G60" s="285">
        <v>0</v>
      </c>
      <c r="H60" s="286">
        <v>346102.63</v>
      </c>
      <c r="I60" s="483"/>
    </row>
    <row r="61" spans="1:9" ht="15.75">
      <c r="A61" s="130">
        <v>37</v>
      </c>
      <c r="B61" s="60" t="s">
        <v>181</v>
      </c>
      <c r="C61" s="287">
        <v>10148424.949999999</v>
      </c>
      <c r="D61" s="287">
        <v>0</v>
      </c>
      <c r="E61" s="275">
        <f t="shared" si="0"/>
        <v>10148424.949999999</v>
      </c>
      <c r="F61" s="287">
        <v>1628323.44</v>
      </c>
      <c r="G61" s="287">
        <v>0</v>
      </c>
      <c r="H61" s="286">
        <v>1628323.44</v>
      </c>
      <c r="I61" s="483"/>
    </row>
    <row r="62" spans="1:9">
      <c r="A62" s="130"/>
      <c r="B62" s="61"/>
      <c r="C62" s="285"/>
      <c r="D62" s="285"/>
      <c r="E62" s="285"/>
      <c r="F62" s="285"/>
      <c r="G62" s="285"/>
      <c r="H62" s="292"/>
      <c r="I62" s="483"/>
    </row>
    <row r="63" spans="1:9" ht="15.75">
      <c r="A63" s="130">
        <v>38</v>
      </c>
      <c r="B63" s="62" t="s">
        <v>308</v>
      </c>
      <c r="C63" s="287">
        <v>7922955.2199999951</v>
      </c>
      <c r="D63" s="287">
        <v>18380805.288699999</v>
      </c>
      <c r="E63" s="275">
        <f t="shared" si="0"/>
        <v>26303760.508699995</v>
      </c>
      <c r="F63" s="287">
        <v>16859936.100199994</v>
      </c>
      <c r="G63" s="287">
        <v>22770863.123399999</v>
      </c>
      <c r="H63" s="286">
        <v>39630799.223599993</v>
      </c>
      <c r="I63" s="483"/>
    </row>
    <row r="64" spans="1:9" ht="15.75">
      <c r="A64" s="128">
        <v>39</v>
      </c>
      <c r="B64" s="57" t="s">
        <v>182</v>
      </c>
      <c r="C64" s="297">
        <v>1469658.65</v>
      </c>
      <c r="D64" s="297"/>
      <c r="E64" s="275">
        <f t="shared" si="0"/>
        <v>1469658.65</v>
      </c>
      <c r="F64" s="297">
        <v>4397543.97</v>
      </c>
      <c r="G64" s="297"/>
      <c r="H64" s="286">
        <v>4397543.97</v>
      </c>
      <c r="I64" s="483"/>
    </row>
    <row r="65" spans="1:9" ht="15.75">
      <c r="A65" s="130">
        <v>40</v>
      </c>
      <c r="B65" s="60" t="s">
        <v>183</v>
      </c>
      <c r="C65" s="287">
        <v>6453296.5699999947</v>
      </c>
      <c r="D65" s="287">
        <v>18380805.288699999</v>
      </c>
      <c r="E65" s="275">
        <f t="shared" si="0"/>
        <v>24834101.858699992</v>
      </c>
      <c r="F65" s="287">
        <v>12462392.130199995</v>
      </c>
      <c r="G65" s="287">
        <v>22770863.123399999</v>
      </c>
      <c r="H65" s="286">
        <v>35233255.253599994</v>
      </c>
      <c r="I65" s="483"/>
    </row>
    <row r="66" spans="1:9" ht="15.75">
      <c r="A66" s="128">
        <v>41</v>
      </c>
      <c r="B66" s="57" t="s">
        <v>184</v>
      </c>
      <c r="C66" s="297">
        <v>-4100</v>
      </c>
      <c r="D66" s="297"/>
      <c r="E66" s="275">
        <f t="shared" si="0"/>
        <v>-4100</v>
      </c>
      <c r="F66" s="297">
        <v>-3115</v>
      </c>
      <c r="G66" s="297"/>
      <c r="H66" s="286">
        <v>-3115</v>
      </c>
      <c r="I66" s="483"/>
    </row>
    <row r="67" spans="1:9" ht="16.5" thickBot="1">
      <c r="A67" s="132">
        <v>42</v>
      </c>
      <c r="B67" s="133" t="s">
        <v>185</v>
      </c>
      <c r="C67" s="298">
        <f>C65+C66</f>
        <v>6449196.5699999947</v>
      </c>
      <c r="D67" s="298">
        <f>D65+D66</f>
        <v>18380805.288699999</v>
      </c>
      <c r="E67" s="283">
        <f t="shared" si="0"/>
        <v>24830001.858699992</v>
      </c>
      <c r="F67" s="298">
        <v>12459277.130199995</v>
      </c>
      <c r="G67" s="298">
        <v>22770863.123399999</v>
      </c>
      <c r="H67" s="299">
        <v>35230140.253599994</v>
      </c>
      <c r="I67" s="483"/>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44" zoomScaleNormal="100" workbookViewId="0">
      <selection activeCell="I11" sqref="I11"/>
    </sheetView>
  </sheetViews>
  <sheetFormatPr defaultRowHeight="15"/>
  <cols>
    <col min="1" max="1" width="9.5703125" bestFit="1" customWidth="1"/>
    <col min="2" max="2" width="72.28515625" customWidth="1"/>
    <col min="3" max="5" width="12.7109375" customWidth="1"/>
    <col min="6" max="6" width="12" bestFit="1" customWidth="1"/>
    <col min="7" max="8" width="13.5703125" bestFit="1" customWidth="1"/>
  </cols>
  <sheetData>
    <row r="1" spans="1:8">
      <c r="A1" s="1" t="s">
        <v>226</v>
      </c>
      <c r="B1" t="str">
        <f>Info!C2</f>
        <v>სს "ბაზისბანკი"</v>
      </c>
    </row>
    <row r="2" spans="1:8">
      <c r="A2" s="1" t="s">
        <v>227</v>
      </c>
      <c r="B2" s="527">
        <v>43830</v>
      </c>
    </row>
    <row r="3" spans="1:8">
      <c r="A3" s="1"/>
    </row>
    <row r="4" spans="1:8" ht="16.5" thickBot="1">
      <c r="A4" s="1" t="s">
        <v>648</v>
      </c>
      <c r="B4" s="1"/>
      <c r="C4" s="219"/>
      <c r="D4" s="219"/>
      <c r="E4" s="219"/>
      <c r="F4" s="220"/>
      <c r="G4" s="220"/>
      <c r="H4" s="221" t="s">
        <v>130</v>
      </c>
    </row>
    <row r="5" spans="1:8" ht="15.75">
      <c r="A5" s="555" t="s">
        <v>27</v>
      </c>
      <c r="B5" s="557" t="s">
        <v>281</v>
      </c>
      <c r="C5" s="559" t="s">
        <v>232</v>
      </c>
      <c r="D5" s="559"/>
      <c r="E5" s="559"/>
      <c r="F5" s="559" t="s">
        <v>233</v>
      </c>
      <c r="G5" s="559"/>
      <c r="H5" s="560"/>
    </row>
    <row r="6" spans="1:8">
      <c r="A6" s="556"/>
      <c r="B6" s="558"/>
      <c r="C6" s="42" t="s">
        <v>28</v>
      </c>
      <c r="D6" s="42" t="s">
        <v>131</v>
      </c>
      <c r="E6" s="42" t="s">
        <v>69</v>
      </c>
      <c r="F6" s="42" t="s">
        <v>28</v>
      </c>
      <c r="G6" s="42" t="s">
        <v>131</v>
      </c>
      <c r="H6" s="43" t="s">
        <v>69</v>
      </c>
    </row>
    <row r="7" spans="1:8" s="2" customFormat="1" ht="15.75">
      <c r="A7" s="222">
        <v>1</v>
      </c>
      <c r="B7" s="223" t="s">
        <v>788</v>
      </c>
      <c r="C7" s="277">
        <v>82737510.420000002</v>
      </c>
      <c r="D7" s="277">
        <v>66292465.358899996</v>
      </c>
      <c r="E7" s="300">
        <f>C7+D7</f>
        <v>149029975.7789</v>
      </c>
      <c r="F7" s="493">
        <v>101374974.7</v>
      </c>
      <c r="G7" s="493">
        <v>55235195.226599999</v>
      </c>
      <c r="H7" s="494">
        <v>156610169.92660001</v>
      </c>
    </row>
    <row r="8" spans="1:8" s="2" customFormat="1" ht="15.75">
      <c r="A8" s="222">
        <v>1.1000000000000001</v>
      </c>
      <c r="B8" s="224" t="s">
        <v>312</v>
      </c>
      <c r="C8" s="277">
        <v>57009237.960000001</v>
      </c>
      <c r="D8" s="277">
        <v>24863939.160799999</v>
      </c>
      <c r="E8" s="300">
        <f t="shared" ref="E8:E53" si="0">C8+D8</f>
        <v>81873177.120800003</v>
      </c>
      <c r="F8" s="493">
        <v>68894157.469999999</v>
      </c>
      <c r="G8" s="493">
        <v>9871797.2002000008</v>
      </c>
      <c r="H8" s="494">
        <v>78765954.670200005</v>
      </c>
    </row>
    <row r="9" spans="1:8" s="2" customFormat="1" ht="15.75">
      <c r="A9" s="222">
        <v>1.2</v>
      </c>
      <c r="B9" s="224" t="s">
        <v>313</v>
      </c>
      <c r="C9" s="277"/>
      <c r="D9" s="277">
        <v>1116296.703</v>
      </c>
      <c r="E9" s="300">
        <f t="shared" si="0"/>
        <v>1116296.703</v>
      </c>
      <c r="F9" s="493"/>
      <c r="G9" s="493"/>
      <c r="H9" s="494">
        <v>0</v>
      </c>
    </row>
    <row r="10" spans="1:8" s="2" customFormat="1" ht="15.75">
      <c r="A10" s="222">
        <v>1.3</v>
      </c>
      <c r="B10" s="224" t="s">
        <v>314</v>
      </c>
      <c r="C10" s="277">
        <v>25705577.309999999</v>
      </c>
      <c r="D10" s="277">
        <v>40259306.129699998</v>
      </c>
      <c r="E10" s="300">
        <f t="shared" si="0"/>
        <v>65964883.439699993</v>
      </c>
      <c r="F10" s="493">
        <v>32458122.079999998</v>
      </c>
      <c r="G10" s="493">
        <v>45313077.613899998</v>
      </c>
      <c r="H10" s="494">
        <v>77771199.693899989</v>
      </c>
    </row>
    <row r="11" spans="1:8" s="2" customFormat="1" ht="15.75">
      <c r="A11" s="222">
        <v>1.4</v>
      </c>
      <c r="B11" s="224" t="s">
        <v>315</v>
      </c>
      <c r="C11" s="277">
        <v>22695.15</v>
      </c>
      <c r="D11" s="277">
        <v>52923.365400000002</v>
      </c>
      <c r="E11" s="300">
        <f t="shared" si="0"/>
        <v>75618.515400000004</v>
      </c>
      <c r="F11" s="493">
        <v>22695.15</v>
      </c>
      <c r="G11" s="493">
        <v>50320.412499999999</v>
      </c>
      <c r="H11" s="494">
        <v>73015.5625</v>
      </c>
    </row>
    <row r="12" spans="1:8" s="2" customFormat="1" ht="29.25" customHeight="1">
      <c r="A12" s="222">
        <v>2</v>
      </c>
      <c r="B12" s="223" t="s">
        <v>316</v>
      </c>
      <c r="C12" s="277">
        <v>0</v>
      </c>
      <c r="D12" s="277">
        <v>70155731.114700004</v>
      </c>
      <c r="E12" s="300">
        <f t="shared" si="0"/>
        <v>70155731.114700004</v>
      </c>
      <c r="F12" s="493">
        <v>5000000</v>
      </c>
      <c r="G12" s="493">
        <v>45618934.555799998</v>
      </c>
      <c r="H12" s="494">
        <v>50618934.555799998</v>
      </c>
    </row>
    <row r="13" spans="1:8" s="2" customFormat="1" ht="25.5">
      <c r="A13" s="222">
        <v>3</v>
      </c>
      <c r="B13" s="223" t="s">
        <v>317</v>
      </c>
      <c r="C13" s="277"/>
      <c r="D13" s="277"/>
      <c r="E13" s="300">
        <f t="shared" si="0"/>
        <v>0</v>
      </c>
      <c r="F13" s="493"/>
      <c r="G13" s="493"/>
      <c r="H13" s="494">
        <v>0</v>
      </c>
    </row>
    <row r="14" spans="1:8" s="2" customFormat="1" ht="15.75">
      <c r="A14" s="222">
        <v>3.1</v>
      </c>
      <c r="B14" s="224" t="s">
        <v>318</v>
      </c>
      <c r="C14" s="277"/>
      <c r="D14" s="277"/>
      <c r="E14" s="300">
        <f t="shared" si="0"/>
        <v>0</v>
      </c>
      <c r="F14" s="493"/>
      <c r="G14" s="493"/>
      <c r="H14" s="494">
        <v>0</v>
      </c>
    </row>
    <row r="15" spans="1:8" s="2" customFormat="1" ht="15.75">
      <c r="A15" s="222">
        <v>3.2</v>
      </c>
      <c r="B15" s="224" t="s">
        <v>319</v>
      </c>
      <c r="C15" s="277"/>
      <c r="D15" s="277"/>
      <c r="E15" s="300">
        <f t="shared" si="0"/>
        <v>0</v>
      </c>
      <c r="F15" s="493"/>
      <c r="G15" s="493"/>
      <c r="H15" s="494">
        <v>0</v>
      </c>
    </row>
    <row r="16" spans="1:8" s="2" customFormat="1" ht="15.75">
      <c r="A16" s="222">
        <v>4</v>
      </c>
      <c r="B16" s="223" t="s">
        <v>320</v>
      </c>
      <c r="C16" s="277">
        <v>31918939.312309001</v>
      </c>
      <c r="D16" s="277">
        <v>528277967.99840599</v>
      </c>
      <c r="E16" s="300">
        <f t="shared" si="0"/>
        <v>560196907.31071496</v>
      </c>
      <c r="F16" s="493">
        <v>41941146.076810002</v>
      </c>
      <c r="G16" s="493">
        <v>440115251.93869102</v>
      </c>
      <c r="H16" s="494">
        <v>482056398.01550102</v>
      </c>
    </row>
    <row r="17" spans="1:8" s="2" customFormat="1" ht="15.75">
      <c r="A17" s="222">
        <v>4.0999999999999996</v>
      </c>
      <c r="B17" s="224" t="s">
        <v>321</v>
      </c>
      <c r="C17" s="277">
        <v>30365939.312309001</v>
      </c>
      <c r="D17" s="277">
        <v>526282048.798406</v>
      </c>
      <c r="E17" s="300">
        <f t="shared" si="0"/>
        <v>556647988.11071503</v>
      </c>
      <c r="F17" s="493">
        <v>40111146.076810002</v>
      </c>
      <c r="G17" s="493">
        <v>436562065.43869102</v>
      </c>
      <c r="H17" s="494">
        <v>476673211.51550102</v>
      </c>
    </row>
    <row r="18" spans="1:8" s="2" customFormat="1" ht="15.75">
      <c r="A18" s="222">
        <v>4.2</v>
      </c>
      <c r="B18" s="224" t="s">
        <v>322</v>
      </c>
      <c r="C18" s="277">
        <v>1553000</v>
      </c>
      <c r="D18" s="277">
        <v>1995919.2</v>
      </c>
      <c r="E18" s="300">
        <f t="shared" si="0"/>
        <v>3548919.2</v>
      </c>
      <c r="F18" s="493">
        <v>1830000</v>
      </c>
      <c r="G18" s="493">
        <v>3553186.5</v>
      </c>
      <c r="H18" s="494">
        <v>5383186.5</v>
      </c>
    </row>
    <row r="19" spans="1:8" s="2" customFormat="1" ht="25.5">
      <c r="A19" s="222">
        <v>5</v>
      </c>
      <c r="B19" s="223" t="s">
        <v>323</v>
      </c>
      <c r="C19" s="277">
        <v>67929354.289000005</v>
      </c>
      <c r="D19" s="277">
        <v>1769434305.9028001</v>
      </c>
      <c r="E19" s="300">
        <f t="shared" si="0"/>
        <v>1837363660.1918001</v>
      </c>
      <c r="F19" s="493">
        <v>65216588.75</v>
      </c>
      <c r="G19" s="493">
        <v>1678653150.8385</v>
      </c>
      <c r="H19" s="494">
        <v>1743869739.5885</v>
      </c>
    </row>
    <row r="20" spans="1:8" s="2" customFormat="1" ht="15.75">
      <c r="A20" s="222">
        <v>5.0999999999999996</v>
      </c>
      <c r="B20" s="224" t="s">
        <v>324</v>
      </c>
      <c r="C20" s="277">
        <v>18306493.028999999</v>
      </c>
      <c r="D20" s="277">
        <v>107605503.7994</v>
      </c>
      <c r="E20" s="300">
        <f t="shared" si="0"/>
        <v>125911996.8284</v>
      </c>
      <c r="F20" s="493">
        <v>20917686.760000002</v>
      </c>
      <c r="G20" s="493">
        <v>114208832.6337</v>
      </c>
      <c r="H20" s="494">
        <v>135126519.3937</v>
      </c>
    </row>
    <row r="21" spans="1:8" s="2" customFormat="1" ht="15.75">
      <c r="A21" s="222">
        <v>5.2</v>
      </c>
      <c r="B21" s="224" t="s">
        <v>325</v>
      </c>
      <c r="C21" s="277">
        <v>0</v>
      </c>
      <c r="D21" s="277">
        <v>0</v>
      </c>
      <c r="E21" s="300">
        <f t="shared" si="0"/>
        <v>0</v>
      </c>
      <c r="F21" s="493">
        <v>2400000</v>
      </c>
      <c r="G21" s="493">
        <v>20004908.399999999</v>
      </c>
      <c r="H21" s="494">
        <v>22404908.399999999</v>
      </c>
    </row>
    <row r="22" spans="1:8" s="2" customFormat="1" ht="15.75">
      <c r="A22" s="222">
        <v>5.3</v>
      </c>
      <c r="B22" s="224" t="s">
        <v>326</v>
      </c>
      <c r="C22" s="277">
        <v>30488006.170000002</v>
      </c>
      <c r="D22" s="277">
        <v>1604646622.6461</v>
      </c>
      <c r="E22" s="300">
        <f t="shared" si="0"/>
        <v>1635134628.8161001</v>
      </c>
      <c r="F22" s="493">
        <v>863151</v>
      </c>
      <c r="G22" s="493">
        <v>1221682341.6415999</v>
      </c>
      <c r="H22" s="494">
        <v>1222545492.6415999</v>
      </c>
    </row>
    <row r="23" spans="1:8" s="2" customFormat="1" ht="15.75">
      <c r="A23" s="222" t="s">
        <v>327</v>
      </c>
      <c r="B23" s="225" t="s">
        <v>328</v>
      </c>
      <c r="C23" s="277">
        <v>0</v>
      </c>
      <c r="D23" s="277">
        <v>314110600.69919997</v>
      </c>
      <c r="E23" s="300">
        <f t="shared" si="0"/>
        <v>314110600.69919997</v>
      </c>
      <c r="F23" s="493">
        <v>607563</v>
      </c>
      <c r="G23" s="493">
        <v>809013903.34420002</v>
      </c>
      <c r="H23" s="494">
        <v>809621466.34420002</v>
      </c>
    </row>
    <row r="24" spans="1:8" s="2" customFormat="1" ht="15.75">
      <c r="A24" s="222" t="s">
        <v>329</v>
      </c>
      <c r="B24" s="225" t="s">
        <v>330</v>
      </c>
      <c r="C24" s="277">
        <v>0</v>
      </c>
      <c r="D24" s="277">
        <v>281135837.69630003</v>
      </c>
      <c r="E24" s="300">
        <f t="shared" si="0"/>
        <v>281135837.69630003</v>
      </c>
      <c r="F24" s="493">
        <v>156025</v>
      </c>
      <c r="G24" s="493">
        <v>238361448.9912</v>
      </c>
      <c r="H24" s="494">
        <v>238517473.9912</v>
      </c>
    </row>
    <row r="25" spans="1:8" s="2" customFormat="1" ht="15.75">
      <c r="A25" s="222" t="s">
        <v>331</v>
      </c>
      <c r="B25" s="226" t="s">
        <v>332</v>
      </c>
      <c r="C25" s="277">
        <v>0</v>
      </c>
      <c r="D25" s="277">
        <v>0</v>
      </c>
      <c r="E25" s="300">
        <f t="shared" si="0"/>
        <v>0</v>
      </c>
      <c r="F25" s="493">
        <v>0</v>
      </c>
      <c r="G25" s="493">
        <v>7327267.4447999997</v>
      </c>
      <c r="H25" s="494">
        <v>7327267.4447999997</v>
      </c>
    </row>
    <row r="26" spans="1:8" s="2" customFormat="1" ht="15.75">
      <c r="A26" s="222" t="s">
        <v>333</v>
      </c>
      <c r="B26" s="225" t="s">
        <v>334</v>
      </c>
      <c r="C26" s="277">
        <v>53626</v>
      </c>
      <c r="D26" s="277">
        <v>639355470.40610003</v>
      </c>
      <c r="E26" s="300">
        <f t="shared" si="0"/>
        <v>639409096.40610003</v>
      </c>
      <c r="F26" s="493">
        <v>44313</v>
      </c>
      <c r="G26" s="493">
        <v>97986238.109300002</v>
      </c>
      <c r="H26" s="494">
        <v>98030551.109300002</v>
      </c>
    </row>
    <row r="27" spans="1:8" s="2" customFormat="1" ht="15.75">
      <c r="A27" s="222" t="s">
        <v>335</v>
      </c>
      <c r="B27" s="225" t="s">
        <v>336</v>
      </c>
      <c r="C27" s="277">
        <v>30434380.170000002</v>
      </c>
      <c r="D27" s="277">
        <v>370044713.84450001</v>
      </c>
      <c r="E27" s="300">
        <f t="shared" si="0"/>
        <v>400479094.01450002</v>
      </c>
      <c r="F27" s="493">
        <v>55250</v>
      </c>
      <c r="G27" s="493">
        <v>68993483.752100006</v>
      </c>
      <c r="H27" s="494">
        <v>69048733.752100006</v>
      </c>
    </row>
    <row r="28" spans="1:8" s="2" customFormat="1" ht="15.75">
      <c r="A28" s="222">
        <v>5.4</v>
      </c>
      <c r="B28" s="224" t="s">
        <v>337</v>
      </c>
      <c r="C28" s="277">
        <v>2151119.09</v>
      </c>
      <c r="D28" s="277">
        <v>20661224.481199998</v>
      </c>
      <c r="E28" s="300">
        <f t="shared" si="0"/>
        <v>22812343.571199998</v>
      </c>
      <c r="F28" s="493">
        <v>20112172.989999998</v>
      </c>
      <c r="G28" s="493">
        <v>148566686.35479999</v>
      </c>
      <c r="H28" s="494">
        <v>168678859.3448</v>
      </c>
    </row>
    <row r="29" spans="1:8" s="2" customFormat="1" ht="15.75">
      <c r="A29" s="222">
        <v>5.5</v>
      </c>
      <c r="B29" s="224" t="s">
        <v>338</v>
      </c>
      <c r="C29" s="277">
        <v>0</v>
      </c>
      <c r="D29" s="277">
        <v>0</v>
      </c>
      <c r="E29" s="300">
        <f t="shared" si="0"/>
        <v>0</v>
      </c>
      <c r="F29" s="493">
        <v>0</v>
      </c>
      <c r="G29" s="493">
        <v>0</v>
      </c>
      <c r="H29" s="494">
        <v>0</v>
      </c>
    </row>
    <row r="30" spans="1:8" s="2" customFormat="1" ht="15.75">
      <c r="A30" s="222">
        <v>5.6</v>
      </c>
      <c r="B30" s="224" t="s">
        <v>339</v>
      </c>
      <c r="C30" s="277">
        <v>8523000</v>
      </c>
      <c r="D30" s="277">
        <v>22020501.6186</v>
      </c>
      <c r="E30" s="300">
        <f t="shared" si="0"/>
        <v>30543501.6186</v>
      </c>
      <c r="F30" s="493">
        <v>9423000</v>
      </c>
      <c r="G30" s="493">
        <v>77687565.552000001</v>
      </c>
      <c r="H30" s="494">
        <v>87110565.552000001</v>
      </c>
    </row>
    <row r="31" spans="1:8" s="2" customFormat="1" ht="15.75">
      <c r="A31" s="222">
        <v>5.7</v>
      </c>
      <c r="B31" s="224" t="s">
        <v>340</v>
      </c>
      <c r="C31" s="277">
        <v>8460736</v>
      </c>
      <c r="D31" s="277">
        <v>14500453.3575</v>
      </c>
      <c r="E31" s="300">
        <f t="shared" si="0"/>
        <v>22961189.357500002</v>
      </c>
      <c r="F31" s="493">
        <v>11500578</v>
      </c>
      <c r="G31" s="493">
        <v>96502816.256400004</v>
      </c>
      <c r="H31" s="494">
        <v>108003394.2564</v>
      </c>
    </row>
    <row r="32" spans="1:8" s="2" customFormat="1" ht="15.75">
      <c r="A32" s="222">
        <v>6</v>
      </c>
      <c r="B32" s="223" t="s">
        <v>341</v>
      </c>
      <c r="C32" s="277"/>
      <c r="D32" s="277"/>
      <c r="E32" s="300">
        <f t="shared" si="0"/>
        <v>0</v>
      </c>
      <c r="F32" s="493"/>
      <c r="G32" s="493"/>
      <c r="H32" s="494">
        <v>0</v>
      </c>
    </row>
    <row r="33" spans="1:8" s="2" customFormat="1" ht="25.5">
      <c r="A33" s="222">
        <v>6.1</v>
      </c>
      <c r="B33" s="224" t="s">
        <v>789</v>
      </c>
      <c r="C33" s="277"/>
      <c r="D33" s="277"/>
      <c r="E33" s="300">
        <f t="shared" si="0"/>
        <v>0</v>
      </c>
      <c r="F33" s="493"/>
      <c r="G33" s="493"/>
      <c r="H33" s="494">
        <v>0</v>
      </c>
    </row>
    <row r="34" spans="1:8" s="2" customFormat="1" ht="25.5">
      <c r="A34" s="222">
        <v>6.2</v>
      </c>
      <c r="B34" s="224" t="s">
        <v>342</v>
      </c>
      <c r="C34" s="277"/>
      <c r="D34" s="277"/>
      <c r="E34" s="300">
        <f t="shared" si="0"/>
        <v>0</v>
      </c>
      <c r="F34" s="493"/>
      <c r="G34" s="493"/>
      <c r="H34" s="494">
        <v>0</v>
      </c>
    </row>
    <row r="35" spans="1:8" s="2" customFormat="1" ht="25.5">
      <c r="A35" s="222">
        <v>6.3</v>
      </c>
      <c r="B35" s="224" t="s">
        <v>343</v>
      </c>
      <c r="C35" s="277"/>
      <c r="D35" s="277"/>
      <c r="E35" s="300">
        <f t="shared" si="0"/>
        <v>0</v>
      </c>
      <c r="F35" s="493"/>
      <c r="G35" s="493"/>
      <c r="H35" s="494">
        <v>0</v>
      </c>
    </row>
    <row r="36" spans="1:8" s="2" customFormat="1" ht="15.75">
      <c r="A36" s="222">
        <v>6.4</v>
      </c>
      <c r="B36" s="224" t="s">
        <v>344</v>
      </c>
      <c r="C36" s="277"/>
      <c r="D36" s="277"/>
      <c r="E36" s="300">
        <f t="shared" si="0"/>
        <v>0</v>
      </c>
      <c r="F36" s="493"/>
      <c r="G36" s="493"/>
      <c r="H36" s="494">
        <v>0</v>
      </c>
    </row>
    <row r="37" spans="1:8" s="2" customFormat="1" ht="15.75">
      <c r="A37" s="222">
        <v>6.5</v>
      </c>
      <c r="B37" s="224" t="s">
        <v>345</v>
      </c>
      <c r="C37" s="277"/>
      <c r="D37" s="277"/>
      <c r="E37" s="300">
        <f t="shared" si="0"/>
        <v>0</v>
      </c>
      <c r="F37" s="493"/>
      <c r="G37" s="493"/>
      <c r="H37" s="494">
        <v>0</v>
      </c>
    </row>
    <row r="38" spans="1:8" s="2" customFormat="1" ht="25.5">
      <c r="A38" s="222">
        <v>6.6</v>
      </c>
      <c r="B38" s="224" t="s">
        <v>346</v>
      </c>
      <c r="C38" s="277"/>
      <c r="D38" s="277"/>
      <c r="E38" s="300">
        <f t="shared" si="0"/>
        <v>0</v>
      </c>
      <c r="F38" s="493"/>
      <c r="G38" s="493"/>
      <c r="H38" s="494">
        <v>0</v>
      </c>
    </row>
    <row r="39" spans="1:8" s="2" customFormat="1" ht="25.5">
      <c r="A39" s="222">
        <v>6.7</v>
      </c>
      <c r="B39" s="224" t="s">
        <v>347</v>
      </c>
      <c r="C39" s="277"/>
      <c r="D39" s="277"/>
      <c r="E39" s="300">
        <f t="shared" si="0"/>
        <v>0</v>
      </c>
      <c r="F39" s="493"/>
      <c r="G39" s="493"/>
      <c r="H39" s="494">
        <v>0</v>
      </c>
    </row>
    <row r="40" spans="1:8" s="2" customFormat="1" ht="15.75">
      <c r="A40" s="222">
        <v>7</v>
      </c>
      <c r="B40" s="223" t="s">
        <v>348</v>
      </c>
      <c r="C40" s="277"/>
      <c r="D40" s="277"/>
      <c r="E40" s="300">
        <f t="shared" si="0"/>
        <v>0</v>
      </c>
      <c r="F40" s="493"/>
      <c r="G40" s="493"/>
      <c r="H40" s="494">
        <v>0</v>
      </c>
    </row>
    <row r="41" spans="1:8" s="2" customFormat="1" ht="25.5">
      <c r="A41" s="222">
        <v>7.1</v>
      </c>
      <c r="B41" s="224" t="s">
        <v>349</v>
      </c>
      <c r="C41" s="277">
        <v>725883.35000000009</v>
      </c>
      <c r="D41" s="277">
        <v>130824.06719999999</v>
      </c>
      <c r="E41" s="300">
        <f t="shared" si="0"/>
        <v>856707.41720000003</v>
      </c>
      <c r="F41" s="493">
        <v>191864.72</v>
      </c>
      <c r="G41" s="493">
        <v>123621.042535</v>
      </c>
      <c r="H41" s="494">
        <v>315485.76253499999</v>
      </c>
    </row>
    <row r="42" spans="1:8" s="2" customFormat="1" ht="25.5">
      <c r="A42" s="222">
        <v>7.2</v>
      </c>
      <c r="B42" s="224" t="s">
        <v>350</v>
      </c>
      <c r="C42" s="277">
        <v>314942.17999999993</v>
      </c>
      <c r="D42" s="277">
        <v>656996.65319999959</v>
      </c>
      <c r="E42" s="300">
        <f t="shared" si="0"/>
        <v>971938.83319999953</v>
      </c>
      <c r="F42" s="493">
        <v>216212.35999999987</v>
      </c>
      <c r="G42" s="493">
        <v>198252.24609999999</v>
      </c>
      <c r="H42" s="494">
        <v>414464.60609999986</v>
      </c>
    </row>
    <row r="43" spans="1:8" s="2" customFormat="1" ht="25.5">
      <c r="A43" s="222">
        <v>7.3</v>
      </c>
      <c r="B43" s="224" t="s">
        <v>351</v>
      </c>
      <c r="C43" s="277">
        <v>4101886.05</v>
      </c>
      <c r="D43" s="277">
        <v>1258712.2401729999</v>
      </c>
      <c r="E43" s="300">
        <f t="shared" si="0"/>
        <v>5360598.2901729997</v>
      </c>
      <c r="F43" s="493">
        <v>3028046.07</v>
      </c>
      <c r="G43" s="493">
        <v>1322335.9478729998</v>
      </c>
      <c r="H43" s="494">
        <v>4350382.0178729994</v>
      </c>
    </row>
    <row r="44" spans="1:8" s="2" customFormat="1" ht="25.5">
      <c r="A44" s="222">
        <v>7.4</v>
      </c>
      <c r="B44" s="224" t="s">
        <v>352</v>
      </c>
      <c r="C44" s="277">
        <v>1489289.7799999961</v>
      </c>
      <c r="D44" s="277">
        <v>1862869.2518000072</v>
      </c>
      <c r="E44" s="300">
        <f t="shared" si="0"/>
        <v>3352159.0318000033</v>
      </c>
      <c r="F44" s="493">
        <v>1030388.9700000006</v>
      </c>
      <c r="G44" s="493">
        <v>1251793.753900012</v>
      </c>
      <c r="H44" s="494">
        <v>2282182.7239000127</v>
      </c>
    </row>
    <row r="45" spans="1:8" s="2" customFormat="1" ht="15.75">
      <c r="A45" s="222">
        <v>8</v>
      </c>
      <c r="B45" s="223" t="s">
        <v>353</v>
      </c>
      <c r="C45" s="277"/>
      <c r="D45" s="277"/>
      <c r="E45" s="300">
        <f t="shared" si="0"/>
        <v>0</v>
      </c>
      <c r="F45" s="493">
        <v>13507.49</v>
      </c>
      <c r="G45" s="493">
        <v>83845.411412000001</v>
      </c>
      <c r="H45" s="494">
        <v>97352.901412000007</v>
      </c>
    </row>
    <row r="46" spans="1:8" s="2" customFormat="1" ht="15.75">
      <c r="A46" s="222">
        <v>8.1</v>
      </c>
      <c r="B46" s="224" t="s">
        <v>354</v>
      </c>
      <c r="C46" s="277"/>
      <c r="D46" s="277"/>
      <c r="E46" s="300">
        <f t="shared" si="0"/>
        <v>0</v>
      </c>
      <c r="F46" s="493"/>
      <c r="G46" s="493"/>
      <c r="H46" s="494">
        <v>0</v>
      </c>
    </row>
    <row r="47" spans="1:8" s="2" customFormat="1" ht="15.75">
      <c r="A47" s="222">
        <v>8.1999999999999993</v>
      </c>
      <c r="B47" s="224" t="s">
        <v>355</v>
      </c>
      <c r="C47" s="277"/>
      <c r="D47" s="277"/>
      <c r="E47" s="300">
        <f t="shared" si="0"/>
        <v>0</v>
      </c>
      <c r="F47" s="493">
        <v>1044</v>
      </c>
      <c r="G47" s="493">
        <v>615.61800000000005</v>
      </c>
      <c r="H47" s="494">
        <v>1659.6179999999999</v>
      </c>
    </row>
    <row r="48" spans="1:8" s="2" customFormat="1" ht="15.75">
      <c r="A48" s="222">
        <v>8.3000000000000007</v>
      </c>
      <c r="B48" s="224" t="s">
        <v>356</v>
      </c>
      <c r="C48" s="277"/>
      <c r="D48" s="277"/>
      <c r="E48" s="300">
        <f t="shared" si="0"/>
        <v>0</v>
      </c>
      <c r="F48" s="493">
        <v>2291.4899999999998</v>
      </c>
      <c r="G48" s="493">
        <v>16144.769412000001</v>
      </c>
      <c r="H48" s="494">
        <v>18436.259411999999</v>
      </c>
    </row>
    <row r="49" spans="1:8" s="2" customFormat="1" ht="15.75">
      <c r="A49" s="222">
        <v>8.4</v>
      </c>
      <c r="B49" s="224" t="s">
        <v>357</v>
      </c>
      <c r="C49" s="277"/>
      <c r="D49" s="277"/>
      <c r="E49" s="300">
        <f t="shared" si="0"/>
        <v>0</v>
      </c>
      <c r="F49" s="493">
        <v>822</v>
      </c>
      <c r="G49" s="493">
        <v>11866.766</v>
      </c>
      <c r="H49" s="494">
        <v>12688.766</v>
      </c>
    </row>
    <row r="50" spans="1:8" s="2" customFormat="1" ht="15.75">
      <c r="A50" s="222">
        <v>8.5</v>
      </c>
      <c r="B50" s="224" t="s">
        <v>358</v>
      </c>
      <c r="C50" s="277"/>
      <c r="D50" s="277"/>
      <c r="E50" s="300">
        <f t="shared" si="0"/>
        <v>0</v>
      </c>
      <c r="F50" s="493"/>
      <c r="G50" s="493"/>
      <c r="H50" s="494">
        <v>0</v>
      </c>
    </row>
    <row r="51" spans="1:8" s="2" customFormat="1" ht="15.75">
      <c r="A51" s="222">
        <v>8.6</v>
      </c>
      <c r="B51" s="224" t="s">
        <v>359</v>
      </c>
      <c r="C51" s="277"/>
      <c r="D51" s="277"/>
      <c r="E51" s="300">
        <f t="shared" si="0"/>
        <v>0</v>
      </c>
      <c r="F51" s="493">
        <v>350</v>
      </c>
      <c r="G51" s="493"/>
      <c r="H51" s="494">
        <v>350</v>
      </c>
    </row>
    <row r="52" spans="1:8" s="2" customFormat="1" ht="15.75">
      <c r="A52" s="222">
        <v>8.6999999999999993</v>
      </c>
      <c r="B52" s="224" t="s">
        <v>360</v>
      </c>
      <c r="C52" s="277"/>
      <c r="D52" s="277"/>
      <c r="E52" s="300">
        <f t="shared" si="0"/>
        <v>0</v>
      </c>
      <c r="F52" s="493">
        <v>9000</v>
      </c>
      <c r="G52" s="493">
        <v>55218.258000000002</v>
      </c>
      <c r="H52" s="494">
        <v>64218.258000000002</v>
      </c>
    </row>
    <row r="53" spans="1:8" s="2" customFormat="1" ht="16.5" thickBot="1">
      <c r="A53" s="227">
        <v>9</v>
      </c>
      <c r="B53" s="228" t="s">
        <v>361</v>
      </c>
      <c r="C53" s="301"/>
      <c r="D53" s="301"/>
      <c r="E53" s="302">
        <f t="shared" si="0"/>
        <v>0</v>
      </c>
      <c r="F53" s="495"/>
      <c r="G53" s="495"/>
      <c r="H53" s="496">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18"/>
  <sheetViews>
    <sheetView zoomScaleNormal="100" workbookViewId="0">
      <pane xSplit="1" ySplit="4" topLeftCell="B5" activePane="bottomRight" state="frozen"/>
      <selection activeCell="C2" sqref="C2"/>
      <selection pane="topRight" activeCell="C2" sqref="C2"/>
      <selection pane="bottomLeft" activeCell="C2" sqref="C2"/>
      <selection pane="bottomRight" activeCell="D26" sqref="D26"/>
    </sheetView>
  </sheetViews>
  <sheetFormatPr defaultColWidth="9.140625" defaultRowHeight="12.75"/>
  <cols>
    <col min="1" max="1" width="9.5703125" style="1" bestFit="1" customWidth="1"/>
    <col min="2" max="2" width="93.5703125" style="1" customWidth="1"/>
    <col min="3" max="4" width="12.7109375" style="1" customWidth="1"/>
    <col min="5" max="11" width="9.7109375" style="11" customWidth="1"/>
    <col min="12" max="16384" width="9.140625" style="11"/>
  </cols>
  <sheetData>
    <row r="1" spans="1:9" ht="15">
      <c r="A1" s="16" t="s">
        <v>226</v>
      </c>
      <c r="B1" s="15" t="str">
        <f>Info!C2</f>
        <v>სს "ბაზისბანკი"</v>
      </c>
      <c r="C1" s="15"/>
      <c r="D1" s="376"/>
    </row>
    <row r="2" spans="1:9" ht="15">
      <c r="A2" s="16" t="s">
        <v>227</v>
      </c>
      <c r="B2" s="526">
        <v>43830</v>
      </c>
      <c r="C2" s="28"/>
      <c r="D2" s="17"/>
      <c r="E2" s="10"/>
      <c r="F2" s="10"/>
      <c r="G2" s="10"/>
      <c r="H2" s="10"/>
    </row>
    <row r="3" spans="1:9" ht="15">
      <c r="A3" s="16"/>
      <c r="B3" s="15"/>
      <c r="C3" s="28"/>
      <c r="D3" s="17"/>
      <c r="E3" s="10"/>
      <c r="F3" s="10"/>
      <c r="G3" s="10"/>
      <c r="H3" s="10"/>
    </row>
    <row r="4" spans="1:9" ht="15" customHeight="1" thickBot="1">
      <c r="A4" s="216" t="s">
        <v>649</v>
      </c>
      <c r="B4" s="217" t="s">
        <v>225</v>
      </c>
      <c r="C4" s="216"/>
      <c r="D4" s="218" t="s">
        <v>130</v>
      </c>
    </row>
    <row r="5" spans="1:9" ht="15" customHeight="1">
      <c r="A5" s="214" t="s">
        <v>27</v>
      </c>
      <c r="B5" s="215"/>
      <c r="C5" s="532">
        <v>43830</v>
      </c>
      <c r="D5" s="533">
        <v>43738</v>
      </c>
    </row>
    <row r="6" spans="1:9" ht="15" customHeight="1">
      <c r="A6" s="423">
        <v>1</v>
      </c>
      <c r="B6" s="424" t="s">
        <v>230</v>
      </c>
      <c r="C6" s="425">
        <f>C7+C9+C10</f>
        <v>1244577961.0998626</v>
      </c>
      <c r="D6" s="426">
        <f>D7+D9+D10</f>
        <v>1240081302.6220856</v>
      </c>
      <c r="F6" s="504"/>
      <c r="H6" s="504"/>
      <c r="I6" s="504"/>
    </row>
    <row r="7" spans="1:9" ht="15" customHeight="1">
      <c r="A7" s="423">
        <v>1.1000000000000001</v>
      </c>
      <c r="B7" s="427" t="s">
        <v>22</v>
      </c>
      <c r="C7" s="428">
        <v>1151387079.0472546</v>
      </c>
      <c r="D7" s="429">
        <v>1151970249.584187</v>
      </c>
      <c r="F7" s="504"/>
      <c r="H7" s="504"/>
      <c r="I7" s="504"/>
    </row>
    <row r="8" spans="1:9" ht="25.5">
      <c r="A8" s="423" t="s">
        <v>287</v>
      </c>
      <c r="B8" s="430" t="s">
        <v>643</v>
      </c>
      <c r="C8" s="428">
        <v>23250000</v>
      </c>
      <c r="D8" s="429">
        <v>23250000</v>
      </c>
      <c r="H8" s="504"/>
      <c r="I8" s="504"/>
    </row>
    <row r="9" spans="1:9" ht="15" customHeight="1">
      <c r="A9" s="423">
        <v>1.2</v>
      </c>
      <c r="B9" s="427" t="s">
        <v>23</v>
      </c>
      <c r="C9" s="428">
        <v>93190882.052607954</v>
      </c>
      <c r="D9" s="429">
        <v>88111053.0378986</v>
      </c>
      <c r="F9" s="504"/>
      <c r="H9" s="504"/>
      <c r="I9" s="504"/>
    </row>
    <row r="10" spans="1:9" ht="15" customHeight="1">
      <c r="A10" s="423">
        <v>1.3</v>
      </c>
      <c r="B10" s="432" t="s">
        <v>78</v>
      </c>
      <c r="C10" s="431">
        <v>0</v>
      </c>
      <c r="D10" s="429">
        <v>0</v>
      </c>
      <c r="F10" s="504"/>
      <c r="H10" s="504"/>
      <c r="I10" s="504"/>
    </row>
    <row r="11" spans="1:9" ht="15" customHeight="1">
      <c r="A11" s="423">
        <v>2</v>
      </c>
      <c r="B11" s="424" t="s">
        <v>231</v>
      </c>
      <c r="C11" s="428">
        <v>3126974.3541999999</v>
      </c>
      <c r="D11" s="429">
        <v>3569969.8969999999</v>
      </c>
      <c r="F11" s="504"/>
      <c r="H11" s="504"/>
      <c r="I11" s="504"/>
    </row>
    <row r="12" spans="1:9" ht="15" customHeight="1">
      <c r="A12" s="443">
        <v>3</v>
      </c>
      <c r="B12" s="444" t="s">
        <v>229</v>
      </c>
      <c r="C12" s="431">
        <v>112080651.75068747</v>
      </c>
      <c r="D12" s="445">
        <v>100986859.99987499</v>
      </c>
      <c r="F12" s="504"/>
      <c r="H12" s="504"/>
      <c r="I12" s="504"/>
    </row>
    <row r="13" spans="1:9" ht="15" customHeight="1" thickBot="1">
      <c r="A13" s="135">
        <v>4</v>
      </c>
      <c r="B13" s="136" t="s">
        <v>288</v>
      </c>
      <c r="C13" s="303">
        <f>C6+C11+C12</f>
        <v>1359785587.2047498</v>
      </c>
      <c r="D13" s="304">
        <f>D6+D11+D12</f>
        <v>1344638132.5189607</v>
      </c>
      <c r="F13" s="504"/>
      <c r="H13" s="504"/>
      <c r="I13" s="504"/>
    </row>
    <row r="14" spans="1:9">
      <c r="B14" s="22"/>
    </row>
    <row r="15" spans="1:9">
      <c r="B15" s="104"/>
    </row>
    <row r="16" spans="1:9">
      <c r="B16" s="104"/>
    </row>
    <row r="17" spans="2:2">
      <c r="B17" s="104"/>
    </row>
    <row r="18" spans="2:2">
      <c r="B18" s="10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zoomScaleNormal="100" workbookViewId="0">
      <pane xSplit="1" ySplit="4" topLeftCell="B5" activePane="bottomRight" state="frozen"/>
      <selection activeCell="L16" sqref="L16"/>
      <selection pane="topRight" activeCell="L16" sqref="L16"/>
      <selection pane="bottomLeft" activeCell="L16" sqref="L16"/>
      <selection pane="bottomRight" activeCell="I11" sqref="I11"/>
    </sheetView>
  </sheetViews>
  <sheetFormatPr defaultRowHeight="15"/>
  <cols>
    <col min="1" max="1" width="9.5703125" style="1" bestFit="1" customWidth="1"/>
    <col min="2" max="2" width="90.42578125" style="1" bestFit="1" customWidth="1"/>
    <col min="3" max="3" width="9.140625" style="1"/>
  </cols>
  <sheetData>
    <row r="1" spans="1:3">
      <c r="A1" s="1" t="s">
        <v>226</v>
      </c>
      <c r="B1" s="376" t="str">
        <f>Info!C2</f>
        <v>სს "ბაზისბანკი"</v>
      </c>
    </row>
    <row r="2" spans="1:3">
      <c r="A2" s="1" t="s">
        <v>227</v>
      </c>
      <c r="B2" s="530">
        <v>43830</v>
      </c>
    </row>
    <row r="4" spans="1:3" ht="16.5" customHeight="1" thickBot="1">
      <c r="A4" s="252" t="s">
        <v>650</v>
      </c>
      <c r="B4" s="64" t="s">
        <v>186</v>
      </c>
      <c r="C4" s="12"/>
    </row>
    <row r="5" spans="1:3" ht="15.75">
      <c r="A5" s="9"/>
      <c r="B5" s="563" t="s">
        <v>187</v>
      </c>
      <c r="C5" s="564"/>
    </row>
    <row r="6" spans="1:3">
      <c r="A6" s="13">
        <v>1</v>
      </c>
      <c r="B6" s="571" t="s">
        <v>918</v>
      </c>
      <c r="C6" s="572"/>
    </row>
    <row r="7" spans="1:3">
      <c r="A7" s="13">
        <v>2</v>
      </c>
      <c r="B7" s="571" t="s">
        <v>919</v>
      </c>
      <c r="C7" s="572"/>
    </row>
    <row r="8" spans="1:3">
      <c r="A8" s="13">
        <v>3</v>
      </c>
      <c r="B8" s="571" t="s">
        <v>920</v>
      </c>
      <c r="C8" s="572"/>
    </row>
    <row r="9" spans="1:3">
      <c r="A9" s="13">
        <v>4</v>
      </c>
      <c r="B9" s="571" t="s">
        <v>921</v>
      </c>
      <c r="C9" s="572"/>
    </row>
    <row r="10" spans="1:3">
      <c r="A10" s="13">
        <v>5</v>
      </c>
      <c r="B10" s="571" t="s">
        <v>922</v>
      </c>
      <c r="C10" s="572"/>
    </row>
    <row r="11" spans="1:3">
      <c r="A11" s="13"/>
      <c r="B11" s="565"/>
      <c r="C11" s="566"/>
    </row>
    <row r="12" spans="1:3" ht="15.75">
      <c r="A12" s="13"/>
      <c r="B12" s="567" t="s">
        <v>188</v>
      </c>
      <c r="C12" s="568"/>
    </row>
    <row r="13" spans="1:3" ht="15.75">
      <c r="A13" s="13">
        <v>1</v>
      </c>
      <c r="B13" s="561" t="s">
        <v>923</v>
      </c>
      <c r="C13" s="562"/>
    </row>
    <row r="14" spans="1:3" ht="15.75">
      <c r="A14" s="13">
        <v>2</v>
      </c>
      <c r="B14" s="561" t="s">
        <v>924</v>
      </c>
      <c r="C14" s="562"/>
    </row>
    <row r="15" spans="1:3" ht="15.75">
      <c r="A15" s="13">
        <v>3</v>
      </c>
      <c r="B15" s="561" t="s">
        <v>925</v>
      </c>
      <c r="C15" s="562"/>
    </row>
    <row r="16" spans="1:3" ht="15.75">
      <c r="A16" s="13">
        <v>4</v>
      </c>
      <c r="B16" s="561" t="s">
        <v>926</v>
      </c>
      <c r="C16" s="562"/>
    </row>
    <row r="17" spans="1:3" ht="15.75">
      <c r="A17" s="13">
        <v>5</v>
      </c>
      <c r="B17" s="561" t="s">
        <v>927</v>
      </c>
      <c r="C17" s="562"/>
    </row>
    <row r="18" spans="1:3" ht="15.75">
      <c r="A18" s="13">
        <v>6</v>
      </c>
      <c r="B18" s="561" t="s">
        <v>928</v>
      </c>
      <c r="C18" s="562"/>
    </row>
    <row r="19" spans="1:3" ht="15.75">
      <c r="A19" s="13">
        <v>7</v>
      </c>
      <c r="B19" s="561" t="s">
        <v>929</v>
      </c>
      <c r="C19" s="562"/>
    </row>
    <row r="20" spans="1:3" ht="15.75" customHeight="1">
      <c r="A20" s="13"/>
      <c r="B20" s="26"/>
      <c r="C20" s="27"/>
    </row>
    <row r="21" spans="1:3" ht="30" customHeight="1">
      <c r="A21" s="13"/>
      <c r="B21" s="569" t="s">
        <v>189</v>
      </c>
      <c r="C21" s="570"/>
    </row>
    <row r="22" spans="1:3">
      <c r="A22" s="13">
        <v>1</v>
      </c>
      <c r="B22" s="65" t="s">
        <v>930</v>
      </c>
      <c r="C22" s="497">
        <v>0.91598172861293459</v>
      </c>
    </row>
    <row r="23" spans="1:3" ht="15.75" customHeight="1">
      <c r="A23" s="13">
        <v>2</v>
      </c>
      <c r="B23" s="65" t="s">
        <v>931</v>
      </c>
      <c r="C23" s="497">
        <v>6.9155295356997867E-2</v>
      </c>
    </row>
    <row r="24" spans="1:3" ht="29.25" customHeight="1">
      <c r="A24" s="13"/>
      <c r="B24" s="569" t="s">
        <v>309</v>
      </c>
      <c r="C24" s="570"/>
    </row>
    <row r="25" spans="1:3">
      <c r="A25" s="13">
        <v>1</v>
      </c>
      <c r="B25" s="65" t="s">
        <v>932</v>
      </c>
      <c r="C25" s="497">
        <v>0.91561533592148947</v>
      </c>
    </row>
    <row r="26" spans="1:3" ht="16.5" thickBot="1">
      <c r="A26" s="14">
        <v>2</v>
      </c>
      <c r="B26" s="66" t="s">
        <v>931</v>
      </c>
      <c r="C26" s="498">
        <v>6.9155295356997867E-2</v>
      </c>
    </row>
  </sheetData>
  <mergeCells count="17">
    <mergeCell ref="B24:C24"/>
    <mergeCell ref="B21:C21"/>
    <mergeCell ref="B6:C6"/>
    <mergeCell ref="B7:C7"/>
    <mergeCell ref="B8:C8"/>
    <mergeCell ref="B9:C9"/>
    <mergeCell ref="B10:C10"/>
    <mergeCell ref="B13:C13"/>
    <mergeCell ref="B14:C14"/>
    <mergeCell ref="B15:C15"/>
    <mergeCell ref="B16:C16"/>
    <mergeCell ref="B17:C17"/>
    <mergeCell ref="B18:C18"/>
    <mergeCell ref="B19:C19"/>
    <mergeCell ref="B5:C5"/>
    <mergeCell ref="B11:C11"/>
    <mergeCell ref="B12:C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37"/>
  <sheetViews>
    <sheetView zoomScaleNormal="100" workbookViewId="0">
      <pane xSplit="1" ySplit="5" topLeftCell="B6" activePane="bottomRight" state="frozen"/>
      <selection activeCell="C2" sqref="C2"/>
      <selection pane="topRight" activeCell="C2" sqref="C2"/>
      <selection pane="bottomLeft" activeCell="C2" sqref="C2"/>
      <selection pane="bottomRight" activeCell="I16" sqref="I16"/>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s>
  <sheetData>
    <row r="1" spans="1:5" ht="15.75">
      <c r="A1" s="16" t="s">
        <v>226</v>
      </c>
      <c r="B1" s="15" t="str">
        <f>Info!C2</f>
        <v>სს "ბაზისბანკი"</v>
      </c>
    </row>
    <row r="2" spans="1:5" s="20" customFormat="1" ht="15.75" customHeight="1">
      <c r="A2" s="20" t="s">
        <v>227</v>
      </c>
      <c r="B2" s="531">
        <v>43830</v>
      </c>
    </row>
    <row r="3" spans="1:5" s="20" customFormat="1" ht="15.75" customHeight="1"/>
    <row r="4" spans="1:5" s="20" customFormat="1" ht="15.75" customHeight="1" thickBot="1">
      <c r="A4" s="253" t="s">
        <v>651</v>
      </c>
      <c r="B4" s="254" t="s">
        <v>298</v>
      </c>
      <c r="C4" s="194"/>
      <c r="D4" s="194"/>
      <c r="E4" s="195" t="s">
        <v>130</v>
      </c>
    </row>
    <row r="5" spans="1:5" s="119" customFormat="1" ht="17.45" customHeight="1">
      <c r="A5" s="392"/>
      <c r="B5" s="393"/>
      <c r="C5" s="193" t="s">
        <v>0</v>
      </c>
      <c r="D5" s="193" t="s">
        <v>1</v>
      </c>
      <c r="E5" s="394" t="s">
        <v>2</v>
      </c>
    </row>
    <row r="6" spans="1:5" s="159" customFormat="1" ht="14.45" customHeight="1">
      <c r="A6" s="395"/>
      <c r="B6" s="573" t="s">
        <v>269</v>
      </c>
      <c r="C6" s="573" t="s">
        <v>268</v>
      </c>
      <c r="D6" s="574" t="s">
        <v>267</v>
      </c>
      <c r="E6" s="575"/>
    </row>
    <row r="7" spans="1:5" s="159" customFormat="1" ht="99.6" customHeight="1">
      <c r="A7" s="395"/>
      <c r="B7" s="573"/>
      <c r="C7" s="573"/>
      <c r="D7" s="389" t="s">
        <v>266</v>
      </c>
      <c r="E7" s="390" t="s">
        <v>826</v>
      </c>
    </row>
    <row r="8" spans="1:5">
      <c r="A8" s="396">
        <v>1</v>
      </c>
      <c r="B8" s="397" t="s">
        <v>191</v>
      </c>
      <c r="C8" s="398">
        <v>36800044.588699996</v>
      </c>
      <c r="D8" s="398"/>
      <c r="E8" s="399">
        <v>36800044.588699996</v>
      </c>
    </row>
    <row r="9" spans="1:5">
      <c r="A9" s="396">
        <v>2</v>
      </c>
      <c r="B9" s="397" t="s">
        <v>192</v>
      </c>
      <c r="C9" s="398">
        <v>219926493.042</v>
      </c>
      <c r="D9" s="398"/>
      <c r="E9" s="399">
        <v>219926493.042</v>
      </c>
    </row>
    <row r="10" spans="1:5">
      <c r="A10" s="396">
        <v>3</v>
      </c>
      <c r="B10" s="397" t="s">
        <v>265</v>
      </c>
      <c r="C10" s="398">
        <v>177366289.9727</v>
      </c>
      <c r="D10" s="398"/>
      <c r="E10" s="399">
        <v>177366289.9727</v>
      </c>
    </row>
    <row r="11" spans="1:5">
      <c r="A11" s="396">
        <v>4</v>
      </c>
      <c r="B11" s="397" t="s">
        <v>222</v>
      </c>
      <c r="C11" s="398">
        <v>0</v>
      </c>
      <c r="D11" s="398"/>
      <c r="E11" s="399">
        <v>0</v>
      </c>
    </row>
    <row r="12" spans="1:5">
      <c r="A12" s="396">
        <v>5</v>
      </c>
      <c r="B12" s="397" t="s">
        <v>194</v>
      </c>
      <c r="C12" s="398">
        <v>198430439.31</v>
      </c>
      <c r="D12" s="398"/>
      <c r="E12" s="399">
        <v>198430439.31</v>
      </c>
    </row>
    <row r="13" spans="1:5">
      <c r="A13" s="396">
        <v>6.1</v>
      </c>
      <c r="B13" s="397" t="s">
        <v>195</v>
      </c>
      <c r="C13" s="400">
        <v>996882696.21719992</v>
      </c>
      <c r="D13" s="398"/>
      <c r="E13" s="399">
        <v>996882696.21719992</v>
      </c>
    </row>
    <row r="14" spans="1:5">
      <c r="A14" s="396">
        <v>6.2</v>
      </c>
      <c r="B14" s="401" t="s">
        <v>196</v>
      </c>
      <c r="C14" s="400">
        <v>-38487882.266800001</v>
      </c>
      <c r="D14" s="398"/>
      <c r="E14" s="399">
        <v>-38487882.266800001</v>
      </c>
    </row>
    <row r="15" spans="1:5">
      <c r="A15" s="396">
        <v>6</v>
      </c>
      <c r="B15" s="397" t="s">
        <v>264</v>
      </c>
      <c r="C15" s="398">
        <v>958394813.95039988</v>
      </c>
      <c r="D15" s="398"/>
      <c r="E15" s="399">
        <v>958394813.95039988</v>
      </c>
    </row>
    <row r="16" spans="1:5">
      <c r="A16" s="396">
        <v>7</v>
      </c>
      <c r="B16" s="397" t="s">
        <v>198</v>
      </c>
      <c r="C16" s="398">
        <v>9262434.7406000011</v>
      </c>
      <c r="D16" s="398"/>
      <c r="E16" s="399">
        <v>9262434.7406000011</v>
      </c>
    </row>
    <row r="17" spans="1:5">
      <c r="A17" s="396">
        <v>8</v>
      </c>
      <c r="B17" s="397" t="s">
        <v>199</v>
      </c>
      <c r="C17" s="398">
        <v>13825651.045</v>
      </c>
      <c r="D17" s="398"/>
      <c r="E17" s="399">
        <v>13825651.045</v>
      </c>
    </row>
    <row r="18" spans="1:5">
      <c r="A18" s="396">
        <v>9</v>
      </c>
      <c r="B18" s="397" t="s">
        <v>200</v>
      </c>
      <c r="C18" s="398">
        <v>9362704.2200000007</v>
      </c>
      <c r="D18" s="398"/>
      <c r="E18" s="399">
        <v>9362704.2200000007</v>
      </c>
    </row>
    <row r="19" spans="1:5" ht="25.5">
      <c r="A19" s="396">
        <v>10</v>
      </c>
      <c r="B19" s="397" t="s">
        <v>201</v>
      </c>
      <c r="C19" s="398">
        <v>32516689.32</v>
      </c>
      <c r="D19" s="398">
        <v>11545946.300000001</v>
      </c>
      <c r="E19" s="399">
        <v>20970743.02</v>
      </c>
    </row>
    <row r="20" spans="1:5">
      <c r="A20" s="396">
        <v>11</v>
      </c>
      <c r="B20" s="397" t="s">
        <v>202</v>
      </c>
      <c r="C20" s="398">
        <v>9238434.0105999988</v>
      </c>
      <c r="D20" s="398"/>
      <c r="E20" s="399">
        <v>9238434.0105999988</v>
      </c>
    </row>
    <row r="21" spans="1:5" ht="39" thickBot="1">
      <c r="A21" s="402"/>
      <c r="B21" s="403" t="s">
        <v>790</v>
      </c>
      <c r="C21" s="346">
        <f>SUM(C8:C12, C15:C20)</f>
        <v>1665123994.2</v>
      </c>
      <c r="D21" s="346">
        <f>SUM(D8:D12, D15:D20)</f>
        <v>11545946.300000001</v>
      </c>
      <c r="E21" s="404">
        <f>SUM(E8:E12, E15:E20)</f>
        <v>1653578047.9000001</v>
      </c>
    </row>
    <row r="22" spans="1:5">
      <c r="A22"/>
      <c r="B22"/>
      <c r="C22"/>
      <c r="D22"/>
      <c r="E22"/>
    </row>
    <row r="23" spans="1:5">
      <c r="A23"/>
      <c r="B23"/>
      <c r="C23"/>
      <c r="D23"/>
      <c r="E23"/>
    </row>
    <row r="25" spans="1:5" s="1" customFormat="1">
      <c r="B25" s="68"/>
    </row>
    <row r="26" spans="1:5" s="1" customFormat="1" ht="12.75">
      <c r="B26" s="69"/>
    </row>
    <row r="27" spans="1:5" s="1" customFormat="1">
      <c r="B27" s="68"/>
    </row>
    <row r="28" spans="1:5" s="1" customFormat="1">
      <c r="B28" s="68"/>
    </row>
    <row r="29" spans="1:5" s="1" customFormat="1">
      <c r="B29" s="68"/>
    </row>
    <row r="30" spans="1:5" s="1" customFormat="1">
      <c r="B30" s="68"/>
    </row>
    <row r="31" spans="1:5" s="1" customFormat="1">
      <c r="B31" s="68"/>
    </row>
    <row r="32" spans="1:5" s="1" customFormat="1" ht="12.75">
      <c r="B32" s="69"/>
    </row>
    <row r="33" spans="2:2" s="1" customFormat="1" ht="12.75">
      <c r="B33" s="69"/>
    </row>
    <row r="34" spans="2:2" s="1" customFormat="1" ht="12.75">
      <c r="B34" s="69"/>
    </row>
    <row r="35" spans="2:2" s="1" customFormat="1" ht="12.75">
      <c r="B35" s="69"/>
    </row>
    <row r="36" spans="2:2" s="1" customFormat="1" ht="12.75">
      <c r="B36" s="69"/>
    </row>
    <row r="37" spans="2:2" s="1" customFormat="1" ht="12.75">
      <c r="B37" s="69"/>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33"/>
  <sheetViews>
    <sheetView zoomScaleNormal="100" workbookViewId="0">
      <pane xSplit="1" ySplit="4" topLeftCell="B5" activePane="bottomRight" state="frozen"/>
      <selection activeCell="C2" sqref="C2"/>
      <selection pane="topRight" activeCell="C2" sqref="C2"/>
      <selection pane="bottomLeft" activeCell="C2" sqref="C2"/>
      <selection pane="bottomRight" activeCell="B21" sqref="B21"/>
    </sheetView>
  </sheetViews>
  <sheetFormatPr defaultRowHeight="15" outlineLevelRow="1"/>
  <cols>
    <col min="1" max="1" width="9.5703125" style="1" bestFit="1" customWidth="1"/>
    <col min="2" max="2" width="114.28515625" style="1" customWidth="1"/>
    <col min="3" max="3" width="18.85546875" customWidth="1"/>
    <col min="4" max="4" width="10" bestFit="1" customWidth="1"/>
    <col min="5" max="5" width="12" bestFit="1" customWidth="1"/>
    <col min="6" max="6" width="12.5703125" bestFit="1" customWidth="1"/>
  </cols>
  <sheetData>
    <row r="1" spans="1:3" ht="15.75">
      <c r="A1" s="16" t="s">
        <v>226</v>
      </c>
      <c r="B1" s="15" t="str">
        <f>Info!C2</f>
        <v>სს "ბაზისბანკი"</v>
      </c>
    </row>
    <row r="2" spans="1:3" s="20" customFormat="1" ht="15.75" customHeight="1">
      <c r="A2" s="20" t="s">
        <v>227</v>
      </c>
      <c r="B2" s="531">
        <v>43830</v>
      </c>
      <c r="C2"/>
    </row>
    <row r="3" spans="1:3" s="20" customFormat="1" ht="15.75" customHeight="1">
      <c r="C3"/>
    </row>
    <row r="4" spans="1:3" s="20" customFormat="1" ht="26.25" thickBot="1">
      <c r="A4" s="20" t="s">
        <v>652</v>
      </c>
      <c r="B4" s="201" t="s">
        <v>302</v>
      </c>
      <c r="C4" s="195" t="s">
        <v>130</v>
      </c>
    </row>
    <row r="5" spans="1:3" ht="26.25">
      <c r="A5" s="196">
        <v>1</v>
      </c>
      <c r="B5" s="197" t="s">
        <v>688</v>
      </c>
      <c r="C5" s="305">
        <f>'7. LI1'!E21</f>
        <v>1653578047.9000001</v>
      </c>
    </row>
    <row r="6" spans="1:3" s="186" customFormat="1">
      <c r="A6" s="118">
        <v>2.1</v>
      </c>
      <c r="B6" s="203" t="s">
        <v>303</v>
      </c>
      <c r="C6" s="306">
        <v>147871719.74700001</v>
      </c>
    </row>
    <row r="7" spans="1:3" s="3" customFormat="1" ht="25.5" outlineLevel="1">
      <c r="A7" s="202">
        <v>2.2000000000000002</v>
      </c>
      <c r="B7" s="198" t="s">
        <v>304</v>
      </c>
      <c r="C7" s="307">
        <v>0</v>
      </c>
    </row>
    <row r="8" spans="1:3" s="3" customFormat="1" ht="26.25">
      <c r="A8" s="202">
        <v>3</v>
      </c>
      <c r="B8" s="199" t="s">
        <v>689</v>
      </c>
      <c r="C8" s="308">
        <f>SUM(C5:C7)</f>
        <v>1801449767.6470001</v>
      </c>
    </row>
    <row r="9" spans="1:3" s="186" customFormat="1">
      <c r="A9" s="118">
        <v>4</v>
      </c>
      <c r="B9" s="206" t="s">
        <v>299</v>
      </c>
      <c r="C9" s="306">
        <v>16042674.59408801</v>
      </c>
    </row>
    <row r="10" spans="1:3" s="3" customFormat="1" ht="25.5" outlineLevel="1">
      <c r="A10" s="202">
        <v>5.0999999999999996</v>
      </c>
      <c r="B10" s="198" t="s">
        <v>310</v>
      </c>
      <c r="C10" s="307">
        <v>-34994301.531759039</v>
      </c>
    </row>
    <row r="11" spans="1:3" s="3" customFormat="1" ht="25.5" outlineLevel="1">
      <c r="A11" s="202">
        <v>5.2</v>
      </c>
      <c r="B11" s="198" t="s">
        <v>311</v>
      </c>
      <c r="C11" s="307">
        <v>0</v>
      </c>
    </row>
    <row r="12" spans="1:3" s="3" customFormat="1">
      <c r="A12" s="202">
        <v>6</v>
      </c>
      <c r="B12" s="204" t="s">
        <v>300</v>
      </c>
      <c r="C12" s="405"/>
    </row>
    <row r="13" spans="1:3" s="3" customFormat="1" ht="15.75" thickBot="1">
      <c r="A13" s="205">
        <v>7</v>
      </c>
      <c r="B13" s="200" t="s">
        <v>301</v>
      </c>
      <c r="C13" s="309">
        <f>SUM(C8:C12)</f>
        <v>1782498140.7093291</v>
      </c>
    </row>
    <row r="17" spans="2:6" s="1" customFormat="1">
      <c r="B17" s="70"/>
      <c r="C17"/>
      <c r="D17"/>
      <c r="E17"/>
      <c r="F17"/>
    </row>
    <row r="18" spans="2:6" s="1" customFormat="1">
      <c r="B18" s="67"/>
      <c r="C18"/>
      <c r="D18"/>
      <c r="E18"/>
      <c r="F18"/>
    </row>
    <row r="19" spans="2:6" s="1" customFormat="1">
      <c r="B19" s="67"/>
      <c r="C19"/>
      <c r="D19"/>
      <c r="E19"/>
      <c r="F19"/>
    </row>
    <row r="20" spans="2:6" s="1" customFormat="1">
      <c r="B20" s="69"/>
      <c r="C20"/>
      <c r="D20"/>
      <c r="E20"/>
      <c r="F20"/>
    </row>
    <row r="21" spans="2:6" s="1" customFormat="1">
      <c r="B21" s="68"/>
      <c r="C21"/>
      <c r="D21"/>
      <c r="E21"/>
      <c r="F21"/>
    </row>
    <row r="22" spans="2:6" s="1" customFormat="1">
      <c r="B22" s="69"/>
      <c r="C22"/>
      <c r="D22"/>
      <c r="E22"/>
      <c r="F22"/>
    </row>
    <row r="23" spans="2:6" s="1" customFormat="1">
      <c r="B23" s="68"/>
      <c r="C23"/>
      <c r="D23"/>
      <c r="E23"/>
      <c r="F23"/>
    </row>
    <row r="24" spans="2:6" s="1" customFormat="1">
      <c r="B24" s="68"/>
      <c r="C24"/>
      <c r="D24"/>
      <c r="E24"/>
      <c r="F24"/>
    </row>
    <row r="25" spans="2:6" s="1" customFormat="1">
      <c r="B25" s="68"/>
      <c r="C25"/>
      <c r="D25"/>
      <c r="E25"/>
      <c r="F25"/>
    </row>
    <row r="26" spans="2:6" s="1" customFormat="1">
      <c r="B26" s="68"/>
      <c r="C26"/>
      <c r="D26"/>
      <c r="E26"/>
      <c r="F26"/>
    </row>
    <row r="27" spans="2:6" s="1" customFormat="1">
      <c r="B27" s="68"/>
      <c r="C27"/>
      <c r="D27"/>
      <c r="E27"/>
      <c r="F27"/>
    </row>
    <row r="28" spans="2:6" s="1" customFormat="1">
      <c r="B28" s="69"/>
      <c r="C28"/>
      <c r="D28"/>
      <c r="E28"/>
      <c r="F28"/>
    </row>
    <row r="29" spans="2:6" s="1" customFormat="1">
      <c r="B29" s="69"/>
      <c r="C29"/>
      <c r="D29"/>
      <c r="E29"/>
      <c r="F29"/>
    </row>
    <row r="30" spans="2:6" s="1" customFormat="1">
      <c r="B30" s="69"/>
      <c r="C30"/>
      <c r="D30"/>
      <c r="E30"/>
      <c r="F30"/>
    </row>
    <row r="31" spans="2:6" s="1" customFormat="1">
      <c r="B31" s="69"/>
      <c r="C31"/>
      <c r="D31"/>
      <c r="E31"/>
      <c r="F31"/>
    </row>
    <row r="32" spans="2:6" s="1" customFormat="1">
      <c r="B32" s="69"/>
      <c r="C32"/>
      <c r="D32"/>
      <c r="E32"/>
      <c r="F32"/>
    </row>
    <row r="33" spans="2:6" s="1" customFormat="1">
      <c r="B33" s="69"/>
      <c r="C33"/>
      <c r="D33"/>
      <c r="E33"/>
      <c r="F33"/>
    </row>
  </sheetData>
  <pageMargins left="0.7" right="0.7" top="0.75" bottom="0.75" header="0.3" footer="0.3"/>
  <pageSetup paperSize="9" orientation="portrait" horizontalDpi="4294967295" verticalDpi="4294967295" r:id="rId1"/>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xoa9WxRXnHUFU7O51+qQUwr2dnr4+nu++mT0YyA4S08=</DigestValue>
    </Reference>
    <Reference Type="http://www.w3.org/2000/09/xmldsig#Object" URI="#idOfficeObject">
      <DigestMethod Algorithm="http://www.w3.org/2001/04/xmlenc#sha256"/>
      <DigestValue>HXWKMNDIkkVG1UdmoonyvbZD5wkKew47PPN86Qhg3r4=</DigestValue>
    </Reference>
    <Reference Type="http://uri.etsi.org/01903#SignedProperties" URI="#idSignedProperties">
      <Transforms>
        <Transform Algorithm="http://www.w3.org/TR/2001/REC-xml-c14n-20010315"/>
      </Transforms>
      <DigestMethod Algorithm="http://www.w3.org/2001/04/xmlenc#sha256"/>
      <DigestValue>RQDeuI+Ynskqvxg/wU3YIl91uL1bCMav05gRNUIrNR8=</DigestValue>
    </Reference>
  </SignedInfo>
  <SignatureValue>Gz/lTxGcrjrN7Jt/NemSaEoHLQr0W2g+5mmeVgvsjHafDrZJAQVHyQsmKwSCPozJgaGVmQTCIuXp
I+Pw/e3H1U9vhVWXOKCs3ygrrIwZQrqmxHsvG1Csx3jPFbJV4gmwghI6eUvu2gp+G0f3n758i1oa
viEilt4LT0628ZWcBTjBVXkyiVamEFJXn7s5RJ/Hhz9+kssLnHbSev+8+1rnmWdubVJPdlF+8Kqm
fgvpP0VVFxCv0ri7RwDcHR9ikwwVIQh+QyN6fjuJvvv9zIAdZWr1iIdOOWXQ6j87DjSZju902F5S
1NOhTj84pU+OJrGZfJ66pcCaGB7q+NvcfQD4MA==</SignatureValue>
  <KeyInfo>
    <X509Data>
      <X509Certificate>MIIGPTCCBSWgAwIBAgIKch7wjgACAAEQSDANBgkqhkiG9w0BAQsFADBKMRIwEAYKCZImiZPyLGQBGRYCZ2UxEzARBgoJkiaJk/IsZAEZFgNuYmcxHzAdBgNVBAMTFk5CRyBDbGFzcyAyIElOVCBTdWIgQ0EwHhcNMTkwMjI2MTMzMzA1WhcNMjEwMjI1MTMzMzA1WjA7MRYwFAYDVQQKEw1KU0MgQkFTSVNCQU5LMSEwHwYDVQQDExhCQlMgLSBMaWEgQXNsYW5pa2FzaHZpbGkwggEiMA0GCSqGSIb3DQEBAQUAA4IBDwAwggEKAoIBAQDWcEO1tIPoxaVZ42KmiceAqUL6OT6Z3Uv1l8FoHm46uKpvq+5OQbB7pCDboUFK0HI3+xQG6+NsfldMCWcf5swO7VOK1ZjSL0K/Tm5G1EEzRVetT2Df8cx1lJp+V1Tzb1TPFT1t1lRYRqLrlZRrIzgLsyITOJZvwKs8C8P1+5G/X3y/8XAb7pA9d26pchV8EKDGDNXgdpOODAqUDRvaKohooFfiUemLLGrekhEt9j/8SVnyztDhd28YYti/YRTLIFdxdRZ/bXcibjlhUNQQBM8L5LV6/R9WdwDABotaTTYsdjuTS6Dc13+9WK5P26j38Tu6dEfb6tlbhsaTN80opEidAgMBAAGjggMyMIIDLjA8BgkrBgEEAYI3FQcELzAtBiUrBgEEAYI3FQjmsmCDjfVEhoGZCYO4oUqDvoRxBIHPkBGGr54RAgFkAgEbMB0GA1UdJQQWMBQGCCsGAQUFBwMCBggrBgEFBQcDBDALBgNVHQ8EBAMCB4AwJwYJKwYBBAGCNxUKBBowGDAKBggrBgEFBQcDAjAKBggrBgEFBQcDBDAdBgNVHQ4EFgQUinUH9X9Avdx5II30g0/3UYsWf3A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otDPK/+hmAl+hZynNFd5LX0kNivSUbqnzTle3yQLBR+0+h4df+lF5VSaj2Jjm8XXl+8qGoUL9x7ceLGV6W6GX4kXmrLZ7upC5IY90UVvphUEqvi6EfuCfSbz0R4u6spmrweZ9EFdR/3ltwNoMQ4fDUaE6SyEJWNBhFYe0Y50khmMdd0aO+jo6sYv2/cGvKH7WgPNYkEkcENEaX6Zp2+JKJEVdTyLgfMFrP5vz2J+TleKMhZn6iFrZgS+69EhX43XYKnlmG2rBY/Auw3EWJxxRUj6Y7NzYezNX0WFELpzHdk28TZ80eP44DgRJrkz5y6hcjSi6cdGYEwwKuMhtz7P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lP71W4+mKzqN1A5Abmj68heYDLrgOarPgW3XWZFHtdQ=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LtR1oLpK0mIQeaEcHA1nKZBK4JwtakBKB/qrrEgSa5Y=</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VbXZ4RkxmkWDuyWpZCzxqPBA0dysAc0u1/8D0q7KlmM=</DigestValue>
      </Reference>
      <Reference URI="/xl/styles.xml?ContentType=application/vnd.openxmlformats-officedocument.spreadsheetml.styles+xml">
        <DigestMethod Algorithm="http://www.w3.org/2001/04/xmlenc#sha256"/>
        <DigestValue>sk0jUZ4egi0OJM41kfswfy/bTlNKGNMjnWh1ZMgIp3g=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9uDW+gJbqpdYcKQvMKOj24v4v0wztlYQhjPL/Ix0R6o=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KAHH9/8nsfnxzde3NtOxsd6p+9F+U2v/IRpqfipKwRY=</DigestValue>
      </Reference>
      <Reference URI="/xl/worksheets/sheet10.xml?ContentType=application/vnd.openxmlformats-officedocument.spreadsheetml.worksheet+xml">
        <DigestMethod Algorithm="http://www.w3.org/2001/04/xmlenc#sha256"/>
        <DigestValue>fIuDkY6Dlgh/3ME7HEnGazHCtf5HxIhdKKQiTrpu9/8=</DigestValue>
      </Reference>
      <Reference URI="/xl/worksheets/sheet11.xml?ContentType=application/vnd.openxmlformats-officedocument.spreadsheetml.worksheet+xml">
        <DigestMethod Algorithm="http://www.w3.org/2001/04/xmlenc#sha256"/>
        <DigestValue>HNhyE49eVmnadOuhuwYRnVyxFOGvPSzTgOOTR1TpUMY=</DigestValue>
      </Reference>
      <Reference URI="/xl/worksheets/sheet12.xml?ContentType=application/vnd.openxmlformats-officedocument.spreadsheetml.worksheet+xml">
        <DigestMethod Algorithm="http://www.w3.org/2001/04/xmlenc#sha256"/>
        <DigestValue>obQ23/ugBIbq84BePp1XSA9kE5gQdLfN2F1ASYvI3pc=</DigestValue>
      </Reference>
      <Reference URI="/xl/worksheets/sheet13.xml?ContentType=application/vnd.openxmlformats-officedocument.spreadsheetml.worksheet+xml">
        <DigestMethod Algorithm="http://www.w3.org/2001/04/xmlenc#sha256"/>
        <DigestValue>wzv3m+W/hXIEpxWAUYJ9YORQzSjuPWjp8b0m9Ev7Pqc=</DigestValue>
      </Reference>
      <Reference URI="/xl/worksheets/sheet14.xml?ContentType=application/vnd.openxmlformats-officedocument.spreadsheetml.worksheet+xml">
        <DigestMethod Algorithm="http://www.w3.org/2001/04/xmlenc#sha256"/>
        <DigestValue>hr+ijeiNLT2UOI11SFu9qagvJnTk/v5EGd4NyhNof1c=</DigestValue>
      </Reference>
      <Reference URI="/xl/worksheets/sheet15.xml?ContentType=application/vnd.openxmlformats-officedocument.spreadsheetml.worksheet+xml">
        <DigestMethod Algorithm="http://www.w3.org/2001/04/xmlenc#sha256"/>
        <DigestValue>WaUKjQiFn/Lj6l1ms/0AQul4mG6LVqnd3pmdgGDBmjs=</DigestValue>
      </Reference>
      <Reference URI="/xl/worksheets/sheet16.xml?ContentType=application/vnd.openxmlformats-officedocument.spreadsheetml.worksheet+xml">
        <DigestMethod Algorithm="http://www.w3.org/2001/04/xmlenc#sha256"/>
        <DigestValue>C6ZrFfI5A2PNSTOpBvMnwT9uk1FT/322xBmza1nBZGw=</DigestValue>
      </Reference>
      <Reference URI="/xl/worksheets/sheet17.xml?ContentType=application/vnd.openxmlformats-officedocument.spreadsheetml.worksheet+xml">
        <DigestMethod Algorithm="http://www.w3.org/2001/04/xmlenc#sha256"/>
        <DigestValue>KGkY4j3X15IYx84TSAYt7aApy3/Wjn9FOkmZ0nZRvME=</DigestValue>
      </Reference>
      <Reference URI="/xl/worksheets/sheet18.xml?ContentType=application/vnd.openxmlformats-officedocument.spreadsheetml.worksheet+xml">
        <DigestMethod Algorithm="http://www.w3.org/2001/04/xmlenc#sha256"/>
        <DigestValue>9h1eyAMyUhItEx4qvAy/auYtu2taC4A/adxP7as6cgI=</DigestValue>
      </Reference>
      <Reference URI="/xl/worksheets/sheet19.xml?ContentType=application/vnd.openxmlformats-officedocument.spreadsheetml.worksheet+xml">
        <DigestMethod Algorithm="http://www.w3.org/2001/04/xmlenc#sha256"/>
        <DigestValue>Z9VUE+q3gkfxN7eSXTDeY4wr3SZbDCNUzmyltUcsPFg=</DigestValue>
      </Reference>
      <Reference URI="/xl/worksheets/sheet2.xml?ContentType=application/vnd.openxmlformats-officedocument.spreadsheetml.worksheet+xml">
        <DigestMethod Algorithm="http://www.w3.org/2001/04/xmlenc#sha256"/>
        <DigestValue>04H+fm4hHLWttI0QlZr32k+zZAeyDZKT2LoK6Foq82A=</DigestValue>
      </Reference>
      <Reference URI="/xl/worksheets/sheet3.xml?ContentType=application/vnd.openxmlformats-officedocument.spreadsheetml.worksheet+xml">
        <DigestMethod Algorithm="http://www.w3.org/2001/04/xmlenc#sha256"/>
        <DigestValue>9Xf5v9NFHlf0DtCjegyanzy569W8TiaYWtwDiyCwvF8=</DigestValue>
      </Reference>
      <Reference URI="/xl/worksheets/sheet4.xml?ContentType=application/vnd.openxmlformats-officedocument.spreadsheetml.worksheet+xml">
        <DigestMethod Algorithm="http://www.w3.org/2001/04/xmlenc#sha256"/>
        <DigestValue>cjKfOX7AhuXCqTq3WvBGkdVuEBOTffE093dPadqE3Ps=</DigestValue>
      </Reference>
      <Reference URI="/xl/worksheets/sheet5.xml?ContentType=application/vnd.openxmlformats-officedocument.spreadsheetml.worksheet+xml">
        <DigestMethod Algorithm="http://www.w3.org/2001/04/xmlenc#sha256"/>
        <DigestValue>vR0gVjlfz4TSIcZvyBhd35wf1zVHLSfGkD5xDSOGLVg=</DigestValue>
      </Reference>
      <Reference URI="/xl/worksheets/sheet6.xml?ContentType=application/vnd.openxmlformats-officedocument.spreadsheetml.worksheet+xml">
        <DigestMethod Algorithm="http://www.w3.org/2001/04/xmlenc#sha256"/>
        <DigestValue>zK9ZIMEzbjDUk7g9dWJ9W+JY0j+rWY79MftlTCXkIVM=</DigestValue>
      </Reference>
      <Reference URI="/xl/worksheets/sheet7.xml?ContentType=application/vnd.openxmlformats-officedocument.spreadsheetml.worksheet+xml">
        <DigestMethod Algorithm="http://www.w3.org/2001/04/xmlenc#sha256"/>
        <DigestValue>5Q5lV90nZVl+pATGi+1n1IipxxnL0b4DnDsm8qUqj/o=</DigestValue>
      </Reference>
      <Reference URI="/xl/worksheets/sheet8.xml?ContentType=application/vnd.openxmlformats-officedocument.spreadsheetml.worksheet+xml">
        <DigestMethod Algorithm="http://www.w3.org/2001/04/xmlenc#sha256"/>
        <DigestValue>0pXTlOSZqDkkOF5WMYfHt9xE/E7YCwEKdz3AOP3ith8=</DigestValue>
      </Reference>
      <Reference URI="/xl/worksheets/sheet9.xml?ContentType=application/vnd.openxmlformats-officedocument.spreadsheetml.worksheet+xml">
        <DigestMethod Algorithm="http://www.w3.org/2001/04/xmlenc#sha256"/>
        <DigestValue>s66mXNNFh6bzwMvszVmuPNOrzLWM3DsTtRG5kjc9gEs=</DigestValue>
      </Reference>
    </Manifest>
    <SignatureProperties>
      <SignatureProperty Id="idSignatureTime" Target="#idPackageSignature">
        <mdssi:SignatureTime xmlns:mdssi="http://schemas.openxmlformats.org/package/2006/digital-signature">
          <mdssi:Format>YYYY-MM-DDThh:mm:ssTZD</mdssi:Format>
          <mdssi:Value>2020-01-31T14:55:26Z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CFO</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2020-01-31T14:55:26Z</xd:SigningTime>
          <xd:SigningCertificate>
            <xd:Cert>
              <xd:CertDigest>
                <DigestMethod Algorithm="http://www.w3.org/2001/04/xmlenc#sha256"/>
                <DigestValue>ICg8aZ/LUaiTOJpdbx6brsNZ5Tnx0bsGK6qe9miTFF4=</DigestValue>
              </xd:CertDigest>
              <xd:IssuerSerial>
                <X509IssuerName>CN=NBG Class 2 INT Sub CA, DC=nbg, DC=ge</X509IssuerName>
                <X509SerialNumber>538920515161375226531912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CFO</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JPIvbq4rJPO2DSJO6dUZxQviWJ6/Pd4K7gNEyrpVEhk=</DigestValue>
    </Reference>
    <Reference Type="http://www.w3.org/2000/09/xmldsig#Object" URI="#idOfficeObject">
      <DigestMethod Algorithm="http://www.w3.org/2001/04/xmlenc#sha256"/>
      <DigestValue>jN9sz42KVWeu2POtD7JxnpC/v12RaUh2kcpbiCrch8s=</DigestValue>
    </Reference>
    <Reference Type="http://uri.etsi.org/01903#SignedProperties" URI="#idSignedProperties">
      <Transforms>
        <Transform Algorithm="http://www.w3.org/TR/2001/REC-xml-c14n-20010315"/>
      </Transforms>
      <DigestMethod Algorithm="http://www.w3.org/2001/04/xmlenc#sha256"/>
      <DigestValue>Kqg06bZF8WTZ/jslkapLvDv2YH9qYhP98EAwnEaYmgU=</DigestValue>
    </Reference>
  </SignedInfo>
  <SignatureValue>JHWpHAywBlkfXMIvYiatvrOaDbU1oNlM+6nBEI3cGol3NaPQBzaKciFAoEwghvRBMwI/1DqQJ8mh
3YNfoHcIvmyFIwNjCemG4oeh68eu+dqab4akLwhJVqVlwgLHh0/XNabwr99/XLqxnBywgwLJ1ozo
fhJNiHKuGQ82LdYa5pP7Mel4UVf+WZCnlPC/Vth2iMpOQHHQE0umso5X6HQ2IDpOBVda52VRtkQ5
xqSj9VlwS8qMN9AUTkVrRPkhTH0SbBS6B1eAkZQ7Kfkfxm3rxJ96Ilz6hsLAevtl/fH5ycTlDgeJ
pCNKWsinX1uE6dcj7x7RmOvCo4jy45Gt4uzNJQ==</SignatureValue>
  <KeyInfo>
    <X509Data>
      <X509Certificate>MIIGOzCCBSOgAwIBAgIKOYtC6QACAAFS3TANBgkqhkiG9w0BAQsFADBKMRIwEAYKCZImiZPyLGQBGRYCZ2UxEzARBgoJkiaJk/IsZAEZFgNuYmcxHzAdBgNVBAMTFk5CRyBDbGFzcyAyIElOVCBTdWIgQ0EwHhcNMTkxMTA3MDY1NTEyWhcNMjExMTA2MDY1NTEyWjA5MRYwFAYDVQQKEw1KU0MgQkFTSVNCQU5LMR8wHQYDVQQDExZCQlMgLSBUaW5hdGluIEtoZWxhZHplMIIBIjANBgkqhkiG9w0BAQEFAAOCAQ8AMIIBCgKCAQEA1/GPHkQmMIr2G86v3Hg4IqaRsmFYN97BhTxYHIpZqwrNm9tkL2s3bujrgVyyqRfgK4H2oeXwj8EV3kFh9XmO+4bKHlU0RGlzhQPSITQ2A05WF+dyoJ5Qq0+A8czL+LlN4dy5AtXrL3nJuCe5fjLv+UpMuKwl9SwXteLS/PuIzDJgl3SIDW2HFAMv8YsTwMR6nXyQgmpV+9n8EwN5UDZhDETa7jSTTvvaXePZw1m2bvZElGKOs+E9Xpu6I4khUfukTCuU/Ri0e4sfhOqt7Xqd8jq7oZJIxCqvYrM9CiTogPQOp815Ii08Bfnp0oCzfO+lJ9GFDCBKQ1/DcgenE5CXXwIDAQABo4IDMjCCAy4wPAYJKwYBBAGCNxUHBC8wLQYlKwYBBAGCNxUI5rJgg431RIaBmQmDuKFKg76EcQSDxJEzhIOIXQIBZAIBIzAdBgNVHSUEFjAUBggrBgEFBQcDAgYIKwYBBQUHAwQwCwYDVR0PBAQDAgeAMCcGCSsGAQQBgjcVCgQaMBgwCgYIKwYBBQUHAwIwCgYIKwYBBQUHAwQwHQYDVR0OBBYEFFBg4EOY8C6Vv6DIqN8ntwUWTq1V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LkySEzeTYkVqvdrpfYMswfBINmua7puPGcgJG/yT/MHBL16Gm7Nl+dBYYY2LA+h24LHMIs9NnE4uoEnLVZ0KLi0IaI8jqSi5hLzrKMfdouW1u1bwxxRVCqpWwYXsZRdz52jiBl387jmI4BI3LVXX5dud8RpNAFxd55QFuAPDgboZhX4ChciPj9KXMV0n6aRCAY0cdPE9dt5YncMNQ7oaAqoPCa+v0SnKSg7st6XTUdMcOzyWyjx4NwCZrBJc3DWkrCxhlzq+p60+iDr9oyLez+8wGZZqpPEVYjz0vHIgaYSMjV2aLZVJP/PfHsLPPxPCthIk2wyS2VuqZGtDPN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lP71W4+mKzqN1A5Abmj68heYDLrgOarPgW3XWZFHtdQ=</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LtR1oLpK0mIQeaEcHA1nKZBK4JwtakBKB/qrrEgSa5Y=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LtR1oLpK0mIQeaEcHA1nKZBK4JwtakBKB/qrrEgSa5Y=</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VbXZ4RkxmkWDuyWpZCzxqPBA0dysAc0u1/8D0q7KlmM=</DigestValue>
      </Reference>
      <Reference URI="/xl/styles.xml?ContentType=application/vnd.openxmlformats-officedocument.spreadsheetml.styles+xml">
        <DigestMethod Algorithm="http://www.w3.org/2001/04/xmlenc#sha256"/>
        <DigestValue>sk0jUZ4egi0OJM41kfswfy/bTlNKGNMjnWh1ZMgIp3g=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9uDW+gJbqpdYcKQvMKOj24v4v0wztlYQhjPL/Ix0R6o=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KAHH9/8nsfnxzde3NtOxsd6p+9F+U2v/IRpqfipKwRY=</DigestValue>
      </Reference>
      <Reference URI="/xl/worksheets/sheet10.xml?ContentType=application/vnd.openxmlformats-officedocument.spreadsheetml.worksheet+xml">
        <DigestMethod Algorithm="http://www.w3.org/2001/04/xmlenc#sha256"/>
        <DigestValue>fIuDkY6Dlgh/3ME7HEnGazHCtf5HxIhdKKQiTrpu9/8=</DigestValue>
      </Reference>
      <Reference URI="/xl/worksheets/sheet11.xml?ContentType=application/vnd.openxmlformats-officedocument.spreadsheetml.worksheet+xml">
        <DigestMethod Algorithm="http://www.w3.org/2001/04/xmlenc#sha256"/>
        <DigestValue>HNhyE49eVmnadOuhuwYRnVyxFOGvPSzTgOOTR1TpUMY=</DigestValue>
      </Reference>
      <Reference URI="/xl/worksheets/sheet12.xml?ContentType=application/vnd.openxmlformats-officedocument.spreadsheetml.worksheet+xml">
        <DigestMethod Algorithm="http://www.w3.org/2001/04/xmlenc#sha256"/>
        <DigestValue>obQ23/ugBIbq84BePp1XSA9kE5gQdLfN2F1ASYvI3pc=</DigestValue>
      </Reference>
      <Reference URI="/xl/worksheets/sheet13.xml?ContentType=application/vnd.openxmlformats-officedocument.spreadsheetml.worksheet+xml">
        <DigestMethod Algorithm="http://www.w3.org/2001/04/xmlenc#sha256"/>
        <DigestValue>wzv3m+W/hXIEpxWAUYJ9YORQzSjuPWjp8b0m9Ev7Pqc=</DigestValue>
      </Reference>
      <Reference URI="/xl/worksheets/sheet14.xml?ContentType=application/vnd.openxmlformats-officedocument.spreadsheetml.worksheet+xml">
        <DigestMethod Algorithm="http://www.w3.org/2001/04/xmlenc#sha256"/>
        <DigestValue>hr+ijeiNLT2UOI11SFu9qagvJnTk/v5EGd4NyhNof1c=</DigestValue>
      </Reference>
      <Reference URI="/xl/worksheets/sheet15.xml?ContentType=application/vnd.openxmlformats-officedocument.spreadsheetml.worksheet+xml">
        <DigestMethod Algorithm="http://www.w3.org/2001/04/xmlenc#sha256"/>
        <DigestValue>WaUKjQiFn/Lj6l1ms/0AQul4mG6LVqnd3pmdgGDBmjs=</DigestValue>
      </Reference>
      <Reference URI="/xl/worksheets/sheet16.xml?ContentType=application/vnd.openxmlformats-officedocument.spreadsheetml.worksheet+xml">
        <DigestMethod Algorithm="http://www.w3.org/2001/04/xmlenc#sha256"/>
        <DigestValue>C6ZrFfI5A2PNSTOpBvMnwT9uk1FT/322xBmza1nBZGw=</DigestValue>
      </Reference>
      <Reference URI="/xl/worksheets/sheet17.xml?ContentType=application/vnd.openxmlformats-officedocument.spreadsheetml.worksheet+xml">
        <DigestMethod Algorithm="http://www.w3.org/2001/04/xmlenc#sha256"/>
        <DigestValue>KGkY4j3X15IYx84TSAYt7aApy3/Wjn9FOkmZ0nZRvME=</DigestValue>
      </Reference>
      <Reference URI="/xl/worksheets/sheet18.xml?ContentType=application/vnd.openxmlformats-officedocument.spreadsheetml.worksheet+xml">
        <DigestMethod Algorithm="http://www.w3.org/2001/04/xmlenc#sha256"/>
        <DigestValue>9h1eyAMyUhItEx4qvAy/auYtu2taC4A/adxP7as6cgI=</DigestValue>
      </Reference>
      <Reference URI="/xl/worksheets/sheet19.xml?ContentType=application/vnd.openxmlformats-officedocument.spreadsheetml.worksheet+xml">
        <DigestMethod Algorithm="http://www.w3.org/2001/04/xmlenc#sha256"/>
        <DigestValue>Z9VUE+q3gkfxN7eSXTDeY4wr3SZbDCNUzmyltUcsPFg=</DigestValue>
      </Reference>
      <Reference URI="/xl/worksheets/sheet2.xml?ContentType=application/vnd.openxmlformats-officedocument.spreadsheetml.worksheet+xml">
        <DigestMethod Algorithm="http://www.w3.org/2001/04/xmlenc#sha256"/>
        <DigestValue>04H+fm4hHLWttI0QlZr32k+zZAeyDZKT2LoK6Foq82A=</DigestValue>
      </Reference>
      <Reference URI="/xl/worksheets/sheet3.xml?ContentType=application/vnd.openxmlformats-officedocument.spreadsheetml.worksheet+xml">
        <DigestMethod Algorithm="http://www.w3.org/2001/04/xmlenc#sha256"/>
        <DigestValue>9Xf5v9NFHlf0DtCjegyanzy569W8TiaYWtwDiyCwvF8=</DigestValue>
      </Reference>
      <Reference URI="/xl/worksheets/sheet4.xml?ContentType=application/vnd.openxmlformats-officedocument.spreadsheetml.worksheet+xml">
        <DigestMethod Algorithm="http://www.w3.org/2001/04/xmlenc#sha256"/>
        <DigestValue>cjKfOX7AhuXCqTq3WvBGkdVuEBOTffE093dPadqE3Ps=</DigestValue>
      </Reference>
      <Reference URI="/xl/worksheets/sheet5.xml?ContentType=application/vnd.openxmlformats-officedocument.spreadsheetml.worksheet+xml">
        <DigestMethod Algorithm="http://www.w3.org/2001/04/xmlenc#sha256"/>
        <DigestValue>vR0gVjlfz4TSIcZvyBhd35wf1zVHLSfGkD5xDSOGLVg=</DigestValue>
      </Reference>
      <Reference URI="/xl/worksheets/sheet6.xml?ContentType=application/vnd.openxmlformats-officedocument.spreadsheetml.worksheet+xml">
        <DigestMethod Algorithm="http://www.w3.org/2001/04/xmlenc#sha256"/>
        <DigestValue>zK9ZIMEzbjDUk7g9dWJ9W+JY0j+rWY79MftlTCXkIVM=</DigestValue>
      </Reference>
      <Reference URI="/xl/worksheets/sheet7.xml?ContentType=application/vnd.openxmlformats-officedocument.spreadsheetml.worksheet+xml">
        <DigestMethod Algorithm="http://www.w3.org/2001/04/xmlenc#sha256"/>
        <DigestValue>5Q5lV90nZVl+pATGi+1n1IipxxnL0b4DnDsm8qUqj/o=</DigestValue>
      </Reference>
      <Reference URI="/xl/worksheets/sheet8.xml?ContentType=application/vnd.openxmlformats-officedocument.spreadsheetml.worksheet+xml">
        <DigestMethod Algorithm="http://www.w3.org/2001/04/xmlenc#sha256"/>
        <DigestValue>0pXTlOSZqDkkOF5WMYfHt9xE/E7YCwEKdz3AOP3ith8=</DigestValue>
      </Reference>
      <Reference URI="/xl/worksheets/sheet9.xml?ContentType=application/vnd.openxmlformats-officedocument.spreadsheetml.worksheet+xml">
        <DigestMethod Algorithm="http://www.w3.org/2001/04/xmlenc#sha256"/>
        <DigestValue>s66mXNNFh6bzwMvszVmuPNOrzLWM3DsTtRG5kjc9gEs=</DigestValue>
      </Reference>
    </Manifest>
    <SignatureProperties>
      <SignatureProperty Id="idSignatureTime" Target="#idPackageSignature">
        <mdssi:SignatureTime xmlns:mdssi="http://schemas.openxmlformats.org/package/2006/digital-signature">
          <mdssi:Format>YYYY-MM-DDThh:mm:ssTZD</mdssi:Format>
          <mdssi:Value>2020-01-31T14:53:13Z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For NBG</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2020-01-31T14:53:13Z</xd:SigningTime>
          <xd:SigningCertificate>
            <xd:Cert>
              <xd:CertDigest>
                <DigestMethod Algorithm="http://www.w3.org/2001/04/xmlenc#sha256"/>
                <DigestValue>FOIcML4mF99JljU8JQk4yS7h/lSB22hymPtuumE35Sk=</DigestValue>
              </xd:CertDigest>
              <xd:IssuerSerial>
                <X509IssuerName>CN=NBG Class 2 INT Sub CA, DC=nbg, DC=ge</X509IssuerName>
                <X509SerialNumber>271743808334700071703261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For NBG</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2020-01-31T11:02:07Z</dcterms:modified>
</cp:coreProperties>
</file>