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12.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7755" tabRatio="919" activeTab="17"/>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iterate="1"/>
</workbook>
</file>

<file path=xl/calcChain.xml><?xml version="1.0" encoding="utf-8"?>
<calcChain xmlns="http://schemas.openxmlformats.org/spreadsheetml/2006/main">
  <c r="B2" i="79" l="1"/>
  <c r="B1" i="79"/>
  <c r="B2" i="37"/>
  <c r="B1" i="37"/>
  <c r="B2" i="36"/>
  <c r="B1" i="36"/>
  <c r="B2" i="74"/>
  <c r="B1" i="74"/>
  <c r="B2" i="64"/>
  <c r="B1" i="64"/>
  <c r="B2" i="35"/>
  <c r="B1" i="35"/>
  <c r="B2" i="69"/>
  <c r="B1" i="69"/>
  <c r="B2" i="77"/>
  <c r="B1" i="77"/>
  <c r="B2" i="28"/>
  <c r="B1" i="28"/>
  <c r="B2" i="73"/>
  <c r="B1" i="73"/>
  <c r="B2" i="72"/>
  <c r="B1" i="72"/>
  <c r="B2" i="71" l="1"/>
  <c r="B2" i="75" l="1"/>
  <c r="B2" i="53" l="1"/>
  <c r="F25" i="36" l="1"/>
  <c r="F23" i="36"/>
  <c r="H25" i="36"/>
  <c r="H23" i="36"/>
  <c r="G23" i="36"/>
  <c r="G25" i="36" l="1"/>
  <c r="C22" i="74"/>
  <c r="H22" i="74" l="1"/>
  <c r="C15" i="69" l="1"/>
  <c r="C13" i="71" l="1"/>
  <c r="B2" i="52" l="1"/>
  <c r="B2" i="62" l="1"/>
  <c r="B1" i="52" l="1"/>
  <c r="B1" i="71"/>
  <c r="B1" i="75"/>
  <c r="B1" i="53"/>
  <c r="B1" i="62"/>
  <c r="B1" i="6"/>
  <c r="C21" i="77" l="1"/>
  <c r="B17" i="6" s="1"/>
  <c r="D19" i="77"/>
  <c r="D16" i="77"/>
  <c r="D17" i="77"/>
  <c r="D15" i="77"/>
  <c r="D12" i="77"/>
  <c r="D13" i="77"/>
  <c r="D11" i="77"/>
  <c r="D8" i="77"/>
  <c r="D9" i="77"/>
  <c r="D7" i="77"/>
  <c r="C20" i="77"/>
  <c r="B16" i="6" s="1"/>
  <c r="C19" i="77"/>
  <c r="B15" i="6" s="1"/>
  <c r="D20" i="77" l="1"/>
  <c r="D21" i="77"/>
  <c r="C38" i="79"/>
  <c r="H14" i="74" l="1"/>
  <c r="D6" i="71"/>
  <c r="D13" i="71" s="1"/>
  <c r="C6" i="71"/>
  <c r="E8" i="37" l="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9" i="74"/>
  <c r="H10" i="74"/>
  <c r="H11" i="74"/>
  <c r="H12" i="74"/>
  <c r="H13" i="74"/>
  <c r="H15" i="74"/>
  <c r="H16" i="74"/>
  <c r="H17" i="74"/>
  <c r="H18" i="74"/>
  <c r="H19" i="74"/>
  <c r="H20" i="74"/>
  <c r="H21" i="74"/>
  <c r="T21" i="64" l="1"/>
  <c r="U21" i="64"/>
  <c r="V9" i="64"/>
  <c r="D22" i="74" l="1"/>
  <c r="E22" i="74"/>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C41" i="69" l="1"/>
  <c r="C33" i="69"/>
  <c r="C22" i="69"/>
</calcChain>
</file>

<file path=xl/sharedStrings.xml><?xml version="1.0" encoding="utf-8"?>
<sst xmlns="http://schemas.openxmlformats.org/spreadsheetml/2006/main" count="1242" uniqueCount="934">
  <si>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</si>
  <si>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</si>
  <si>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</si>
  <si>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</si>
  <si>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</si>
  <si>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</si>
  <si>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</si>
  <si>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</si>
  <si>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</si>
  <si>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</si>
  <si>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</si>
  <si>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</si>
  <si>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</si>
  <si>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</si>
  <si>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</si>
  <si>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</si>
  <si>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</si>
  <si>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</si>
  <si>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</si>
  <si>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</si>
  <si>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</si>
  <si>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</si>
  <si>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</si>
  <si>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</si>
  <si>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</si>
  <si>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</si>
  <si>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</si>
  <si>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</si>
  <si>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</si>
  <si>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</si>
  <si>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</si>
  <si>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</si>
  <si>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</si>
  <si>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</si>
  <si>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</si>
  <si>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</si>
  <si>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</si>
  <si>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</si>
  <si>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</si>
  <si>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</si>
  <si>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</si>
  <si>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</si>
  <si>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</si>
  <si>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</si>
  <si>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</si>
  <si>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</si>
  <si>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</si>
  <si>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</si>
  <si>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</si>
  <si>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</si>
  <si>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</si>
  <si>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</si>
  <si>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</si>
  <si>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</si>
  <si>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</si>
  <si>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</si>
  <si>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</si>
  <si>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</si>
  <si>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</si>
  <si>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</si>
  <si>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</si>
  <si>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</si>
  <si>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</si>
  <si>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</si>
  <si>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</si>
  <si>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</si>
  <si>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</si>
  <si>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</si>
  <si>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</si>
  <si>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</si>
  <si>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</si>
  <si>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</si>
  <si>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</si>
  <si>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</si>
  <si>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</si>
  <si>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</si>
  <si>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</si>
  <si>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</si>
  <si>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</si>
  <si>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</si>
  <si>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</si>
  <si>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</si>
  <si>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</si>
  <si>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</si>
  <si>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</si>
  <si>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</si>
  <si>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</si>
  <si>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</si>
  <si>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</si>
  <si>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</si>
  <si>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</si>
  <si>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</si>
  <si>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</si>
  <si>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</si>
  <si>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</si>
  <si>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</si>
  <si>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</si>
  <si>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</si>
  <si>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</si>
  <si>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</si>
  <si>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</si>
  <si>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</si>
  <si>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</si>
  <si>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</si>
  <si>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</si>
  <si>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</si>
  <si>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</si>
  <si>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</si>
  <si>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</si>
  <si>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</si>
  <si>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</si>
  <si>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</si>
  <si>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</si>
  <si>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</si>
  <si>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</si>
  <si>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</si>
  <si>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</si>
  <si>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</si>
  <si>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</si>
  <si>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</si>
  <si>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</si>
  <si>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</si>
  <si>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</si>
  <si>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</si>
  <si>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</si>
  <si>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</si>
  <si>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</si>
  <si>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</si>
  <si>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</si>
  <si>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</si>
  <si>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</si>
  <si>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</si>
  <si>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</si>
  <si>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</si>
  <si>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</si>
  <si>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</si>
  <si>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</si>
  <si>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</si>
  <si>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</si>
  <si>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</si>
  <si>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</si>
  <si>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</si>
  <si>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</si>
  <si>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</si>
  <si>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</si>
  <si>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</si>
  <si>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</si>
  <si>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</si>
  <si>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</si>
  <si>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</si>
  <si>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</si>
  <si>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</si>
  <si>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</si>
  <si>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</si>
  <si>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</si>
  <si>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</si>
  <si>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</si>
  <si>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</si>
  <si>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</si>
  <si>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</si>
  <si>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</si>
  <si>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</si>
  <si>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</si>
  <si>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</si>
  <si>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</si>
  <si>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</si>
  <si>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</si>
  <si>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</si>
  <si>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</si>
  <si>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</si>
  <si>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</si>
  <si>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</si>
  <si>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</si>
  <si>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</si>
  <si>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</si>
  <si>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</si>
  <si>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</si>
  <si>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</si>
  <si>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</si>
  <si>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</si>
  <si>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</si>
  <si>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</si>
  <si>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</si>
  <si>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</si>
  <si>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</si>
  <si>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</si>
  <si>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</si>
  <si>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</si>
  <si>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</si>
  <si>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</si>
  <si>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</si>
  <si>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</si>
  <si>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</si>
  <si>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</si>
  <si>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</si>
  <si>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</si>
  <si>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</si>
  <si>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</si>
  <si>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</si>
  <si>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</si>
  <si>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</si>
  <si>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</si>
  <si>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</si>
  <si>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</si>
  <si>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</si>
  <si>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</si>
  <si>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</si>
  <si>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</si>
  <si>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</si>
  <si>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</si>
  <si>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</si>
  <si>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</si>
  <si>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</si>
  <si>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</si>
  <si>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</si>
  <si>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</si>
  <si>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</si>
  <si>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</si>
  <si>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</si>
  <si>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</si>
  <si>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</si>
  <si>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</si>
  <si>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</si>
  <si>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</si>
  <si>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</si>
  <si>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</si>
  <si>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</si>
  <si>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</si>
  <si>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</si>
  <si>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</si>
  <si>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</si>
  <si>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</si>
  <si>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</si>
  <si>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</si>
  <si>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</si>
  <si>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</si>
  <si>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</si>
  <si>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</si>
  <si>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</si>
  <si>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</si>
  <si>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</si>
  <si>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</si>
  <si>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</si>
  <si>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</si>
  <si>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</si>
  <si>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</si>
  <si>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</si>
  <si>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</si>
  <si>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</si>
  <si>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</si>
  <si>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</si>
  <si>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</si>
  <si>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</si>
  <si>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</si>
  <si>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</si>
  <si>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</si>
  <si>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</si>
  <si>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</si>
  <si>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</si>
  <si>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</si>
  <si>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</si>
  <si>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</si>
  <si>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</si>
  <si>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</si>
  <si>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</si>
  <si>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</si>
  <si>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</si>
  <si>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</si>
  <si>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</si>
  <si>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</si>
  <si>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</si>
  <si>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</si>
  <si>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</si>
  <si>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</si>
  <si>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</si>
  <si>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</si>
  <si>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</si>
  <si>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</si>
  <si>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</si>
  <si>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</si>
  <si>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</si>
  <si>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</si>
  <si>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</si>
  <si>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</si>
  <si>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</si>
  <si>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</si>
  <si>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</si>
  <si>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</si>
  <si>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</si>
  <si>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</si>
  <si>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</si>
  <si>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</si>
  <si>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</si>
  <si>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</si>
  <si>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</si>
  <si>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</si>
  <si>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</si>
  <si>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</si>
  <si>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</si>
  <si>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</si>
  <si>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</si>
  <si>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</si>
  <si>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</si>
  <si>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</si>
  <si>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</si>
  <si>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</si>
  <si>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</si>
  <si>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</si>
  <si>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</si>
  <si>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</si>
  <si>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</si>
  <si>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</si>
  <si>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</si>
  <si>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</si>
  <si>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</si>
  <si>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</si>
  <si>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</si>
  <si>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</si>
  <si>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</si>
  <si>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</si>
  <si>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</si>
  <si>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</si>
  <si>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</si>
  <si>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</si>
  <si>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</si>
  <si>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</si>
  <si>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</si>
  <si>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</si>
  <si>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</si>
  <si>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</si>
  <si>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</si>
  <si>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</si>
  <si>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</si>
  <si>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</si>
  <si>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</si>
  <si>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</si>
  <si>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</si>
  <si>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</si>
  <si>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</si>
  <si>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</si>
  <si>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</si>
  <si>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</si>
  <si>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</si>
  <si>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</si>
  <si>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</si>
  <si>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</si>
  <si>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</si>
  <si>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</si>
  <si>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</si>
  <si>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</si>
  <si>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</si>
  <si>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</si>
  <si>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</si>
  <si>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</si>
  <si>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</si>
  <si>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</si>
  <si>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</si>
  <si>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</si>
  <si>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</si>
  <si>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</si>
  <si>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</si>
  <si>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</si>
  <si>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</si>
  <si>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</si>
  <si>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</si>
  <si>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</si>
  <si>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</si>
  <si>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</si>
  <si>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</si>
  <si>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</si>
  <si>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</si>
  <si>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</si>
  <si>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</si>
  <si>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</si>
  <si>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</si>
  <si>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</si>
  <si>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</si>
  <si>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</si>
  <si>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</si>
  <si>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</si>
  <si>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</si>
  <si>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</si>
  <si>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</si>
  <si>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</si>
  <si>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</si>
  <si>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</si>
  <si>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</si>
  <si>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</si>
  <si>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</si>
  <si>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</si>
  <si>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</si>
  <si>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</si>
  <si>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</si>
  <si>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</si>
  <si>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</si>
  <si>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</si>
  <si>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</si>
  <si>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</si>
  <si>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</si>
  <si>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</si>
  <si>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</si>
  <si>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</si>
  <si>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</si>
  <si>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</si>
  <si>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</si>
  <si>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</si>
  <si>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</si>
  <si>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</si>
  <si>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</si>
  <si>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</si>
  <si>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</si>
  <si>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</si>
  <si>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</si>
  <si>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</si>
  <si>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</si>
  <si>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</si>
  <si>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</si>
  <si>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</si>
  <si>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</si>
  <si>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</si>
  <si>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</si>
  <si>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</si>
  <si>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</si>
  <si>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</si>
  <si>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</si>
  <si>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</si>
  <si>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</si>
  <si>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</si>
  <si>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</si>
  <si>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</si>
  <si>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</si>
  <si>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</si>
  <si>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</si>
  <si>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</si>
  <si>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</si>
  <si>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</si>
  <si>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</si>
  <si>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</si>
  <si>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</si>
  <si>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</si>
  <si>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</si>
  <si>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</si>
  <si>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</si>
  <si>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</si>
  <si>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</si>
  <si>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</si>
  <si>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</si>
  <si>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</si>
  <si>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</si>
  <si>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</si>
  <si>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</si>
  <si>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</si>
  <si>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</si>
  <si>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</si>
  <si>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</si>
  <si>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</si>
  <si>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</si>
  <si>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</si>
  <si>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</si>
  <si>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</si>
  <si>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</si>
  <si>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</si>
  <si>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</si>
  <si>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</si>
  <si>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</si>
  <si>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</si>
  <si>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</si>
  <si>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</si>
  <si>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</si>
  <si>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</si>
  <si>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</si>
  <si>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</si>
  <si>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</si>
  <si>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</si>
  <si>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</si>
  <si>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</si>
  <si>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</si>
  <si>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</si>
  <si>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</si>
  <si>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</si>
  <si>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</si>
  <si>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</si>
  <si>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</si>
  <si>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</si>
  <si>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</si>
  <si>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</si>
  <si>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</si>
  <si>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</si>
  <si>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</si>
  <si>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</si>
  <si>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</si>
  <si>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</si>
  <si>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</si>
  <si>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</si>
  <si>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</si>
  <si>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</si>
  <si>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</si>
  <si>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</si>
  <si>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</si>
  <si>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</si>
  <si>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</si>
  <si>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</si>
  <si>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</si>
  <si>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</si>
  <si>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</si>
  <si>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</si>
  <si>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</si>
  <si>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</si>
  <si>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</si>
  <si>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</si>
  <si>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</si>
  <si>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</si>
  <si>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</si>
  <si>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</si>
  <si>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</si>
  <si>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</si>
  <si>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</si>
  <si>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</si>
  <si>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</si>
  <si>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</si>
  <si>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</si>
  <si>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</si>
  <si>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</si>
  <si>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</si>
  <si>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</si>
  <si>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</si>
  <si>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</si>
  <si>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</si>
  <si>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</si>
  <si>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</si>
  <si>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</si>
  <si>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</si>
  <si>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</si>
  <si>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</si>
  <si>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</si>
  <si>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</si>
  <si>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</si>
  <si>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</si>
  <si>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</si>
  <si>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</si>
  <si>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</si>
  <si>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</si>
  <si>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</si>
  <si>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</si>
  <si>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</si>
  <si>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</si>
  <si>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</si>
  <si>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</si>
  <si>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</si>
  <si>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</si>
  <si>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</si>
  <si>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</si>
  <si>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</si>
  <si>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</si>
  <si>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</si>
  <si>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</si>
  <si>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</si>
  <si>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</si>
  <si>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</si>
  <si>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</si>
  <si>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</si>
  <si>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</si>
  <si>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</si>
  <si>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</si>
  <si>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</si>
  <si>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</si>
  <si>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</si>
  <si>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</si>
  <si>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</si>
  <si>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</si>
  <si>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</si>
  <si>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</si>
  <si>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</si>
  <si>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</si>
  <si>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</si>
  <si>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</si>
  <si>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</si>
  <si>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</si>
  <si>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</si>
  <si>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</si>
  <si>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</si>
  <si>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</si>
  <si>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</si>
  <si>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</si>
  <si>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</si>
  <si>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</si>
  <si>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</si>
  <si>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</si>
  <si>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</si>
  <si>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</si>
  <si>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</si>
  <si>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</si>
  <si>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</si>
  <si>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</si>
  <si>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</si>
  <si>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</si>
  <si>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</si>
  <si>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</si>
  <si>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</si>
  <si>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</si>
  <si>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</si>
  <si>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</si>
  <si>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</si>
  <si>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</si>
  <si>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</si>
  <si>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</si>
  <si>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</si>
  <si>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</si>
  <si>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</si>
  <si>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</si>
  <si>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</si>
  <si>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</si>
  <si>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</si>
  <si>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</si>
  <si>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</si>
  <si>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</si>
  <si>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</si>
  <si>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</si>
  <si>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</si>
  <si>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</si>
  <si>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</si>
  <si>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</si>
  <si>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</si>
  <si>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</si>
  <si>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</si>
  <si>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</si>
  <si>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</si>
  <si>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</si>
  <si>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</si>
  <si>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</si>
  <si>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</si>
  <si>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</si>
  <si>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</si>
  <si>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</si>
  <si>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</si>
  <si>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</si>
  <si>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</si>
  <si>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</si>
  <si>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</si>
  <si>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</si>
  <si>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</si>
  <si>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</si>
  <si>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</si>
  <si>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</si>
  <si>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</si>
  <si>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</si>
  <si>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</si>
  <si>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</si>
  <si>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</si>
  <si>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</si>
  <si>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</si>
  <si>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</si>
  <si>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</si>
  <si>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</si>
  <si>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</si>
  <si>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</si>
  <si>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</si>
  <si>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</si>
  <si>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</si>
  <si>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</si>
  <si>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</si>
  <si>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</si>
  <si>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</si>
  <si>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</si>
  <si>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</si>
  <si>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</si>
  <si>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</si>
  <si>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</si>
  <si>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</si>
  <si>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</si>
  <si>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</si>
  <si>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</si>
  <si>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</si>
  <si>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</si>
  <si>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</si>
  <si>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</si>
  <si>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</si>
  <si>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</si>
  <si>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</si>
  <si>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</si>
  <si>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</si>
  <si>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</si>
  <si>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</si>
  <si>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</si>
  <si>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</si>
  <si>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</si>
  <si>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</si>
  <si>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</si>
  <si>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</si>
  <si>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</si>
  <si>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</si>
  <si>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</si>
  <si>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</si>
  <si>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</si>
  <si>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</si>
  <si>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</si>
  <si>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</si>
  <si>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</si>
  <si>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</si>
  <si>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</si>
  <si>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</si>
  <si>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</si>
  <si>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</si>
  <si>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</si>
  <si>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</si>
  <si>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</si>
  <si>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</si>
  <si>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</si>
  <si>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</si>
  <si>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</si>
  <si>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</si>
  <si>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</si>
  <si>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</si>
  <si>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</si>
  <si>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</si>
  <si>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</si>
  <si>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</si>
  <si>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</si>
  <si>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</si>
  <si>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</si>
  <si>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</si>
  <si>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</si>
  <si>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</si>
  <si>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</si>
  <si>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</si>
  <si>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</si>
  <si>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</si>
  <si>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</si>
  <si>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</si>
  <si>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</si>
  <si>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</si>
  <si>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</si>
  <si>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</si>
  <si>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</si>
  <si>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</si>
  <si>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</si>
  <si>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</si>
  <si>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</si>
  <si>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</si>
  <si>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</si>
  <si>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</si>
  <si>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</si>
  <si>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</si>
  <si>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</si>
  <si>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</si>
  <si>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</si>
  <si>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</si>
  <si>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</si>
  <si>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</si>
  <si>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</si>
  <si>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</si>
  <si>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</si>
  <si>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</si>
  <si>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</si>
  <si>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</si>
  <si>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</si>
  <si>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</si>
  <si>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</si>
  <si>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</si>
  <si>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</si>
  <si>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</si>
  <si>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</si>
  <si>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</si>
  <si>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</si>
  <si>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</si>
  <si>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</si>
  <si>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</si>
  <si>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</si>
  <si>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</si>
  <si>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</si>
  <si>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</si>
  <si>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</si>
  <si>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</si>
  <si>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</si>
  <si>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</si>
  <si>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</si>
  <si>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</si>
  <si>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</si>
  <si>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</si>
  <si>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</si>
  <si>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</si>
  <si>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</si>
  <si>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</si>
  <si>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</si>
  <si>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</si>
  <si>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</si>
  <si>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</si>
  <si>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</si>
  <si>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</si>
  <si>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</si>
  <si>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</si>
  <si>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</si>
  <si>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</si>
  <si>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</si>
  <si>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</si>
  <si>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</si>
  <si>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</si>
  <si>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</si>
  <si>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</si>
  <si>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</si>
  <si>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</si>
  <si>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</si>
  <si>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</si>
  <si>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</si>
  <si>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</si>
  <si>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</si>
  <si>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</si>
  <si>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</si>
  <si>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</si>
  <si>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</si>
  <si>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</si>
  <si>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</si>
  <si>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</si>
  <si>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</si>
  <si>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</si>
  <si>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</si>
  <si>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</si>
  <si>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</si>
  <si>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</si>
  <si>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</si>
  <si>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</si>
  <si>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</si>
  <si>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</si>
  <si>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</si>
  <si>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</si>
  <si>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</si>
  <si>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</si>
  <si>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</si>
  <si>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</si>
  <si>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</si>
  <si>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</si>
  <si>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</si>
  <si>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</si>
  <si>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</si>
  <si>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</si>
  <si>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</si>
  <si>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</si>
  <si>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</si>
  <si>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</si>
  <si>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</si>
  <si>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</si>
  <si>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</si>
  <si>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</si>
  <si>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</si>
  <si>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</si>
  <si>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</si>
  <si>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</si>
  <si>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</si>
  <si>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</si>
  <si>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</si>
  <si>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</si>
  <si>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</si>
  <si>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</si>
  <si>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</si>
  <si>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</si>
  <si>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</si>
  <si>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</si>
  <si>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</si>
  <si>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</si>
  <si>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</si>
  <si>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</si>
  <si>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</si>
  <si>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</si>
  <si>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</si>
  <si>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</si>
  <si>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</si>
  <si>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</si>
  <si>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</si>
  <si>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</si>
  <si>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</si>
  <si>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</si>
  <si>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</si>
  <si>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</si>
  <si>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</si>
  <si>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</si>
  <si>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</si>
  <si>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</si>
  <si>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</si>
  <si>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</si>
  <si>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</si>
  <si>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</si>
  <si>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</si>
  <si>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</si>
  <si>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</si>
  <si>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</si>
  <si>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</si>
  <si>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</si>
  <si>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</si>
  <si>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</si>
  <si>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</si>
  <si>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</si>
  <si>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</si>
  <si>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</si>
  <si>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</si>
  <si>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</si>
  <si>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</si>
  <si>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</si>
  <si>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</si>
  <si>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</si>
  <si>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</si>
  <si>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</si>
  <si>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</si>
  <si>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</si>
  <si>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</si>
  <si>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</si>
  <si>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</si>
  <si>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</si>
  <si>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</si>
  <si>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</si>
  <si>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სს "ბაზისბანკი"</t>
  </si>
  <si>
    <t>ჯანგ ძუნი</t>
  </si>
  <si>
    <t>დავით ცაავა</t>
  </si>
  <si>
    <t>www.basisbank.ge</t>
  </si>
  <si>
    <t>X</t>
  </si>
  <si>
    <t>ზაიქი მი</t>
  </si>
  <si>
    <t>ჟუ ნინგი</t>
  </si>
  <si>
    <t>ზაზა რობაქიძე</t>
  </si>
  <si>
    <t>მია მი</t>
  </si>
  <si>
    <t>ლევან გარდაფხაძე</t>
  </si>
  <si>
    <t>დავით კაკაბაძე</t>
  </si>
  <si>
    <t>ლია ასლანიკაშვილი</t>
  </si>
  <si>
    <t>ხვეი ლი</t>
  </si>
  <si>
    <t>გიორგი გაბუნია</t>
  </si>
  <si>
    <t>რატი დვალაძე</t>
  </si>
  <si>
    <t>შპს "Xinjiang HuaLing Industry &amp; Trade (Group) Co"</t>
  </si>
  <si>
    <t>მი ზაიქი</t>
  </si>
  <si>
    <t>მი ენხვა</t>
  </si>
  <si>
    <t>ცხრილი 9 (Capital), N39</t>
  </si>
  <si>
    <t>ცხრილი 9 (Capital), N37</t>
  </si>
  <si>
    <t>ცხრილი 9 (Capital), N2</t>
  </si>
  <si>
    <t>ცხრილი 9 (Capital), N3</t>
  </si>
  <si>
    <t>ცხრილი 9 (Capital), N5</t>
  </si>
  <si>
    <t>ცხრილი 9 (Capital), N6</t>
  </si>
  <si>
    <t>ცხრილი 9 (Capital), N5, N8</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</si>
</sst>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9">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s>
  <fills count="80">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40">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24" applyNumberFormat="0" applyFill="0" applyAlignment="0" applyProtection="0"/>
    <xf numFmtId="168" fontId="96" fillId="0" borderId="124" applyNumberFormat="0" applyFill="0" applyAlignment="0" applyProtection="0"/>
    <xf numFmtId="169" fontId="96" fillId="0" borderId="124" applyNumberFormat="0" applyFill="0" applyAlignment="0" applyProtection="0"/>
    <xf numFmtId="168" fontId="96" fillId="0" borderId="124" applyNumberFormat="0" applyFill="0" applyAlignment="0" applyProtection="0"/>
    <xf numFmtId="168" fontId="96" fillId="0" borderId="124" applyNumberFormat="0" applyFill="0" applyAlignment="0" applyProtection="0"/>
    <xf numFmtId="169" fontId="96" fillId="0" borderId="124" applyNumberFormat="0" applyFill="0" applyAlignment="0" applyProtection="0"/>
    <xf numFmtId="168" fontId="96" fillId="0" borderId="124" applyNumberFormat="0" applyFill="0" applyAlignment="0" applyProtection="0"/>
    <xf numFmtId="168" fontId="96" fillId="0" borderId="124" applyNumberFormat="0" applyFill="0" applyAlignment="0" applyProtection="0"/>
    <xf numFmtId="169" fontId="96" fillId="0" borderId="124" applyNumberFormat="0" applyFill="0" applyAlignment="0" applyProtection="0"/>
    <xf numFmtId="168" fontId="96" fillId="0" borderId="124" applyNumberFormat="0" applyFill="0" applyAlignment="0" applyProtection="0"/>
    <xf numFmtId="168" fontId="96" fillId="0" borderId="124" applyNumberFormat="0" applyFill="0" applyAlignment="0" applyProtection="0"/>
    <xf numFmtId="169" fontId="96" fillId="0" borderId="124" applyNumberFormat="0" applyFill="0" applyAlignment="0" applyProtection="0"/>
    <xf numFmtId="168" fontId="96"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169" fontId="96"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168" fontId="96"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168" fontId="96"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188" fontId="2" fillId="70" borderId="118" applyFont="0">
      <alignment horizontal="right" vertical="center"/>
    </xf>
    <xf numFmtId="3" fontId="2" fillId="70" borderId="118" applyFont="0">
      <alignment horizontal="right" vertical="center"/>
    </xf>
    <xf numFmtId="0" fontId="85" fillId="64" borderId="123" applyNumberFormat="0" applyAlignment="0" applyProtection="0"/>
    <xf numFmtId="168" fontId="87" fillId="64" borderId="123" applyNumberFormat="0" applyAlignment="0" applyProtection="0"/>
    <xf numFmtId="169" fontId="87" fillId="64" borderId="123" applyNumberFormat="0" applyAlignment="0" applyProtection="0"/>
    <xf numFmtId="168" fontId="87" fillId="64" borderId="123" applyNumberFormat="0" applyAlignment="0" applyProtection="0"/>
    <xf numFmtId="168" fontId="87" fillId="64" borderId="123" applyNumberFormat="0" applyAlignment="0" applyProtection="0"/>
    <xf numFmtId="169" fontId="87" fillId="64" borderId="123" applyNumberFormat="0" applyAlignment="0" applyProtection="0"/>
    <xf numFmtId="168" fontId="87" fillId="64" borderId="123" applyNumberFormat="0" applyAlignment="0" applyProtection="0"/>
    <xf numFmtId="168" fontId="87" fillId="64" borderId="123" applyNumberFormat="0" applyAlignment="0" applyProtection="0"/>
    <xf numFmtId="169" fontId="87" fillId="64" borderId="123" applyNumberFormat="0" applyAlignment="0" applyProtection="0"/>
    <xf numFmtId="168" fontId="87" fillId="64" borderId="123" applyNumberFormat="0" applyAlignment="0" applyProtection="0"/>
    <xf numFmtId="168" fontId="87" fillId="64" borderId="123" applyNumberFormat="0" applyAlignment="0" applyProtection="0"/>
    <xf numFmtId="169" fontId="87" fillId="64" borderId="123" applyNumberFormat="0" applyAlignment="0" applyProtection="0"/>
    <xf numFmtId="168" fontId="87"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169" fontId="87"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168" fontId="87"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168" fontId="87"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3" fontId="2" fillId="75" borderId="118" applyFont="0">
      <alignment horizontal="right" vertical="center"/>
      <protection locked="0"/>
    </xf>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 fillId="74" borderId="122" applyNumberFormat="0" applyFont="0" applyAlignment="0" applyProtection="0"/>
    <xf numFmtId="0" fontId="29"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3" fontId="2" fillId="72" borderId="118" applyFont="0">
      <alignment horizontal="right" vertical="center"/>
      <protection locked="0"/>
    </xf>
    <xf numFmtId="0" fontId="68" fillId="43" borderId="121" applyNumberFormat="0" applyAlignment="0" applyProtection="0"/>
    <xf numFmtId="168" fontId="70" fillId="43" borderId="121" applyNumberFormat="0" applyAlignment="0" applyProtection="0"/>
    <xf numFmtId="169" fontId="70" fillId="43" borderId="121" applyNumberFormat="0" applyAlignment="0" applyProtection="0"/>
    <xf numFmtId="168" fontId="70" fillId="43" borderId="121" applyNumberFormat="0" applyAlignment="0" applyProtection="0"/>
    <xf numFmtId="168" fontId="70" fillId="43" borderId="121" applyNumberFormat="0" applyAlignment="0" applyProtection="0"/>
    <xf numFmtId="169" fontId="70" fillId="43" borderId="121" applyNumberFormat="0" applyAlignment="0" applyProtection="0"/>
    <xf numFmtId="168" fontId="70" fillId="43" borderId="121" applyNumberFormat="0" applyAlignment="0" applyProtection="0"/>
    <xf numFmtId="168" fontId="70" fillId="43" borderId="121" applyNumberFormat="0" applyAlignment="0" applyProtection="0"/>
    <xf numFmtId="169" fontId="70" fillId="43" borderId="121" applyNumberFormat="0" applyAlignment="0" applyProtection="0"/>
    <xf numFmtId="168" fontId="70" fillId="43" borderId="121" applyNumberFormat="0" applyAlignment="0" applyProtection="0"/>
    <xf numFmtId="168" fontId="70" fillId="43" borderId="121" applyNumberFormat="0" applyAlignment="0" applyProtection="0"/>
    <xf numFmtId="169" fontId="70" fillId="43" borderId="121" applyNumberFormat="0" applyAlignment="0" applyProtection="0"/>
    <xf numFmtId="168" fontId="70"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169" fontId="70"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168" fontId="70"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168" fontId="70"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2" fillId="71" borderId="119" applyNumberFormat="0" applyFont="0" applyBorder="0" applyProtection="0">
      <alignment horizontal="left" vertical="center"/>
    </xf>
    <xf numFmtId="9" fontId="2" fillId="71" borderId="118" applyFont="0" applyProtection="0">
      <alignment horizontal="right" vertical="center"/>
    </xf>
    <xf numFmtId="3" fontId="2" fillId="71" borderId="118" applyFont="0" applyProtection="0">
      <alignment horizontal="right" vertical="center"/>
    </xf>
    <xf numFmtId="0" fontId="64" fillId="70" borderId="119" applyFont="0" applyBorder="0">
      <alignment horizontal="center" wrapText="1"/>
    </xf>
    <xf numFmtId="168" fontId="56" fillId="0" borderId="116">
      <alignment horizontal="left" vertical="center"/>
    </xf>
    <xf numFmtId="0" fontId="56" fillId="0" borderId="116">
      <alignment horizontal="left" vertical="center"/>
    </xf>
    <xf numFmtId="0" fontId="56" fillId="0" borderId="116">
      <alignment horizontal="left" vertical="center"/>
    </xf>
    <xf numFmtId="0" fontId="2" fillId="69" borderId="118" applyNumberFormat="0" applyFont="0" applyBorder="0" applyProtection="0">
      <alignment horizontal="center" vertical="center"/>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40" fillId="64" borderId="121" applyNumberFormat="0" applyAlignment="0" applyProtection="0"/>
    <xf numFmtId="168" fontId="42" fillId="64" borderId="121" applyNumberFormat="0" applyAlignment="0" applyProtection="0"/>
    <xf numFmtId="169" fontId="42" fillId="64" borderId="121" applyNumberFormat="0" applyAlignment="0" applyProtection="0"/>
    <xf numFmtId="168" fontId="42" fillId="64" borderId="121" applyNumberFormat="0" applyAlignment="0" applyProtection="0"/>
    <xf numFmtId="168" fontId="42" fillId="64" borderId="121" applyNumberFormat="0" applyAlignment="0" applyProtection="0"/>
    <xf numFmtId="169" fontId="42" fillId="64" borderId="121" applyNumberFormat="0" applyAlignment="0" applyProtection="0"/>
    <xf numFmtId="168" fontId="42" fillId="64" borderId="121" applyNumberFormat="0" applyAlignment="0" applyProtection="0"/>
    <xf numFmtId="168" fontId="42" fillId="64" borderId="121" applyNumberFormat="0" applyAlignment="0" applyProtection="0"/>
    <xf numFmtId="169" fontId="42" fillId="64" borderId="121" applyNumberFormat="0" applyAlignment="0" applyProtection="0"/>
    <xf numFmtId="168" fontId="42" fillId="64" borderId="121" applyNumberFormat="0" applyAlignment="0" applyProtection="0"/>
    <xf numFmtId="168" fontId="42" fillId="64" borderId="121" applyNumberFormat="0" applyAlignment="0" applyProtection="0"/>
    <xf numFmtId="169" fontId="42" fillId="64" borderId="121" applyNumberFormat="0" applyAlignment="0" applyProtection="0"/>
    <xf numFmtId="168" fontId="42"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169" fontId="42"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168" fontId="42"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168" fontId="42"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1" fillId="0" borderId="0"/>
    <xf numFmtId="169" fontId="28" fillId="37" borderId="0"/>
    <xf numFmtId="0" fontId="2" fillId="0" borderId="0">
      <alignment vertical="center"/>
    </xf>
  </cellStyleXfs>
  <cellXfs count="687">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4" xfId="0" applyNumberFormat="1" applyFont="1" applyFill="1" applyBorder="1" applyAlignment="1">
      <alignment horizontal="right" vertical="center"/>
    </xf>
    <xf numFmtId="49" fontId="108" fillId="0" borderId="87" xfId="0" applyNumberFormat="1" applyFont="1" applyFill="1" applyBorder="1" applyAlignment="1">
      <alignment horizontal="right" vertical="center"/>
    </xf>
    <xf numFmtId="49" fontId="108" fillId="0" borderId="95" xfId="0" applyNumberFormat="1" applyFont="1" applyFill="1" applyBorder="1" applyAlignment="1">
      <alignment horizontal="right" vertical="center"/>
    </xf>
    <xf numFmtId="0" fontId="108" fillId="0" borderId="0" xfId="0" applyFont="1" applyFill="1" applyBorder="1" applyAlignment="1">
      <alignment horizontal="left"/>
    </xf>
    <xf numFmtId="49" fontId="108" fillId="0" borderId="98" xfId="0" applyNumberFormat="1" applyFont="1" applyFill="1" applyBorder="1" applyAlignment="1">
      <alignment horizontal="right" vertical="center"/>
    </xf>
    <xf numFmtId="0" fontId="108" fillId="0" borderId="95" xfId="0" applyNumberFormat="1" applyFont="1" applyFill="1" applyBorder="1" applyAlignment="1">
      <alignment vertical="center" wrapText="1"/>
    </xf>
    <xf numFmtId="0" fontId="108" fillId="0" borderId="95" xfId="0" applyFont="1" applyFill="1" applyBorder="1" applyAlignment="1">
      <alignment horizontal="left" vertical="center" wrapText="1"/>
    </xf>
    <xf numFmtId="0" fontId="108" fillId="0" borderId="95" xfId="12672" applyFont="1" applyFill="1" applyBorder="1" applyAlignment="1">
      <alignment horizontal="left" vertical="center" wrapText="1"/>
    </xf>
    <xf numFmtId="0" fontId="108" fillId="0" borderId="95" xfId="0" applyNumberFormat="1" applyFont="1" applyFill="1" applyBorder="1" applyAlignment="1">
      <alignment horizontal="left" vertical="center" wrapText="1"/>
    </xf>
    <xf numFmtId="0" fontId="108" fillId="0" borderId="95" xfId="0" applyNumberFormat="1" applyFont="1" applyFill="1" applyBorder="1" applyAlignment="1">
      <alignment horizontal="right" vertical="center" wrapText="1"/>
    </xf>
    <xf numFmtId="0" fontId="108" fillId="0" borderId="95" xfId="0" applyNumberFormat="1" applyFont="1" applyFill="1" applyBorder="1" applyAlignment="1">
      <alignment horizontal="right" vertical="center"/>
    </xf>
    <xf numFmtId="0" fontId="108" fillId="0" borderId="95" xfId="0" applyFont="1" applyFill="1" applyBorder="1" applyAlignment="1">
      <alignment vertical="center" wrapText="1"/>
    </xf>
    <xf numFmtId="0" fontId="108" fillId="0" borderId="98" xfId="0" applyNumberFormat="1" applyFont="1" applyFill="1" applyBorder="1" applyAlignment="1">
      <alignment horizontal="left" vertical="center" wrapText="1"/>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108" fillId="0" borderId="22" xfId="0" applyFont="1" applyFill="1" applyBorder="1"/>
    <xf numFmtId="0" fontId="108" fillId="0" borderId="22" xfId="0" applyFont="1" applyFill="1" applyBorder="1" applyAlignment="1">
      <alignment horizontal="right"/>
    </xf>
    <xf numFmtId="49" fontId="108" fillId="0" borderId="22" xfId="0" applyNumberFormat="1" applyFont="1" applyFill="1" applyBorder="1" applyAlignment="1">
      <alignment horizontal="right" vertical="center"/>
    </xf>
    <xf numFmtId="49" fontId="108"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8" fillId="0" borderId="104" xfId="0" applyNumberFormat="1" applyFont="1" applyFill="1" applyBorder="1" applyAlignment="1">
      <alignment horizontal="right" vertical="center"/>
    </xf>
    <xf numFmtId="0" fontId="108" fillId="0" borderId="95" xfId="0" applyFont="1" applyFill="1" applyBorder="1" applyAlignment="1">
      <alignment horizontal="left" vertical="center" wrapText="1"/>
    </xf>
    <xf numFmtId="0" fontId="108" fillId="0" borderId="102" xfId="0" applyFont="1" applyFill="1" applyBorder="1" applyAlignment="1">
      <alignment vertical="center" wrapText="1"/>
    </xf>
    <xf numFmtId="0" fontId="108" fillId="0" borderId="102" xfId="0" applyFont="1" applyFill="1" applyBorder="1" applyAlignment="1">
      <alignment horizontal="left" vertical="center" wrapText="1"/>
    </xf>
    <xf numFmtId="0" fontId="108" fillId="0" borderId="95" xfId="0" applyNumberFormat="1" applyFont="1" applyFill="1" applyBorder="1" applyAlignment="1">
      <alignment vertical="center"/>
    </xf>
    <xf numFmtId="0" fontId="108" fillId="0" borderId="95" xfId="0" applyNumberFormat="1" applyFont="1" applyFill="1" applyBorder="1" applyAlignment="1">
      <alignment horizontal="left" vertical="center" wrapText="1"/>
    </xf>
    <xf numFmtId="0" fontId="110" fillId="0" borderId="95" xfId="0" applyNumberFormat="1" applyFont="1" applyFill="1" applyBorder="1" applyAlignment="1">
      <alignment vertical="center" wrapText="1"/>
    </xf>
    <xf numFmtId="0" fontId="110" fillId="0" borderId="3" xfId="0" applyNumberFormat="1" applyFont="1" applyFill="1" applyBorder="1" applyAlignment="1">
      <alignment vertical="center" wrapText="1"/>
    </xf>
    <xf numFmtId="0" fontId="110" fillId="0" borderId="95" xfId="0" applyNumberFormat="1" applyFont="1" applyFill="1" applyBorder="1" applyAlignment="1">
      <alignment horizontal="left" vertical="center" wrapText="1"/>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6"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167" fontId="6" fillId="36" borderId="26" xfId="0" applyNumberFormat="1" applyFont="1" applyFill="1" applyBorder="1" applyAlignment="1">
      <alignment horizontal="center" vertical="center"/>
    </xf>
    <xf numFmtId="0" fontId="7" fillId="0" borderId="0" xfId="0" applyFont="1" applyAlignment="1">
      <alignment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8" fillId="37" borderId="0" xfId="20" applyBorder="1"/>
    <xf numFmtId="169" fontId="28" fillId="37" borderId="111" xfId="20" applyBorder="1"/>
    <xf numFmtId="0" fontId="4" fillId="0" borderId="7" xfId="0" applyFont="1" applyFill="1" applyBorder="1" applyAlignment="1">
      <alignment vertical="center"/>
    </xf>
    <xf numFmtId="0" fontId="4" fillId="0" borderId="118" xfId="0" applyFont="1" applyFill="1" applyBorder="1" applyAlignment="1">
      <alignment vertical="center"/>
    </xf>
    <xf numFmtId="0" fontId="6" fillId="0" borderId="118" xfId="0" applyFont="1" applyFill="1" applyBorder="1" applyAlignment="1">
      <alignment vertical="center"/>
    </xf>
    <xf numFmtId="0" fontId="4" fillId="0" borderId="20" xfId="0" applyFont="1" applyFill="1" applyBorder="1" applyAlignment="1">
      <alignment vertical="center"/>
    </xf>
    <xf numFmtId="0" fontId="4" fillId="0" borderId="113" xfId="0" applyFont="1" applyFill="1" applyBorder="1" applyAlignment="1">
      <alignment vertical="center"/>
    </xf>
    <xf numFmtId="0" fontId="4" fillId="0" borderId="115" xfId="0" applyFont="1" applyFill="1" applyBorder="1" applyAlignment="1">
      <alignment vertical="center"/>
    </xf>
    <xf numFmtId="0" fontId="4" fillId="0" borderId="19" xfId="0" applyFont="1" applyFill="1" applyBorder="1" applyAlignment="1">
      <alignment horizontal="center" vertical="center"/>
    </xf>
    <xf numFmtId="0" fontId="4" fillId="0" borderId="126" xfId="0" applyFont="1" applyFill="1" applyBorder="1" applyAlignment="1">
      <alignment horizontal="center" vertical="center"/>
    </xf>
    <xf numFmtId="0" fontId="4" fillId="0" borderId="128" xfId="0" applyFont="1" applyFill="1" applyBorder="1" applyAlignment="1">
      <alignment horizontal="center" vertical="center"/>
    </xf>
    <xf numFmtId="169" fontId="28" fillId="37" borderId="34" xfId="20" applyBorder="1"/>
    <xf numFmtId="169" fontId="28" fillId="37" borderId="129" xfId="20" applyBorder="1"/>
    <xf numFmtId="169" fontId="28" fillId="37" borderId="120" xfId="20" applyBorder="1"/>
    <xf numFmtId="169" fontId="28" fillId="37" borderId="61"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0" borderId="77" xfId="0" applyFont="1" applyFill="1" applyBorder="1" applyAlignment="1">
      <alignment horizontal="center" vertical="center"/>
    </xf>
    <xf numFmtId="0" fontId="4" fillId="3" borderId="116" xfId="0" applyFont="1" applyFill="1" applyBorder="1" applyAlignment="1">
      <alignment vertical="center"/>
    </xf>
    <xf numFmtId="0" fontId="14" fillId="3" borderId="130" xfId="0" applyFont="1" applyFill="1" applyBorder="1" applyAlignment="1">
      <alignment horizontal="left"/>
    </xf>
    <xf numFmtId="0" fontId="14" fillId="3" borderId="131" xfId="0" applyFont="1" applyFill="1" applyBorder="1" applyAlignment="1">
      <alignment horizontal="left"/>
    </xf>
    <xf numFmtId="0" fontId="4" fillId="0" borderId="0" xfId="0" applyFont="1"/>
    <xf numFmtId="0" fontId="4" fillId="0" borderId="0" xfId="0" applyFont="1" applyFill="1"/>
    <xf numFmtId="0" fontId="4" fillId="0" borderId="118" xfId="0" applyFont="1" applyFill="1" applyBorder="1" applyAlignment="1">
      <alignment horizontal="center" vertical="center" wrapText="1"/>
    </xf>
    <xf numFmtId="0" fontId="108" fillId="77" borderId="102" xfId="0" applyFont="1" applyFill="1" applyBorder="1" applyAlignment="1">
      <alignment horizontal="left" vertical="center"/>
    </xf>
    <xf numFmtId="0" fontId="108" fillId="77" borderId="95" xfId="0" applyFont="1" applyFill="1" applyBorder="1" applyAlignment="1">
      <alignment vertical="center" wrapText="1"/>
    </xf>
    <xf numFmtId="0" fontId="108" fillId="77" borderId="95" xfId="0" applyFont="1" applyFill="1" applyBorder="1" applyAlignment="1">
      <alignment horizontal="left" vertical="center" wrapText="1"/>
    </xf>
    <xf numFmtId="0" fontId="108" fillId="0" borderId="102" xfId="0" applyFont="1" applyFill="1" applyBorder="1" applyAlignment="1">
      <alignment horizontal="right" vertical="center"/>
    </xf>
    <xf numFmtId="0" fontId="4" fillId="0" borderId="135" xfId="0" applyFont="1" applyFill="1" applyBorder="1" applyAlignment="1">
      <alignment horizontal="center" vertical="center" wrapText="1"/>
    </xf>
    <xf numFmtId="0" fontId="6" fillId="3" borderId="136" xfId="0" applyFont="1" applyFill="1" applyBorder="1" applyAlignment="1">
      <alignment vertical="center"/>
    </xf>
    <xf numFmtId="0" fontId="4" fillId="3" borderId="24" xfId="0" applyFont="1" applyFill="1" applyBorder="1" applyAlignment="1">
      <alignment vertical="center"/>
    </xf>
    <xf numFmtId="0" fontId="4" fillId="0" borderId="137"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7" xfId="0" applyBorder="1"/>
    <xf numFmtId="0" fontId="0" fillId="0" borderId="137" xfId="0" applyBorder="1" applyAlignment="1">
      <alignment horizontal="center"/>
    </xf>
    <xf numFmtId="0" fontId="4" fillId="0" borderId="117" xfId="0" applyFont="1" applyBorder="1" applyAlignment="1">
      <alignment vertical="center" wrapText="1"/>
    </xf>
    <xf numFmtId="167" fontId="4" fillId="0" borderId="118" xfId="0" applyNumberFormat="1" applyFont="1" applyBorder="1" applyAlignment="1">
      <alignment horizontal="center" vertical="center"/>
    </xf>
    <xf numFmtId="167" fontId="4" fillId="0" borderId="135" xfId="0" applyNumberFormat="1" applyFont="1" applyBorder="1" applyAlignment="1">
      <alignment horizontal="center" vertical="center"/>
    </xf>
    <xf numFmtId="167" fontId="14" fillId="0" borderId="118" xfId="0" applyNumberFormat="1" applyFont="1" applyBorder="1" applyAlignment="1">
      <alignment horizontal="center" vertical="center"/>
    </xf>
    <xf numFmtId="0" fontId="14" fillId="0" borderId="117" xfId="0" applyFont="1" applyBorder="1" applyAlignment="1">
      <alignment vertical="center" wrapText="1"/>
    </xf>
    <xf numFmtId="0" fontId="0" fillId="0" borderId="25" xfId="0" applyBorder="1"/>
    <xf numFmtId="0" fontId="6" fillId="36" borderId="138"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7" xfId="0" applyFont="1" applyFill="1" applyBorder="1" applyAlignment="1">
      <alignment horizontal="left" vertical="center" wrapText="1"/>
    </xf>
    <xf numFmtId="0" fontId="6" fillId="36" borderId="118" xfId="0" applyFont="1" applyFill="1" applyBorder="1" applyAlignment="1">
      <alignment horizontal="left" vertical="center" wrapText="1"/>
    </xf>
    <xf numFmtId="0" fontId="6" fillId="36" borderId="135" xfId="0" applyFont="1" applyFill="1" applyBorder="1" applyAlignment="1">
      <alignment horizontal="left" vertical="center" wrapText="1"/>
    </xf>
    <xf numFmtId="0" fontId="4" fillId="0" borderId="137" xfId="0" applyFont="1" applyFill="1" applyBorder="1" applyAlignment="1">
      <alignment horizontal="right" vertical="center" wrapText="1"/>
    </xf>
    <xf numFmtId="0" fontId="4" fillId="0" borderId="118" xfId="0" applyFont="1" applyFill="1" applyBorder="1" applyAlignment="1">
      <alignment horizontal="left" vertical="center" wrapText="1"/>
    </xf>
    <xf numFmtId="0" fontId="112" fillId="0" borderId="137" xfId="0" applyFont="1" applyFill="1" applyBorder="1" applyAlignment="1">
      <alignment horizontal="right" vertical="center" wrapText="1"/>
    </xf>
    <xf numFmtId="0" fontId="112" fillId="0" borderId="118" xfId="0" applyFont="1" applyFill="1" applyBorder="1" applyAlignment="1">
      <alignment horizontal="left" vertical="center" wrapText="1"/>
    </xf>
    <xf numFmtId="0" fontId="6" fillId="0" borderId="137"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2" fillId="0" borderId="0" xfId="0" applyFont="1" applyFill="1" applyAlignment="1">
      <alignment horizontal="left" vertical="center"/>
    </xf>
    <xf numFmtId="49" fontId="113" fillId="0" borderId="25" xfId="5" applyNumberFormat="1" applyFont="1" applyFill="1" applyBorder="1" applyAlignment="1" applyProtection="1">
      <alignment horizontal="left" vertical="center"/>
      <protection locked="0"/>
    </xf>
    <xf numFmtId="0" fontId="114" fillId="0" borderId="26" xfId="9" applyFont="1" applyFill="1" applyBorder="1" applyAlignment="1" applyProtection="1">
      <alignment horizontal="left" vertical="center" wrapText="1"/>
      <protection locked="0"/>
    </xf>
    <xf numFmtId="0" fontId="22" fillId="0" borderId="137" xfId="0" applyFont="1" applyBorder="1" applyAlignment="1">
      <alignment horizontal="center" vertical="center" wrapText="1"/>
    </xf>
    <xf numFmtId="0" fontId="22" fillId="0" borderId="118" xfId="0" applyFont="1" applyBorder="1" applyAlignment="1">
      <alignment vertical="center" wrapText="1"/>
    </xf>
    <xf numFmtId="3" fontId="23" fillId="36" borderId="118" xfId="0" applyNumberFormat="1" applyFont="1" applyFill="1" applyBorder="1" applyAlignment="1">
      <alignment vertical="center" wrapText="1"/>
    </xf>
    <xf numFmtId="3" fontId="23" fillId="36" borderId="135" xfId="0" applyNumberFormat="1" applyFont="1" applyFill="1" applyBorder="1" applyAlignment="1">
      <alignment vertical="center" wrapText="1"/>
    </xf>
    <xf numFmtId="14" fontId="7" fillId="3" borderId="118" xfId="8" quotePrefix="1" applyNumberFormat="1" applyFont="1" applyFill="1" applyBorder="1" applyAlignment="1" applyProtection="1">
      <alignment horizontal="left" vertical="center" wrapText="1" indent="2"/>
      <protection locked="0"/>
    </xf>
    <xf numFmtId="3" fontId="23" fillId="0" borderId="118" xfId="0" applyNumberFormat="1" applyFont="1" applyBorder="1" applyAlignment="1">
      <alignment vertical="center" wrapText="1"/>
    </xf>
    <xf numFmtId="3" fontId="23" fillId="0" borderId="135" xfId="0" applyNumberFormat="1" applyFont="1" applyBorder="1" applyAlignment="1">
      <alignment vertical="center" wrapText="1"/>
    </xf>
    <xf numFmtId="14" fontId="7" fillId="3" borderId="118" xfId="8" quotePrefix="1" applyNumberFormat="1" applyFont="1" applyFill="1" applyBorder="1" applyAlignment="1" applyProtection="1">
      <alignment horizontal="left" vertical="center" wrapText="1" indent="3"/>
      <protection locked="0"/>
    </xf>
    <xf numFmtId="3" fontId="23" fillId="0" borderId="118" xfId="0" applyNumberFormat="1" applyFont="1" applyFill="1" applyBorder="1" applyAlignment="1">
      <alignment vertical="center" wrapText="1"/>
    </xf>
    <xf numFmtId="0" fontId="22" fillId="0" borderId="118" xfId="0" applyFont="1" applyFill="1" applyBorder="1" applyAlignment="1">
      <alignment horizontal="left" vertical="center" wrapText="1" indent="2"/>
    </xf>
    <xf numFmtId="0" fontId="11" fillId="0" borderId="118" xfId="17" applyFill="1" applyBorder="1" applyAlignment="1" applyProtection="1"/>
    <xf numFmtId="49" fontId="112" fillId="0" borderId="137" xfId="0" applyNumberFormat="1" applyFont="1" applyFill="1" applyBorder="1" applyAlignment="1">
      <alignment horizontal="right" vertical="center" wrapText="1"/>
    </xf>
    <xf numFmtId="0" fontId="7" fillId="3" borderId="118" xfId="20960" applyFont="1" applyFill="1" applyBorder="1" applyAlignment="1" applyProtection="1"/>
    <xf numFmtId="0" fontId="105" fillId="0" borderId="118" xfId="20960" applyFont="1" applyFill="1" applyBorder="1" applyAlignment="1" applyProtection="1">
      <alignment horizontal="center" vertical="center"/>
    </xf>
    <xf numFmtId="0" fontId="4" fillId="0" borderId="118" xfId="0" applyFont="1" applyBorder="1"/>
    <xf numFmtId="0" fontId="11" fillId="0" borderId="118" xfId="17" applyFill="1" applyBorder="1" applyAlignment="1" applyProtection="1">
      <alignment horizontal="left" vertical="center" wrapText="1"/>
    </xf>
    <xf numFmtId="49" fontId="112" fillId="0" borderId="118" xfId="0" applyNumberFormat="1" applyFont="1" applyFill="1" applyBorder="1" applyAlignment="1">
      <alignment horizontal="right" vertical="center" wrapText="1"/>
    </xf>
    <xf numFmtId="0" fontId="11" fillId="0" borderId="118" xfId="17" applyFill="1" applyBorder="1" applyAlignment="1" applyProtection="1">
      <alignment horizontal="left" vertical="center"/>
    </xf>
    <xf numFmtId="0" fontId="11" fillId="0" borderId="118" xfId="17" applyBorder="1" applyAlignment="1" applyProtection="1"/>
    <xf numFmtId="0" fontId="4" fillId="0" borderId="118" xfId="0" applyFont="1" applyFill="1" applyBorder="1"/>
    <xf numFmtId="0" fontId="22" fillId="0" borderId="137" xfId="0" applyFont="1" applyFill="1" applyBorder="1" applyAlignment="1">
      <alignment horizontal="center" vertical="center" wrapText="1"/>
    </xf>
    <xf numFmtId="0" fontId="22" fillId="0" borderId="118" xfId="0" applyFont="1" applyFill="1" applyBorder="1" applyAlignment="1">
      <alignment vertical="center" wrapText="1"/>
    </xf>
    <xf numFmtId="3" fontId="23" fillId="0" borderId="135" xfId="0" applyNumberFormat="1" applyFont="1" applyFill="1" applyBorder="1" applyAlignment="1">
      <alignment vertical="center" wrapText="1"/>
    </xf>
    <xf numFmtId="0" fontId="115" fillId="78" borderId="119" xfId="21412" applyFont="1" applyFill="1" applyBorder="1" applyAlignment="1" applyProtection="1">
      <alignment vertical="center" wrapText="1"/>
      <protection locked="0"/>
    </xf>
    <xf numFmtId="0" fontId="116" fillId="70" borderId="113" xfId="21412" applyFont="1" applyFill="1" applyBorder="1" applyAlignment="1" applyProtection="1">
      <alignment horizontal="center" vertical="center"/>
      <protection locked="0"/>
    </xf>
    <xf numFmtId="0" fontId="115" fillId="79" borderId="118" xfId="21412" applyFont="1" applyFill="1" applyBorder="1" applyAlignment="1" applyProtection="1">
      <alignment horizontal="center" vertical="center"/>
      <protection locked="0"/>
    </xf>
    <xf numFmtId="0" fontId="115" fillId="78" borderId="119" xfId="21412" applyFont="1" applyFill="1" applyBorder="1" applyAlignment="1" applyProtection="1">
      <alignment vertical="center"/>
      <protection locked="0"/>
    </xf>
    <xf numFmtId="0" fontId="117" fillId="70" borderId="113" xfId="21412" applyFont="1" applyFill="1" applyBorder="1" applyAlignment="1" applyProtection="1">
      <alignment horizontal="center" vertical="center"/>
      <protection locked="0"/>
    </xf>
    <xf numFmtId="0" fontId="117" fillId="3" borderId="113" xfId="21412" applyFont="1" applyFill="1" applyBorder="1" applyAlignment="1" applyProtection="1">
      <alignment horizontal="center" vertical="center"/>
      <protection locked="0"/>
    </xf>
    <xf numFmtId="0" fontId="117" fillId="0" borderId="113" xfId="21412" applyFont="1" applyFill="1" applyBorder="1" applyAlignment="1" applyProtection="1">
      <alignment horizontal="center" vertical="center"/>
      <protection locked="0"/>
    </xf>
    <xf numFmtId="0" fontId="118" fillId="79" borderId="118" xfId="21412" applyFont="1" applyFill="1" applyBorder="1" applyAlignment="1" applyProtection="1">
      <alignment horizontal="center" vertical="center"/>
      <protection locked="0"/>
    </xf>
    <xf numFmtId="0" fontId="115" fillId="78" borderId="119" xfId="21412" applyFont="1" applyFill="1" applyBorder="1" applyAlignment="1" applyProtection="1">
      <alignment horizontal="center" vertical="center"/>
      <protection locked="0"/>
    </xf>
    <xf numFmtId="0" fontId="64" fillId="78" borderId="119" xfId="21412" applyFont="1" applyFill="1" applyBorder="1" applyAlignment="1" applyProtection="1">
      <alignment vertical="center"/>
      <protection locked="0"/>
    </xf>
    <xf numFmtId="0" fontId="117" fillId="70" borderId="118" xfId="21412" applyFont="1" applyFill="1" applyBorder="1" applyAlignment="1" applyProtection="1">
      <alignment horizontal="center" vertical="center"/>
      <protection locked="0"/>
    </xf>
    <xf numFmtId="0" fontId="38" fillId="70" borderId="118" xfId="21412" applyFont="1" applyFill="1" applyBorder="1" applyAlignment="1" applyProtection="1">
      <alignment horizontal="center" vertical="center"/>
      <protection locked="0"/>
    </xf>
    <xf numFmtId="0" fontId="64" fillId="78" borderId="117" xfId="21412" applyFont="1" applyFill="1" applyBorder="1" applyAlignment="1" applyProtection="1">
      <alignment vertical="center"/>
      <protection locked="0"/>
    </xf>
    <xf numFmtId="0" fontId="116" fillId="0" borderId="117" xfId="21412" applyFont="1" applyFill="1" applyBorder="1" applyAlignment="1" applyProtection="1">
      <alignment horizontal="left" vertical="center" wrapText="1"/>
      <protection locked="0"/>
    </xf>
    <xf numFmtId="164" fontId="116" fillId="0" borderId="118" xfId="948" applyNumberFormat="1" applyFont="1" applyFill="1" applyBorder="1" applyAlignment="1" applyProtection="1">
      <alignment horizontal="right" vertical="center"/>
      <protection locked="0"/>
    </xf>
    <xf numFmtId="0" fontId="115" fillId="79" borderId="117" xfId="21412" applyFont="1" applyFill="1" applyBorder="1" applyAlignment="1" applyProtection="1">
      <alignment vertical="top" wrapText="1"/>
      <protection locked="0"/>
    </xf>
    <xf numFmtId="164" fontId="116" fillId="79" borderId="118" xfId="948" applyNumberFormat="1" applyFont="1" applyFill="1" applyBorder="1" applyAlignment="1" applyProtection="1">
      <alignment horizontal="right" vertical="center"/>
    </xf>
    <xf numFmtId="164" fontId="64" fillId="78" borderId="117" xfId="948" applyNumberFormat="1" applyFont="1" applyFill="1" applyBorder="1" applyAlignment="1" applyProtection="1">
      <alignment horizontal="right" vertical="center"/>
      <protection locked="0"/>
    </xf>
    <xf numFmtId="0" fontId="116" fillId="70" borderId="117" xfId="21412" applyFont="1" applyFill="1" applyBorder="1" applyAlignment="1" applyProtection="1">
      <alignment vertical="center" wrapText="1"/>
      <protection locked="0"/>
    </xf>
    <xf numFmtId="0" fontId="116" fillId="70" borderId="117" xfId="21412" applyFont="1" applyFill="1" applyBorder="1" applyAlignment="1" applyProtection="1">
      <alignment horizontal="left" vertical="center" wrapText="1"/>
      <protection locked="0"/>
    </xf>
    <xf numFmtId="0" fontId="116" fillId="0" borderId="117" xfId="21412" applyFont="1" applyFill="1" applyBorder="1" applyAlignment="1" applyProtection="1">
      <alignment vertical="center" wrapText="1"/>
      <protection locked="0"/>
    </xf>
    <xf numFmtId="0" fontId="116" fillId="3" borderId="117" xfId="21412" applyFont="1" applyFill="1" applyBorder="1" applyAlignment="1" applyProtection="1">
      <alignment horizontal="left" vertical="center" wrapText="1"/>
      <protection locked="0"/>
    </xf>
    <xf numFmtId="0" fontId="115" fillId="79" borderId="117" xfId="21412" applyFont="1" applyFill="1" applyBorder="1" applyAlignment="1" applyProtection="1">
      <alignment vertical="center" wrapText="1"/>
      <protection locked="0"/>
    </xf>
    <xf numFmtId="164" fontId="115" fillId="78" borderId="117" xfId="948" applyNumberFormat="1" applyFont="1" applyFill="1" applyBorder="1" applyAlignment="1" applyProtection="1">
      <alignment horizontal="right" vertical="center"/>
      <protection locked="0"/>
    </xf>
    <xf numFmtId="164" fontId="116" fillId="3" borderId="118" xfId="948" applyNumberFormat="1" applyFont="1" applyFill="1" applyBorder="1" applyAlignment="1" applyProtection="1">
      <alignment horizontal="right" vertical="center"/>
      <protection locked="0"/>
    </xf>
    <xf numFmtId="10" fontId="7" fillId="0" borderId="118" xfId="20961" applyNumberFormat="1" applyFont="1" applyFill="1" applyBorder="1" applyAlignment="1">
      <alignment horizontal="left" vertical="center" wrapText="1"/>
    </xf>
    <xf numFmtId="10" fontId="4" fillId="0" borderId="118" xfId="20961" applyNumberFormat="1" applyFont="1" applyFill="1" applyBorder="1" applyAlignment="1">
      <alignment horizontal="left" vertical="center" wrapText="1"/>
    </xf>
    <xf numFmtId="10" fontId="6" fillId="36" borderId="118" xfId="0" applyNumberFormat="1" applyFont="1" applyFill="1" applyBorder="1" applyAlignment="1">
      <alignment horizontal="left" vertical="center" wrapText="1"/>
    </xf>
    <xf numFmtId="10" fontId="112" fillId="0" borderId="118" xfId="20961" applyNumberFormat="1" applyFont="1" applyFill="1" applyBorder="1" applyAlignment="1">
      <alignment horizontal="left" vertical="center" wrapText="1"/>
    </xf>
    <xf numFmtId="10" fontId="6" fillId="36" borderId="118" xfId="20961" applyNumberFormat="1" applyFont="1" applyFill="1" applyBorder="1" applyAlignment="1">
      <alignment horizontal="left" vertical="center" wrapText="1"/>
    </xf>
    <xf numFmtId="10" fontId="6" fillId="36" borderId="118" xfId="0" applyNumberFormat="1" applyFont="1" applyFill="1" applyBorder="1" applyAlignment="1">
      <alignment horizontal="center" vertical="center" wrapText="1"/>
    </xf>
    <xf numFmtId="10" fontId="114" fillId="0" borderId="26" xfId="20961" applyNumberFormat="1" applyFont="1" applyFill="1" applyBorder="1" applyAlignment="1" applyProtection="1">
      <alignment horizontal="left" vertical="center"/>
    </xf>
    <xf numFmtId="43" fontId="7" fillId="0" borderId="0" xfId="7" applyFont="1"/>
    <xf numFmtId="14" fontId="7" fillId="0" borderId="0" xfId="0" applyNumberFormat="1" applyFont="1"/>
    <xf numFmtId="179" fontId="4" fillId="0" borderId="20" xfId="0" applyNumberFormat="1" applyFont="1" applyFill="1" applyBorder="1" applyAlignment="1">
      <alignment horizontal="center" vertical="center" wrapText="1"/>
    </xf>
    <xf numFmtId="179" fontId="7" fillId="0" borderId="20" xfId="0" applyNumberFormat="1" applyFont="1" applyFill="1" applyBorder="1" applyAlignment="1">
      <alignment horizontal="left" vertical="center" wrapText="1" indent="1"/>
    </xf>
    <xf numFmtId="179" fontId="4" fillId="0" borderId="21" xfId="0" applyNumberFormat="1" applyFont="1" applyFill="1" applyBorder="1" applyAlignment="1">
      <alignment horizontal="center" vertical="center" wrapText="1"/>
    </xf>
    <xf numFmtId="0" fontId="9" fillId="0" borderId="137" xfId="0" applyFont="1" applyFill="1" applyBorder="1" applyAlignment="1">
      <alignment horizontal="center" vertical="center" wrapText="1"/>
    </xf>
    <xf numFmtId="0" fontId="15" fillId="0" borderId="118" xfId="0" applyFont="1" applyFill="1" applyBorder="1" applyAlignment="1">
      <alignment horizontal="center" vertical="center" wrapText="1"/>
    </xf>
    <xf numFmtId="0" fontId="16" fillId="0" borderId="118" xfId="0" applyFont="1" applyFill="1" applyBorder="1" applyAlignment="1">
      <alignment horizontal="left" vertical="center" wrapText="1"/>
    </xf>
    <xf numFmtId="0" fontId="9" fillId="0" borderId="137" xfId="0" applyFont="1" applyFill="1" applyBorder="1" applyAlignment="1">
      <alignment horizontal="right" vertical="center" wrapText="1"/>
    </xf>
    <xf numFmtId="0" fontId="7" fillId="0" borderId="118" xfId="0" applyFont="1" applyFill="1" applyBorder="1" applyAlignment="1">
      <alignment vertical="center" wrapText="1"/>
    </xf>
    <xf numFmtId="193" fontId="7" fillId="0" borderId="118" xfId="0" applyNumberFormat="1" applyFont="1" applyFill="1" applyBorder="1" applyAlignment="1" applyProtection="1">
      <alignment vertical="center" wrapText="1"/>
      <protection locked="0"/>
    </xf>
    <xf numFmtId="193" fontId="4" fillId="0" borderId="118" xfId="0" applyNumberFormat="1" applyFont="1" applyFill="1" applyBorder="1" applyAlignment="1" applyProtection="1">
      <alignment vertical="center" wrapText="1"/>
      <protection locked="0"/>
    </xf>
    <xf numFmtId="193" fontId="4" fillId="0" borderId="135" xfId="0" applyNumberFormat="1" applyFont="1" applyFill="1" applyBorder="1" applyAlignment="1" applyProtection="1">
      <alignment vertical="center" wrapText="1"/>
      <protection locked="0"/>
    </xf>
    <xf numFmtId="193" fontId="7" fillId="0" borderId="118" xfId="0" applyNumberFormat="1" applyFont="1" applyFill="1" applyBorder="1" applyAlignment="1" applyProtection="1">
      <alignment horizontal="right" vertical="center" wrapText="1"/>
      <protection locked="0"/>
    </xf>
    <xf numFmtId="0" fontId="9" fillId="0" borderId="137" xfId="0" applyFont="1" applyBorder="1" applyAlignment="1">
      <alignment horizontal="right" vertical="center" wrapText="1"/>
    </xf>
    <xf numFmtId="0" fontId="7" fillId="0" borderId="118" xfId="0" applyFont="1" applyBorder="1" applyAlignment="1">
      <alignment vertical="center" wrapText="1"/>
    </xf>
    <xf numFmtId="0" fontId="9" fillId="2" borderId="137" xfId="0" applyFont="1" applyFill="1" applyBorder="1" applyAlignment="1">
      <alignment horizontal="right" vertical="center"/>
    </xf>
    <xf numFmtId="0" fontId="9" fillId="2" borderId="118" xfId="0" applyFont="1" applyFill="1" applyBorder="1" applyAlignment="1">
      <alignment vertical="center"/>
    </xf>
    <xf numFmtId="193" fontId="9" fillId="2" borderId="118" xfId="0" applyNumberFormat="1" applyFont="1" applyFill="1" applyBorder="1" applyAlignment="1" applyProtection="1">
      <alignment vertical="center"/>
      <protection locked="0"/>
    </xf>
    <xf numFmtId="193" fontId="17" fillId="2" borderId="118" xfId="0" applyNumberFormat="1" applyFont="1" applyFill="1" applyBorder="1" applyAlignment="1" applyProtection="1">
      <alignment vertical="center"/>
      <protection locked="0"/>
    </xf>
    <xf numFmtId="193" fontId="17" fillId="2" borderId="135" xfId="0" applyNumberFormat="1" applyFont="1" applyFill="1" applyBorder="1" applyAlignment="1" applyProtection="1">
      <alignment vertical="center"/>
      <protection locked="0"/>
    </xf>
    <xf numFmtId="193" fontId="9" fillId="2" borderId="135" xfId="0" applyNumberFormat="1" applyFont="1" applyFill="1" applyBorder="1" applyAlignment="1" applyProtection="1">
      <alignment vertical="center"/>
      <protection locked="0"/>
    </xf>
    <xf numFmtId="0" fontId="15" fillId="0" borderId="137" xfId="0" applyFont="1" applyFill="1" applyBorder="1" applyAlignment="1">
      <alignment horizontal="center" vertical="center" wrapText="1"/>
    </xf>
    <xf numFmtId="0" fontId="7" fillId="0" borderId="118" xfId="0" applyFont="1" applyFill="1" applyBorder="1" applyAlignment="1">
      <alignment horizontal="left" vertical="center" wrapText="1"/>
    </xf>
    <xf numFmtId="10" fontId="4" fillId="0" borderId="118" xfId="20961" applyNumberFormat="1" applyFont="1" applyBorder="1" applyAlignment="1" applyProtection="1">
      <alignment vertical="center" wrapText="1"/>
      <protection locked="0"/>
    </xf>
    <xf numFmtId="10" fontId="4" fillId="0" borderId="135" xfId="20961" applyNumberFormat="1" applyFont="1" applyBorder="1" applyAlignment="1" applyProtection="1">
      <alignment vertical="center" wrapText="1"/>
      <protection locked="0"/>
    </xf>
    <xf numFmtId="10" fontId="17" fillId="2" borderId="118" xfId="20961" applyNumberFormat="1" applyFont="1" applyFill="1" applyBorder="1" applyAlignment="1" applyProtection="1">
      <alignment vertical="center"/>
      <protection locked="0"/>
    </xf>
    <xf numFmtId="10" fontId="17" fillId="2" borderId="135" xfId="20961" applyNumberFormat="1" applyFont="1" applyFill="1" applyBorder="1" applyAlignment="1" applyProtection="1">
      <alignment vertical="center"/>
      <protection locked="0"/>
    </xf>
    <xf numFmtId="10" fontId="9" fillId="2" borderId="118" xfId="20961" applyNumberFormat="1" applyFont="1" applyFill="1" applyBorder="1" applyAlignment="1" applyProtection="1">
      <alignment vertical="center"/>
      <protection locked="0"/>
    </xf>
    <xf numFmtId="10" fontId="9" fillId="2" borderId="135" xfId="20961" applyNumberFormat="1" applyFont="1" applyFill="1" applyBorder="1" applyAlignment="1" applyProtection="1">
      <alignment vertical="center"/>
      <protection locked="0"/>
    </xf>
    <xf numFmtId="193" fontId="0" fillId="0" borderId="0" xfId="0" applyNumberFormat="1"/>
    <xf numFmtId="43" fontId="0" fillId="0" borderId="0" xfId="7" applyFont="1"/>
    <xf numFmtId="10" fontId="4" fillId="0" borderId="118" xfId="20961" applyNumberFormat="1" applyFont="1" applyFill="1" applyBorder="1" applyAlignment="1" applyProtection="1">
      <alignment horizontal="right" vertical="center" wrapText="1"/>
      <protection locked="0"/>
    </xf>
    <xf numFmtId="10" fontId="28" fillId="37" borderId="0" xfId="20961" applyNumberFormat="1" applyFont="1" applyFill="1" applyBorder="1"/>
    <xf numFmtId="14" fontId="4" fillId="0" borderId="0" xfId="0" applyNumberFormat="1" applyFont="1"/>
    <xf numFmtId="179" fontId="22" fillId="0" borderId="7" xfId="0" applyNumberFormat="1" applyFont="1" applyBorder="1" applyAlignment="1">
      <alignment horizontal="center" vertical="center" wrapText="1"/>
    </xf>
    <xf numFmtId="179" fontId="22" fillId="0" borderId="72" xfId="0" applyNumberFormat="1" applyFont="1" applyBorder="1" applyAlignment="1">
      <alignment horizontal="center" vertical="center" wrapText="1"/>
    </xf>
    <xf numFmtId="43" fontId="12" fillId="0" borderId="0" xfId="7" applyFont="1"/>
    <xf numFmtId="193" fontId="0" fillId="0" borderId="0" xfId="0" applyNumberFormat="1" applyAlignment="1"/>
    <xf numFmtId="3" fontId="4" fillId="0" borderId="135" xfId="0" applyNumberFormat="1" applyFont="1" applyFill="1" applyBorder="1" applyAlignment="1">
      <alignment horizontal="right" vertical="center" wrapText="1"/>
    </xf>
    <xf numFmtId="3" fontId="6" fillId="36" borderId="135" xfId="0" applyNumberFormat="1" applyFont="1" applyFill="1" applyBorder="1" applyAlignment="1">
      <alignment horizontal="right" vertical="center" wrapText="1"/>
    </xf>
    <xf numFmtId="3" fontId="112" fillId="0" borderId="135" xfId="0" applyNumberFormat="1" applyFont="1" applyFill="1" applyBorder="1" applyAlignment="1">
      <alignment horizontal="right" vertical="center" wrapText="1"/>
    </xf>
    <xf numFmtId="3" fontId="6" fillId="36" borderId="135" xfId="0" applyNumberFormat="1" applyFont="1" applyFill="1" applyBorder="1" applyAlignment="1">
      <alignment horizontal="center" vertical="center" wrapText="1"/>
    </xf>
    <xf numFmtId="3" fontId="7" fillId="0" borderId="27" xfId="1" applyNumberFormat="1" applyFont="1" applyFill="1" applyBorder="1" applyAlignment="1" applyProtection="1">
      <alignment horizontal="right" vertical="center"/>
    </xf>
    <xf numFmtId="3" fontId="4" fillId="0" borderId="0" xfId="0" applyNumberFormat="1" applyFont="1" applyFill="1" applyAlignment="1">
      <alignment horizontal="left" vertical="center"/>
    </xf>
    <xf numFmtId="0" fontId="25" fillId="0" borderId="137" xfId="0" applyFont="1" applyBorder="1" applyAlignment="1">
      <alignment horizontal="center"/>
    </xf>
    <xf numFmtId="167" fontId="18" fillId="0" borderId="67" xfId="0" applyNumberFormat="1" applyFont="1" applyFill="1" applyBorder="1" applyAlignment="1">
      <alignment horizontal="center"/>
    </xf>
    <xf numFmtId="167" fontId="19" fillId="0" borderId="67" xfId="0" applyNumberFormat="1" applyFont="1" applyFill="1" applyBorder="1" applyAlignment="1">
      <alignment horizontal="center"/>
    </xf>
    <xf numFmtId="167" fontId="25" fillId="0" borderId="67" xfId="0" applyNumberFormat="1" applyFont="1" applyFill="1" applyBorder="1" applyAlignment="1">
      <alignment horizontal="center"/>
    </xf>
    <xf numFmtId="193" fontId="4" fillId="0" borderId="0" xfId="0" applyNumberFormat="1" applyFont="1"/>
    <xf numFmtId="193" fontId="12" fillId="0" borderId="0" xfId="0" applyNumberFormat="1" applyFont="1" applyAlignment="1"/>
    <xf numFmtId="9" fontId="4" fillId="36" borderId="26" xfId="20961" applyFont="1" applyFill="1" applyBorder="1"/>
    <xf numFmtId="4" fontId="12" fillId="0" borderId="0" xfId="0" applyNumberFormat="1" applyFont="1"/>
    <xf numFmtId="165" fontId="116" fillId="79" borderId="118" xfId="20961" applyNumberFormat="1" applyFont="1" applyFill="1" applyBorder="1" applyAlignment="1" applyProtection="1">
      <alignment horizontal="right" vertical="center"/>
    </xf>
    <xf numFmtId="165" fontId="0" fillId="0" borderId="0" xfId="20961" applyNumberFormat="1" applyFont="1"/>
    <xf numFmtId="164" fontId="4" fillId="0" borderId="30" xfId="7" applyNumberFormat="1" applyFont="1" applyFill="1" applyBorder="1" applyAlignment="1">
      <alignment vertical="center"/>
    </xf>
    <xf numFmtId="164" fontId="4" fillId="0" borderId="114" xfId="7" applyNumberFormat="1" applyFont="1" applyFill="1" applyBorder="1" applyAlignment="1">
      <alignment vertical="center"/>
    </xf>
    <xf numFmtId="164" fontId="4" fillId="0" borderId="127" xfId="7" applyNumberFormat="1" applyFont="1" applyFill="1" applyBorder="1" applyAlignment="1">
      <alignment vertical="center"/>
    </xf>
    <xf numFmtId="10" fontId="4" fillId="0" borderId="112" xfId="20961" applyNumberFormat="1" applyFont="1" applyFill="1" applyBorder="1" applyAlignment="1">
      <alignment vertical="center"/>
    </xf>
    <xf numFmtId="165" fontId="17" fillId="2" borderId="26" xfId="20961" applyNumberFormat="1" applyFont="1" applyFill="1" applyBorder="1" applyAlignment="1" applyProtection="1">
      <alignment vertical="center"/>
      <protection locked="0"/>
    </xf>
    <xf numFmtId="165" fontId="17" fillId="2" borderId="27" xfId="20961" applyNumberFormat="1" applyFont="1" applyFill="1" applyBorder="1" applyAlignment="1" applyProtection="1">
      <alignment vertical="center"/>
      <protection locked="0"/>
    </xf>
    <xf numFmtId="193" fontId="9" fillId="0" borderId="118" xfId="0" applyNumberFormat="1" applyFont="1" applyFill="1" applyBorder="1" applyAlignment="1" applyProtection="1">
      <alignment vertical="center"/>
      <protection locked="0"/>
    </xf>
    <xf numFmtId="165" fontId="9" fillId="0" borderId="26" xfId="20961" applyNumberFormat="1" applyFont="1" applyFill="1" applyBorder="1" applyAlignment="1" applyProtection="1">
      <alignment vertical="center"/>
      <protection locked="0"/>
    </xf>
    <xf numFmtId="3" fontId="7" fillId="0" borderId="0" xfId="0" applyNumberFormat="1" applyFont="1"/>
    <xf numFmtId="3" fontId="4" fillId="0" borderId="0" xfId="0" applyNumberFormat="1" applyFont="1"/>
    <xf numFmtId="3" fontId="7" fillId="0" borderId="0" xfId="0" applyNumberFormat="1" applyFont="1" applyBorder="1"/>
    <xf numFmtId="3" fontId="4" fillId="0" borderId="0" xfId="0" applyNumberFormat="1" applyFont="1" applyBorder="1"/>
    <xf numFmtId="3" fontId="9" fillId="0" borderId="0" xfId="0" applyNumberFormat="1" applyFont="1" applyFill="1" applyBorder="1" applyProtection="1">
      <protection locked="0"/>
    </xf>
    <xf numFmtId="3" fontId="20" fillId="0" borderId="3" xfId="0" applyNumberFormat="1" applyFont="1" applyFill="1" applyBorder="1" applyAlignment="1">
      <alignment horizontal="center" vertical="center" wrapText="1"/>
    </xf>
    <xf numFmtId="3" fontId="20" fillId="0" borderId="3" xfId="0" applyNumberFormat="1" applyFont="1" applyFill="1" applyBorder="1" applyAlignment="1" applyProtection="1">
      <alignment horizontal="right"/>
      <protection locked="0"/>
    </xf>
    <xf numFmtId="3" fontId="9" fillId="36" borderId="3" xfId="7" applyNumberFormat="1" applyFont="1" applyFill="1" applyBorder="1" applyAlignment="1" applyProtection="1">
      <alignment horizontal="right"/>
    </xf>
    <xf numFmtId="3" fontId="20" fillId="36" borderId="3" xfId="0" applyNumberFormat="1" applyFont="1" applyFill="1" applyBorder="1" applyAlignment="1">
      <alignment horizontal="right"/>
    </xf>
    <xf numFmtId="3" fontId="9" fillId="0" borderId="3" xfId="7" applyNumberFormat="1" applyFont="1" applyFill="1" applyBorder="1" applyAlignment="1" applyProtection="1">
      <alignment horizontal="right"/>
    </xf>
    <xf numFmtId="3" fontId="21" fillId="0" borderId="3" xfId="0" applyNumberFormat="1" applyFont="1" applyFill="1" applyBorder="1" applyAlignment="1">
      <alignment horizontal="center"/>
    </xf>
    <xf numFmtId="3" fontId="20" fillId="36" borderId="3" xfId="0" applyNumberFormat="1" applyFont="1" applyFill="1" applyBorder="1" applyAlignment="1" applyProtection="1">
      <alignment horizontal="right"/>
    </xf>
    <xf numFmtId="3" fontId="20" fillId="0" borderId="3" xfId="0" applyNumberFormat="1" applyFont="1" applyFill="1" applyBorder="1" applyAlignment="1" applyProtection="1">
      <alignment horizontal="left" indent="1"/>
      <protection locked="0"/>
    </xf>
    <xf numFmtId="3" fontId="9" fillId="36" borderId="3" xfId="7" applyNumberFormat="1" applyFont="1" applyFill="1" applyBorder="1" applyAlignment="1" applyProtection="1"/>
    <xf numFmtId="3" fontId="20" fillId="0" borderId="3" xfId="0" applyNumberFormat="1" applyFont="1" applyFill="1" applyBorder="1" applyAlignment="1" applyProtection="1">
      <alignment horizontal="right" vertical="center"/>
      <protection locked="0"/>
    </xf>
    <xf numFmtId="3" fontId="20" fillId="36" borderId="26" xfId="0" applyNumberFormat="1" applyFont="1" applyFill="1" applyBorder="1" applyAlignment="1">
      <alignment horizontal="right"/>
    </xf>
    <xf numFmtId="3" fontId="9" fillId="36" borderId="26" xfId="7" applyNumberFormat="1" applyFont="1" applyFill="1" applyBorder="1" applyAlignment="1" applyProtection="1">
      <alignment horizontal="right"/>
    </xf>
    <xf numFmtId="0" fontId="13" fillId="0" borderId="8" xfId="0" applyFont="1" applyFill="1" applyBorder="1" applyAlignment="1">
      <alignment wrapText="1"/>
    </xf>
    <xf numFmtId="10" fontId="4" fillId="0" borderId="24" xfId="20961" applyNumberFormat="1" applyFont="1" applyFill="1" applyBorder="1" applyAlignment="1"/>
    <xf numFmtId="0" fontId="13" fillId="0" borderId="28" xfId="0" applyFont="1" applyFill="1" applyBorder="1" applyAlignment="1">
      <alignment wrapText="1"/>
    </xf>
    <xf numFmtId="10" fontId="4" fillId="0" borderId="43" xfId="20961" applyNumberFormat="1" applyFont="1" applyFill="1" applyBorder="1" applyAlignment="1"/>
    <xf numFmtId="14" fontId="0" fillId="0" borderId="0" xfId="0" applyNumberFormat="1"/>
    <xf numFmtId="0" fontId="106" fillId="0" borderId="74" xfId="0" applyFont="1" applyBorder="1" applyAlignment="1">
      <alignment horizontal="left" vertical="center" wrapText="1"/>
    </xf>
    <xf numFmtId="0" fontId="106" fillId="0" borderId="73"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3" fontId="9" fillId="0" borderId="30" xfId="0" applyNumberFormat="1" applyFont="1" applyFill="1" applyBorder="1" applyAlignment="1" applyProtection="1">
      <alignment horizontal="center"/>
    </xf>
    <xf numFmtId="3" fontId="9" fillId="0" borderId="31" xfId="0" applyNumberFormat="1" applyFont="1" applyFill="1" applyBorder="1" applyAlignment="1" applyProtection="1">
      <alignment horizontal="center"/>
    </xf>
    <xf numFmtId="3" fontId="9" fillId="0" borderId="33" xfId="0" applyNumberFormat="1"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9" fillId="0" borderId="119" xfId="0" applyFont="1" applyBorder="1" applyAlignment="1">
      <alignment horizontal="left" wrapText="1"/>
    </xf>
    <xf numFmtId="0" fontId="9" fillId="0" borderId="24" xfId="0" applyFont="1" applyBorder="1" applyAlignment="1">
      <alignment horizontal="left" wrapText="1"/>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13" fillId="0" borderId="119" xfId="0" applyFont="1" applyBorder="1" applyAlignment="1">
      <alignment horizontal="left" wrapText="1"/>
    </xf>
    <xf numFmtId="0" fontId="13" fillId="0" borderId="24" xfId="0" applyFont="1" applyBorder="1" applyAlignment="1">
      <alignment horizontal="left" wrapText="1"/>
    </xf>
    <xf numFmtId="0" fontId="4" fillId="0" borderId="118" xfId="0" applyFont="1" applyFill="1" applyBorder="1" applyAlignment="1">
      <alignment horizontal="center" vertical="center" wrapText="1"/>
    </xf>
    <xf numFmtId="0" fontId="4" fillId="0" borderId="119" xfId="0" applyFont="1" applyFill="1" applyBorder="1" applyAlignment="1">
      <alignment horizontal="center"/>
    </xf>
    <xf numFmtId="0" fontId="4" fillId="0" borderId="24" xfId="0" applyFont="1" applyFill="1" applyBorder="1" applyAlignment="1">
      <alignment horizontal="center"/>
    </xf>
    <xf numFmtId="0" fontId="6" fillId="36" borderId="139"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6" xfId="0" applyFont="1" applyFill="1" applyBorder="1" applyAlignment="1">
      <alignment horizontal="center" vertical="center" wrapText="1"/>
    </xf>
    <xf numFmtId="0" fontId="6" fillId="36" borderId="117" xfId="0" applyFont="1" applyFill="1" applyBorder="1" applyAlignment="1">
      <alignment horizontal="center" vertical="center" wrapText="1"/>
    </xf>
    <xf numFmtId="0" fontId="103" fillId="3" borderId="75" xfId="13" applyFont="1" applyFill="1" applyBorder="1" applyAlignment="1" applyProtection="1">
      <alignment horizontal="center" vertical="center" wrapText="1"/>
      <protection locked="0"/>
    </xf>
    <xf numFmtId="0" fontId="103"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109" xfId="1" applyNumberFormat="1" applyFont="1" applyFill="1" applyBorder="1" applyAlignment="1" applyProtection="1">
      <alignment horizontal="center" vertical="center" wrapText="1"/>
      <protection locked="0"/>
    </xf>
    <xf numFmtId="164" fontId="15" fillId="0" borderId="110"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1" xfId="0" applyFont="1" applyFill="1" applyBorder="1" applyAlignment="1">
      <alignment horizontal="center" vertical="center" wrapText="1"/>
    </xf>
    <xf numFmtId="0" fontId="4" fillId="0" borderId="125"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8" fillId="77" borderId="8" xfId="0" applyFont="1" applyFill="1" applyBorder="1" applyAlignment="1">
      <alignment vertical="center" wrapText="1"/>
    </xf>
    <xf numFmtId="0" fontId="108" fillId="77" borderId="10" xfId="0" applyFont="1" applyFill="1" applyBorder="1" applyAlignment="1">
      <alignment vertical="center" wrapText="1"/>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7" fillId="76" borderId="90"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1" xfId="0" applyFont="1" applyFill="1" applyBorder="1" applyAlignment="1">
      <alignment horizontal="center" vertical="center" wrapText="1"/>
    </xf>
    <xf numFmtId="0" fontId="107" fillId="0" borderId="103" xfId="0" applyFont="1" applyFill="1" applyBorder="1" applyAlignment="1">
      <alignment horizontal="center" vertical="center"/>
    </xf>
    <xf numFmtId="0" fontId="108" fillId="0" borderId="96" xfId="0" applyFont="1" applyFill="1" applyBorder="1" applyAlignment="1">
      <alignment horizontal="left" vertical="center"/>
    </xf>
    <xf numFmtId="0" fontId="108" fillId="0" borderId="97" xfId="0" applyFont="1" applyFill="1" applyBorder="1" applyAlignment="1">
      <alignment horizontal="left" vertical="center"/>
    </xf>
    <xf numFmtId="0" fontId="107" fillId="76" borderId="106" xfId="0" applyFont="1" applyFill="1" applyBorder="1" applyAlignment="1">
      <alignment horizontal="center" vertical="center"/>
    </xf>
    <xf numFmtId="0" fontId="107" fillId="76" borderId="107" xfId="0" applyFont="1" applyFill="1" applyBorder="1" applyAlignment="1">
      <alignment horizontal="center" vertical="center"/>
    </xf>
    <xf numFmtId="0" fontId="107" fillId="76" borderId="108" xfId="0" applyFont="1" applyFill="1" applyBorder="1" applyAlignment="1">
      <alignment horizontal="center" vertical="center"/>
    </xf>
    <xf numFmtId="0" fontId="108" fillId="0" borderId="99" xfId="0" applyFont="1" applyFill="1" applyBorder="1" applyAlignment="1">
      <alignment horizontal="left" vertical="center" wrapText="1"/>
    </xf>
    <xf numFmtId="0" fontId="108" fillId="0" borderId="100" xfId="0" applyFont="1" applyFill="1" applyBorder="1" applyAlignment="1">
      <alignment horizontal="left" vertical="center" wrapText="1"/>
    </xf>
    <xf numFmtId="0" fontId="108" fillId="0" borderId="95" xfId="0" applyFont="1" applyFill="1" applyBorder="1" applyAlignment="1">
      <alignment horizontal="left" vertical="center" wrapText="1"/>
    </xf>
    <xf numFmtId="0" fontId="108" fillId="0" borderId="104" xfId="0" applyFont="1" applyFill="1" applyBorder="1" applyAlignment="1">
      <alignment horizontal="left" vertical="center" wrapText="1"/>
    </xf>
    <xf numFmtId="0" fontId="107" fillId="76" borderId="92" xfId="0" applyFont="1" applyFill="1" applyBorder="1" applyAlignment="1">
      <alignment horizontal="center" vertical="center" wrapText="1"/>
    </xf>
    <xf numFmtId="0" fontId="107" fillId="76" borderId="93" xfId="0" applyFont="1" applyFill="1" applyBorder="1" applyAlignment="1">
      <alignment horizontal="center" vertical="center" wrapText="1"/>
    </xf>
    <xf numFmtId="0" fontId="107" fillId="76" borderId="94" xfId="0" applyFont="1" applyFill="1" applyBorder="1" applyAlignment="1">
      <alignment horizontal="center" vertical="center" wrapText="1"/>
    </xf>
    <xf numFmtId="0" fontId="107" fillId="0" borderId="105" xfId="0" applyFont="1" applyFill="1" applyBorder="1" applyAlignment="1">
      <alignment horizontal="center" vertical="center"/>
    </xf>
    <xf numFmtId="0" fontId="107" fillId="0" borderId="106" xfId="0" applyFont="1" applyFill="1" applyBorder="1" applyAlignment="1">
      <alignment horizontal="center" vertical="center"/>
    </xf>
    <xf numFmtId="0" fontId="107" fillId="0" borderId="107" xfId="0" applyFont="1" applyFill="1" applyBorder="1" applyAlignment="1">
      <alignment horizontal="center" vertical="center"/>
    </xf>
    <xf numFmtId="0" fontId="107" fillId="0" borderId="108" xfId="0" applyFont="1" applyFill="1" applyBorder="1" applyAlignment="1">
      <alignment horizontal="center" vertical="center"/>
    </xf>
    <xf numFmtId="0" fontId="107" fillId="0" borderId="101" xfId="0" applyFont="1" applyFill="1" applyBorder="1" applyAlignment="1">
      <alignment horizontal="center" vertical="center"/>
    </xf>
    <xf numFmtId="0" fontId="108" fillId="0" borderId="98" xfId="0" applyFont="1" applyFill="1" applyBorder="1" applyAlignment="1">
      <alignment horizontal="left"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xf numFmtId="0" fontId="108" fillId="0" borderId="85" xfId="0" applyFont="1" applyFill="1" applyBorder="1" applyAlignment="1">
      <alignment horizontal="left" vertical="center" wrapText="1"/>
    </xf>
    <xf numFmtId="0" fontId="108" fillId="0" borderId="86" xfId="0" applyFont="1" applyFill="1" applyBorder="1" applyAlignment="1">
      <alignment horizontal="left" vertical="center" wrapText="1"/>
    </xf>
    <xf numFmtId="0" fontId="107" fillId="76" borderId="132" xfId="0" applyFont="1" applyFill="1" applyBorder="1" applyAlignment="1">
      <alignment horizontal="center" vertical="center" wrapText="1"/>
    </xf>
    <xf numFmtId="0" fontId="107" fillId="76" borderId="133" xfId="0" applyFont="1" applyFill="1" applyBorder="1" applyAlignment="1">
      <alignment horizontal="center" vertical="center" wrapText="1"/>
    </xf>
    <xf numFmtId="0" fontId="107" fillId="76" borderId="134" xfId="0" applyFont="1" applyFill="1" applyBorder="1" applyAlignment="1">
      <alignment horizontal="center" vertical="center" wrapText="1"/>
    </xf>
    <xf numFmtId="0" fontId="107" fillId="0" borderId="78" xfId="0" applyFont="1" applyFill="1" applyBorder="1" applyAlignment="1">
      <alignment horizontal="center" vertical="center"/>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49" fontId="108" fillId="0" borderId="96" xfId="0" applyNumberFormat="1" applyFont="1" applyFill="1" applyBorder="1" applyAlignment="1">
      <alignment horizontal="left" vertical="center" wrapText="1"/>
    </xf>
    <xf numFmtId="49" fontId="108" fillId="0" borderId="97" xfId="0" applyNumberFormat="1" applyFont="1" applyFill="1" applyBorder="1" applyAlignment="1">
      <alignment horizontal="left" vertical="center" wrapText="1"/>
    </xf>
    <xf numFmtId="0" fontId="107" fillId="76" borderId="81" xfId="0" applyFont="1" applyFill="1" applyBorder="1" applyAlignment="1">
      <alignment horizontal="center"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119" xfId="0" applyFont="1" applyFill="1" applyBorder="1" applyAlignment="1">
      <alignment horizontal="left" vertical="center" wrapText="1"/>
    </xf>
    <xf numFmtId="0" fontId="108" fillId="0" borderId="117" xfId="0" applyFont="1" applyFill="1" applyBorder="1" applyAlignment="1">
      <alignment horizontal="left"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5" xfId="0" applyFont="1" applyFill="1" applyBorder="1" applyAlignment="1">
      <alignment vertical="center" wrapText="1"/>
    </xf>
    <xf numFmtId="0" fontId="108" fillId="0" borderId="86" xfId="0" applyFont="1" applyFill="1" applyBorder="1" applyAlignment="1">
      <alignmen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3" borderId="85" xfId="0" applyFont="1" applyFill="1" applyBorder="1" applyAlignment="1">
      <alignment horizontal="left" vertical="center" wrapText="1"/>
    </xf>
    <xf numFmtId="0" fontId="108" fillId="3" borderId="86" xfId="0" applyFont="1" applyFill="1" applyBorder="1" applyAlignment="1">
      <alignment horizontal="left" vertical="center" wrapText="1"/>
    </xf>
    <xf numFmtId="0" fontId="108" fillId="0" borderId="3" xfId="0" applyFont="1" applyFill="1" applyBorder="1" applyAlignment="1">
      <alignment horizontal="lef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xf numFmtId="0" fontId="108" fillId="0" borderId="88" xfId="0" applyFont="1" applyFill="1" applyBorder="1" applyAlignment="1">
      <alignment horizontal="left" vertical="center" wrapText="1"/>
    </xf>
    <xf numFmtId="0" fontId="108" fillId="0" borderId="89" xfId="0" applyFont="1" applyFill="1" applyBorder="1" applyAlignment="1">
      <alignment horizontal="left" vertical="center" wrapText="1"/>
    </xf>
    <xf numFmtId="3" fontId="4" fillId="0" borderId="23" xfId="0" applyNumberFormat="1" applyFont="1" applyBorder="1" applyAlignment="1"/>
    <xf numFmtId="3" fontId="4" fillId="36" borderId="27" xfId="0" applyNumberFormat="1" applyFont="1" applyFill="1" applyBorder="1"/>
    <xf numFmtId="1" fontId="4" fillId="0" borderId="68" xfId="0" applyNumberFormat="1" applyFont="1" applyFill="1" applyBorder="1" applyAlignment="1">
      <alignment horizontal="center" vertical="center" wrapText="1"/>
    </xf>
    <xf numFmtId="1" fontId="4" fillId="0" borderId="61" xfId="0" applyNumberFormat="1" applyFont="1" applyFill="1" applyBorder="1" applyAlignment="1">
      <alignment horizontal="center" vertical="center" wrapText="1"/>
    </xf>
    <xf numFmtId="1" fontId="4" fillId="0" borderId="125" xfId="0" applyNumberFormat="1" applyFont="1" applyFill="1" applyBorder="1" applyAlignment="1">
      <alignment horizontal="center" vertical="center" wrapText="1"/>
    </xf>
    <xf numFmtId="164" fontId="4" fillId="0" borderId="118" xfId="7" applyNumberFormat="1" applyFont="1" applyFill="1" applyBorder="1" applyAlignment="1">
      <alignment vertical="center"/>
    </xf>
    <xf numFmtId="164" fontId="4" fillId="0" borderId="119" xfId="7" applyNumberFormat="1" applyFont="1" applyFill="1" applyBorder="1" applyAlignment="1">
      <alignment vertical="center"/>
    </xf>
    <xf numFmtId="164" fontId="4" fillId="3" borderId="116"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59" xfId="7" applyNumberFormat="1" applyFont="1" applyFill="1" applyBorder="1" applyAlignment="1">
      <alignment vertical="center"/>
    </xf>
    <xf numFmtId="164" fontId="4" fillId="0" borderId="72"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135" xfId="7" applyNumberFormat="1" applyFont="1" applyFill="1" applyBorder="1" applyAlignment="1">
      <alignment vertical="center"/>
    </xf>
    <xf numFmtId="164" fontId="4" fillId="0" borderId="27" xfId="7" applyNumberFormat="1" applyFont="1" applyFill="1" applyBorder="1" applyAlignment="1">
      <alignment vertical="center"/>
    </xf>
    <xf numFmtId="0" fontId="4" fillId="0" borderId="118" xfId="0" applyFont="1" applyFill="1" applyBorder="1" applyAlignment="1">
      <alignmen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sb-server\Public_Directory\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workbookViewId="0">
      <pane xSplit="1" ySplit="7" topLeftCell="B8" activePane="bottomRight" state="frozen"/>
      <selection pane="topRight" activeCell="B1" sqref="B1"/>
      <selection pane="bottomLeft" activeCell="A8" sqref="A8"/>
      <selection pane="bottomRight" activeCell="C15" sqref="C15"/>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83" t="s">
        <v>289</v>
      </c>
      <c r="C1" s="89"/>
    </row>
    <row r="2" spans="1:3" s="180" customFormat="1" ht="15.75">
      <c r="A2" s="248">
        <v>1</v>
      </c>
      <c r="B2" s="181" t="s">
        <v>290</v>
      </c>
      <c r="C2" s="178" t="s">
        <v>909</v>
      </c>
    </row>
    <row r="3" spans="1:3" s="180" customFormat="1" ht="15.75">
      <c r="A3" s="248">
        <v>2</v>
      </c>
      <c r="B3" s="182" t="s">
        <v>291</v>
      </c>
      <c r="C3" s="178" t="s">
        <v>910</v>
      </c>
    </row>
    <row r="4" spans="1:3" s="180" customFormat="1" ht="15.75">
      <c r="A4" s="248">
        <v>3</v>
      </c>
      <c r="B4" s="182" t="s">
        <v>292</v>
      </c>
      <c r="C4" s="178" t="s">
        <v>911</v>
      </c>
    </row>
    <row r="5" spans="1:3" s="180" customFormat="1" ht="15.75">
      <c r="A5" s="249">
        <v>4</v>
      </c>
      <c r="B5" s="185" t="s">
        <v>293</v>
      </c>
      <c r="C5" s="178" t="s">
        <v>912</v>
      </c>
    </row>
    <row r="6" spans="1:3" s="184" customFormat="1" ht="65.25" customHeight="1">
      <c r="A6" s="552" t="s">
        <v>794</v>
      </c>
      <c r="B6" s="553"/>
      <c r="C6" s="553"/>
    </row>
    <row r="7" spans="1:3">
      <c r="A7" s="424" t="s">
        <v>644</v>
      </c>
      <c r="B7" s="425" t="s">
        <v>294</v>
      </c>
    </row>
    <row r="8" spans="1:3">
      <c r="A8" s="426">
        <v>1</v>
      </c>
      <c r="B8" s="422" t="s">
        <v>261</v>
      </c>
    </row>
    <row r="9" spans="1:3">
      <c r="A9" s="426">
        <v>2</v>
      </c>
      <c r="B9" s="422" t="s">
        <v>295</v>
      </c>
    </row>
    <row r="10" spans="1:3">
      <c r="A10" s="426">
        <v>3</v>
      </c>
      <c r="B10" s="422" t="s">
        <v>296</v>
      </c>
    </row>
    <row r="11" spans="1:3">
      <c r="A11" s="426">
        <v>4</v>
      </c>
      <c r="B11" s="422" t="s">
        <v>297</v>
      </c>
      <c r="C11" s="179"/>
    </row>
    <row r="12" spans="1:3">
      <c r="A12" s="426">
        <v>5</v>
      </c>
      <c r="B12" s="422" t="s">
        <v>225</v>
      </c>
    </row>
    <row r="13" spans="1:3">
      <c r="A13" s="426">
        <v>6</v>
      </c>
      <c r="B13" s="427" t="s">
        <v>186</v>
      </c>
    </row>
    <row r="14" spans="1:3">
      <c r="A14" s="426">
        <v>7</v>
      </c>
      <c r="B14" s="422" t="s">
        <v>298</v>
      </c>
    </row>
    <row r="15" spans="1:3">
      <c r="A15" s="426">
        <v>8</v>
      </c>
      <c r="B15" s="422" t="s">
        <v>302</v>
      </c>
    </row>
    <row r="16" spans="1:3">
      <c r="A16" s="426">
        <v>9</v>
      </c>
      <c r="B16" s="422" t="s">
        <v>89</v>
      </c>
    </row>
    <row r="17" spans="1:2">
      <c r="A17" s="428" t="s">
        <v>854</v>
      </c>
      <c r="B17" s="422" t="s">
        <v>833</v>
      </c>
    </row>
    <row r="18" spans="1:2">
      <c r="A18" s="426">
        <v>10</v>
      </c>
      <c r="B18" s="422" t="s">
        <v>305</v>
      </c>
    </row>
    <row r="19" spans="1:2">
      <c r="A19" s="426">
        <v>11</v>
      </c>
      <c r="B19" s="427" t="s">
        <v>285</v>
      </c>
    </row>
    <row r="20" spans="1:2">
      <c r="A20" s="426">
        <v>12</v>
      </c>
      <c r="B20" s="427" t="s">
        <v>282</v>
      </c>
    </row>
    <row r="21" spans="1:2">
      <c r="A21" s="426">
        <v>13</v>
      </c>
      <c r="B21" s="429" t="s">
        <v>765</v>
      </c>
    </row>
    <row r="22" spans="1:2">
      <c r="A22" s="426">
        <v>14</v>
      </c>
      <c r="B22" s="430" t="s">
        <v>824</v>
      </c>
    </row>
    <row r="23" spans="1:2">
      <c r="A23" s="431">
        <v>15</v>
      </c>
      <c r="B23" s="427" t="s">
        <v>78</v>
      </c>
    </row>
    <row r="24" spans="1:2">
      <c r="A24" s="431">
        <v>15.1</v>
      </c>
      <c r="B24" s="422" t="s">
        <v>863</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pane="topRight" activeCell="B1" sqref="B1"/>
      <selection pane="bottomLeft" activeCell="A5" sqref="A5"/>
      <selection pane="bottomRight" activeCell="G14" sqref="G13:G14"/>
    </sheetView>
  </sheetViews>
  <sheetFormatPr defaultRowHeight="15"/>
  <cols>
    <col min="1" max="1" width="9.5703125" style="5" bestFit="1" customWidth="1"/>
    <col min="2" max="2" width="132.42578125" style="2" customWidth="1"/>
    <col min="3" max="3" width="18.42578125" style="2" customWidth="1"/>
  </cols>
  <sheetData>
    <row r="1" spans="1:6" ht="15.75">
      <c r="A1" s="18" t="s">
        <v>226</v>
      </c>
      <c r="B1" s="17" t="str">
        <f>Info!C2</f>
        <v>სს "ბაზისბანკი"</v>
      </c>
      <c r="D1" s="2"/>
      <c r="E1" s="2"/>
      <c r="F1" s="2"/>
    </row>
    <row r="2" spans="1:6" s="22" customFormat="1" ht="15.75" customHeight="1">
      <c r="A2" s="22" t="s">
        <v>227</v>
      </c>
      <c r="B2" s="468">
        <f>'1. key ratios'!B2</f>
        <v>43738</v>
      </c>
    </row>
    <row r="3" spans="1:6" s="22" customFormat="1" ht="15.75" customHeight="1"/>
    <row r="4" spans="1:6" ht="15.75" thickBot="1">
      <c r="A4" s="5" t="s">
        <v>653</v>
      </c>
      <c r="B4" s="59" t="s">
        <v>89</v>
      </c>
    </row>
    <row r="5" spans="1:6">
      <c r="A5" s="131" t="s">
        <v>27</v>
      </c>
      <c r="B5" s="132"/>
      <c r="C5" s="133" t="s">
        <v>28</v>
      </c>
    </row>
    <row r="6" spans="1:6">
      <c r="A6" s="134">
        <v>1</v>
      </c>
      <c r="B6" s="78" t="s">
        <v>29</v>
      </c>
      <c r="C6" s="294">
        <f>SUM(C7:C11)</f>
        <v>230180497.34999999</v>
      </c>
      <c r="F6" s="497"/>
    </row>
    <row r="7" spans="1:6">
      <c r="A7" s="134">
        <v>2</v>
      </c>
      <c r="B7" s="75" t="s">
        <v>30</v>
      </c>
      <c r="C7" s="295">
        <v>16181147</v>
      </c>
      <c r="F7" s="497"/>
    </row>
    <row r="8" spans="1:6">
      <c r="A8" s="134">
        <v>3</v>
      </c>
      <c r="B8" s="69" t="s">
        <v>31</v>
      </c>
      <c r="C8" s="295">
        <v>76412652.799999997</v>
      </c>
      <c r="F8" s="497"/>
    </row>
    <row r="9" spans="1:6">
      <c r="A9" s="134">
        <v>4</v>
      </c>
      <c r="B9" s="69" t="s">
        <v>32</v>
      </c>
      <c r="C9" s="295">
        <v>0</v>
      </c>
      <c r="F9" s="497"/>
    </row>
    <row r="10" spans="1:6">
      <c r="A10" s="134">
        <v>5</v>
      </c>
      <c r="B10" s="69" t="s">
        <v>33</v>
      </c>
      <c r="C10" s="295">
        <v>123282863.23999999</v>
      </c>
      <c r="F10" s="497"/>
    </row>
    <row r="11" spans="1:6">
      <c r="A11" s="134">
        <v>6</v>
      </c>
      <c r="B11" s="76" t="s">
        <v>34</v>
      </c>
      <c r="C11" s="295">
        <v>14303834.310000001</v>
      </c>
      <c r="F11" s="497"/>
    </row>
    <row r="12" spans="1:6" s="4" customFormat="1">
      <c r="A12" s="134">
        <v>7</v>
      </c>
      <c r="B12" s="78" t="s">
        <v>35</v>
      </c>
      <c r="C12" s="296">
        <f>SUM(C13:C27)</f>
        <v>11429523.879999999</v>
      </c>
      <c r="F12" s="497"/>
    </row>
    <row r="13" spans="1:6" s="4" customFormat="1">
      <c r="A13" s="134">
        <v>8</v>
      </c>
      <c r="B13" s="77" t="s">
        <v>36</v>
      </c>
      <c r="C13" s="297">
        <v>9653235.25</v>
      </c>
      <c r="F13" s="497"/>
    </row>
    <row r="14" spans="1:6" s="4" customFormat="1" ht="25.5">
      <c r="A14" s="134">
        <v>9</v>
      </c>
      <c r="B14" s="70" t="s">
        <v>37</v>
      </c>
      <c r="C14" s="297">
        <v>0</v>
      </c>
      <c r="F14" s="497"/>
    </row>
    <row r="15" spans="1:6" s="4" customFormat="1">
      <c r="A15" s="134">
        <v>10</v>
      </c>
      <c r="B15" s="71" t="s">
        <v>38</v>
      </c>
      <c r="C15" s="297">
        <v>1776288.63</v>
      </c>
      <c r="F15" s="497"/>
    </row>
    <row r="16" spans="1:6" s="4" customFormat="1">
      <c r="A16" s="134">
        <v>11</v>
      </c>
      <c r="B16" s="72" t="s">
        <v>39</v>
      </c>
      <c r="C16" s="297">
        <v>0</v>
      </c>
      <c r="F16" s="497"/>
    </row>
    <row r="17" spans="1:6" s="4" customFormat="1">
      <c r="A17" s="134">
        <v>12</v>
      </c>
      <c r="B17" s="71" t="s">
        <v>40</v>
      </c>
      <c r="C17" s="297">
        <v>0</v>
      </c>
      <c r="F17" s="497"/>
    </row>
    <row r="18" spans="1:6" s="4" customFormat="1">
      <c r="A18" s="134">
        <v>13</v>
      </c>
      <c r="B18" s="71" t="s">
        <v>41</v>
      </c>
      <c r="C18" s="297">
        <v>0</v>
      </c>
      <c r="F18" s="497"/>
    </row>
    <row r="19" spans="1:6" s="4" customFormat="1">
      <c r="A19" s="134">
        <v>14</v>
      </c>
      <c r="B19" s="71" t="s">
        <v>42</v>
      </c>
      <c r="C19" s="297">
        <v>0</v>
      </c>
      <c r="F19" s="497"/>
    </row>
    <row r="20" spans="1:6" s="4" customFormat="1" ht="25.5">
      <c r="A20" s="134">
        <v>15</v>
      </c>
      <c r="B20" s="71" t="s">
        <v>43</v>
      </c>
      <c r="C20" s="297">
        <v>0</v>
      </c>
      <c r="F20" s="497"/>
    </row>
    <row r="21" spans="1:6" s="4" customFormat="1" ht="25.5">
      <c r="A21" s="134">
        <v>16</v>
      </c>
      <c r="B21" s="70" t="s">
        <v>44</v>
      </c>
      <c r="C21" s="297">
        <v>0</v>
      </c>
      <c r="F21" s="497"/>
    </row>
    <row r="22" spans="1:6" s="4" customFormat="1">
      <c r="A22" s="134">
        <v>17</v>
      </c>
      <c r="B22" s="135" t="s">
        <v>45</v>
      </c>
      <c r="C22" s="297">
        <v>0</v>
      </c>
      <c r="F22" s="497"/>
    </row>
    <row r="23" spans="1:6" s="4" customFormat="1" ht="25.5">
      <c r="A23" s="134">
        <v>18</v>
      </c>
      <c r="B23" s="70" t="s">
        <v>46</v>
      </c>
      <c r="C23" s="297">
        <v>0</v>
      </c>
      <c r="F23" s="497"/>
    </row>
    <row r="24" spans="1:6" s="4" customFormat="1" ht="25.5">
      <c r="A24" s="134">
        <v>19</v>
      </c>
      <c r="B24" s="70" t="s">
        <v>47</v>
      </c>
      <c r="C24" s="297">
        <v>0</v>
      </c>
      <c r="F24" s="497"/>
    </row>
    <row r="25" spans="1:6" s="4" customFormat="1" ht="25.5">
      <c r="A25" s="134">
        <v>20</v>
      </c>
      <c r="B25" s="73" t="s">
        <v>48</v>
      </c>
      <c r="C25" s="297">
        <v>0</v>
      </c>
      <c r="F25" s="497"/>
    </row>
    <row r="26" spans="1:6" s="4" customFormat="1">
      <c r="A26" s="134">
        <v>21</v>
      </c>
      <c r="B26" s="73" t="s">
        <v>49</v>
      </c>
      <c r="C26" s="297">
        <v>0</v>
      </c>
      <c r="F26" s="497"/>
    </row>
    <row r="27" spans="1:6" s="4" customFormat="1" ht="25.5">
      <c r="A27" s="134">
        <v>22</v>
      </c>
      <c r="B27" s="73" t="s">
        <v>50</v>
      </c>
      <c r="C27" s="297">
        <v>0</v>
      </c>
      <c r="F27" s="497"/>
    </row>
    <row r="28" spans="1:6" s="4" customFormat="1">
      <c r="A28" s="134">
        <v>23</v>
      </c>
      <c r="B28" s="79" t="s">
        <v>24</v>
      </c>
      <c r="C28" s="296">
        <f>C6-C12</f>
        <v>218750973.47</v>
      </c>
      <c r="F28" s="497"/>
    </row>
    <row r="29" spans="1:6" s="4" customFormat="1">
      <c r="A29" s="136"/>
      <c r="B29" s="74"/>
      <c r="C29" s="297"/>
      <c r="F29" s="497"/>
    </row>
    <row r="30" spans="1:6" s="4" customFormat="1">
      <c r="A30" s="136">
        <v>24</v>
      </c>
      <c r="B30" s="79" t="s">
        <v>51</v>
      </c>
      <c r="C30" s="296">
        <f>C31+C34</f>
        <v>0</v>
      </c>
      <c r="F30" s="497"/>
    </row>
    <row r="31" spans="1:6" s="4" customFormat="1">
      <c r="A31" s="136">
        <v>25</v>
      </c>
      <c r="B31" s="69" t="s">
        <v>52</v>
      </c>
      <c r="C31" s="298">
        <f>C32+C33</f>
        <v>0</v>
      </c>
      <c r="F31" s="497"/>
    </row>
    <row r="32" spans="1:6" s="4" customFormat="1">
      <c r="A32" s="136">
        <v>26</v>
      </c>
      <c r="B32" s="176" t="s">
        <v>53</v>
      </c>
      <c r="C32" s="297"/>
      <c r="F32" s="497"/>
    </row>
    <row r="33" spans="1:6" s="4" customFormat="1">
      <c r="A33" s="136">
        <v>27</v>
      </c>
      <c r="B33" s="176" t="s">
        <v>54</v>
      </c>
      <c r="C33" s="297"/>
      <c r="F33" s="497"/>
    </row>
    <row r="34" spans="1:6" s="4" customFormat="1">
      <c r="A34" s="136">
        <v>28</v>
      </c>
      <c r="B34" s="69" t="s">
        <v>55</v>
      </c>
      <c r="C34" s="297"/>
      <c r="F34" s="497"/>
    </row>
    <row r="35" spans="1:6" s="4" customFormat="1">
      <c r="A35" s="136">
        <v>29</v>
      </c>
      <c r="B35" s="79" t="s">
        <v>56</v>
      </c>
      <c r="C35" s="296">
        <f>SUM(C36:C40)</f>
        <v>0</v>
      </c>
      <c r="F35" s="497"/>
    </row>
    <row r="36" spans="1:6" s="4" customFormat="1">
      <c r="A36" s="136">
        <v>30</v>
      </c>
      <c r="B36" s="70" t="s">
        <v>57</v>
      </c>
      <c r="C36" s="297"/>
      <c r="F36" s="497"/>
    </row>
    <row r="37" spans="1:6" s="4" customFormat="1">
      <c r="A37" s="136">
        <v>31</v>
      </c>
      <c r="B37" s="71" t="s">
        <v>58</v>
      </c>
      <c r="C37" s="297"/>
      <c r="F37" s="497"/>
    </row>
    <row r="38" spans="1:6" s="4" customFormat="1" ht="25.5">
      <c r="A38" s="136">
        <v>32</v>
      </c>
      <c r="B38" s="70" t="s">
        <v>59</v>
      </c>
      <c r="C38" s="297"/>
      <c r="F38" s="497"/>
    </row>
    <row r="39" spans="1:6" s="4" customFormat="1" ht="25.5">
      <c r="A39" s="136">
        <v>33</v>
      </c>
      <c r="B39" s="70" t="s">
        <v>47</v>
      </c>
      <c r="C39" s="297"/>
      <c r="F39" s="497"/>
    </row>
    <row r="40" spans="1:6" s="4" customFormat="1" ht="25.5">
      <c r="A40" s="136">
        <v>34</v>
      </c>
      <c r="B40" s="73" t="s">
        <v>60</v>
      </c>
      <c r="C40" s="297"/>
      <c r="F40" s="497"/>
    </row>
    <row r="41" spans="1:6" s="4" customFormat="1">
      <c r="A41" s="136">
        <v>35</v>
      </c>
      <c r="B41" s="79" t="s">
        <v>25</v>
      </c>
      <c r="C41" s="296">
        <f>C30-C35</f>
        <v>0</v>
      </c>
      <c r="F41" s="497"/>
    </row>
    <row r="42" spans="1:6" s="4" customFormat="1">
      <c r="A42" s="136"/>
      <c r="B42" s="74"/>
      <c r="C42" s="297"/>
      <c r="F42" s="497"/>
    </row>
    <row r="43" spans="1:6" s="4" customFormat="1">
      <c r="A43" s="136">
        <v>36</v>
      </c>
      <c r="B43" s="80" t="s">
        <v>61</v>
      </c>
      <c r="C43" s="296">
        <f>SUM(C44:C46)</f>
        <v>29981496.282776102</v>
      </c>
      <c r="F43" s="497"/>
    </row>
    <row r="44" spans="1:6" s="4" customFormat="1">
      <c r="A44" s="136">
        <v>37</v>
      </c>
      <c r="B44" s="69" t="s">
        <v>62</v>
      </c>
      <c r="C44" s="297">
        <v>14480480</v>
      </c>
      <c r="F44" s="497"/>
    </row>
    <row r="45" spans="1:6" s="4" customFormat="1">
      <c r="A45" s="136">
        <v>38</v>
      </c>
      <c r="B45" s="69" t="s">
        <v>63</v>
      </c>
      <c r="C45" s="297">
        <v>0</v>
      </c>
      <c r="F45" s="497"/>
    </row>
    <row r="46" spans="1:6" s="4" customFormat="1">
      <c r="A46" s="136">
        <v>39</v>
      </c>
      <c r="B46" s="69" t="s">
        <v>64</v>
      </c>
      <c r="C46" s="297">
        <v>15501016.282776101</v>
      </c>
      <c r="F46" s="497"/>
    </row>
    <row r="47" spans="1:6" s="4" customFormat="1">
      <c r="A47" s="136">
        <v>40</v>
      </c>
      <c r="B47" s="80" t="s">
        <v>65</v>
      </c>
      <c r="C47" s="296">
        <f>SUM(C48:C51)</f>
        <v>0</v>
      </c>
      <c r="F47" s="497"/>
    </row>
    <row r="48" spans="1:6" s="4" customFormat="1">
      <c r="A48" s="136">
        <v>41</v>
      </c>
      <c r="B48" s="70" t="s">
        <v>66</v>
      </c>
      <c r="C48" s="297"/>
      <c r="F48" s="497"/>
    </row>
    <row r="49" spans="1:6" s="4" customFormat="1">
      <c r="A49" s="136">
        <v>42</v>
      </c>
      <c r="B49" s="71" t="s">
        <v>67</v>
      </c>
      <c r="C49" s="297"/>
      <c r="F49" s="497"/>
    </row>
    <row r="50" spans="1:6" s="4" customFormat="1" ht="25.5">
      <c r="A50" s="136">
        <v>43</v>
      </c>
      <c r="B50" s="70" t="s">
        <v>68</v>
      </c>
      <c r="C50" s="297"/>
      <c r="F50" s="497"/>
    </row>
    <row r="51" spans="1:6" s="4" customFormat="1" ht="25.5">
      <c r="A51" s="136">
        <v>44</v>
      </c>
      <c r="B51" s="70" t="s">
        <v>47</v>
      </c>
      <c r="C51" s="297"/>
      <c r="F51" s="497"/>
    </row>
    <row r="52" spans="1:6" s="4" customFormat="1" ht="15.75" thickBot="1">
      <c r="A52" s="137">
        <v>45</v>
      </c>
      <c r="B52" s="138" t="s">
        <v>26</v>
      </c>
      <c r="C52" s="299">
        <f>C43-C47</f>
        <v>29981496.282776102</v>
      </c>
      <c r="F52" s="497"/>
    </row>
    <row r="55" spans="1:6">
      <c r="B55" s="2" t="s">
        <v>263</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scale="57" orientation="portrait" horizontalDpi="300" verticalDpi="300" r:id="rId1"/>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zoomScaleNormal="100" workbookViewId="0">
      <selection activeCell="K28" sqref="K27:K28"/>
    </sheetView>
  </sheetViews>
  <sheetFormatPr defaultColWidth="9.140625" defaultRowHeight="12.75"/>
  <cols>
    <col min="1" max="1" width="10.85546875" style="365" bestFit="1" customWidth="1"/>
    <col min="2" max="2" width="59" style="365" customWidth="1"/>
    <col min="3" max="3" width="16.7109375" style="365" bestFit="1" customWidth="1"/>
    <col min="4" max="4" width="22.140625" style="365" customWidth="1"/>
    <col min="5" max="16384" width="9.140625" style="365"/>
  </cols>
  <sheetData>
    <row r="1" spans="1:6" ht="15">
      <c r="A1" s="18" t="s">
        <v>226</v>
      </c>
      <c r="B1" s="17" t="str">
        <f>Info!C2</f>
        <v>სს "ბაზისბანკი"</v>
      </c>
    </row>
    <row r="2" spans="1:6" s="22" customFormat="1" ht="15.75" customHeight="1">
      <c r="A2" s="22" t="s">
        <v>227</v>
      </c>
      <c r="B2" s="468">
        <f>'1. key ratios'!B2</f>
        <v>43738</v>
      </c>
    </row>
    <row r="3" spans="1:6" s="22" customFormat="1" ht="15.75" customHeight="1"/>
    <row r="4" spans="1:6" ht="13.5" thickBot="1">
      <c r="A4" s="366" t="s">
        <v>832</v>
      </c>
      <c r="B4" s="406" t="s">
        <v>833</v>
      </c>
    </row>
    <row r="5" spans="1:6" s="407" customFormat="1">
      <c r="A5" s="584" t="s">
        <v>834</v>
      </c>
      <c r="B5" s="585"/>
      <c r="C5" s="396" t="s">
        <v>835</v>
      </c>
      <c r="D5" s="397" t="s">
        <v>836</v>
      </c>
    </row>
    <row r="6" spans="1:6" s="408" customFormat="1">
      <c r="A6" s="398">
        <v>1</v>
      </c>
      <c r="B6" s="399" t="s">
        <v>837</v>
      </c>
      <c r="C6" s="399"/>
      <c r="D6" s="400"/>
    </row>
    <row r="7" spans="1:6" s="408" customFormat="1">
      <c r="A7" s="401" t="s">
        <v>838</v>
      </c>
      <c r="B7" s="402" t="s">
        <v>839</v>
      </c>
      <c r="C7" s="460">
        <v>4.4999999999999998E-2</v>
      </c>
      <c r="D7" s="506">
        <f>C7*'5. RWA'!$C$13</f>
        <v>60508715.963353232</v>
      </c>
      <c r="F7" s="511"/>
    </row>
    <row r="8" spans="1:6" s="408" customFormat="1">
      <c r="A8" s="401" t="s">
        <v>840</v>
      </c>
      <c r="B8" s="402" t="s">
        <v>841</v>
      </c>
      <c r="C8" s="461">
        <v>0.06</v>
      </c>
      <c r="D8" s="506">
        <f>C8*'5. RWA'!$C$13</f>
        <v>80678287.951137647</v>
      </c>
      <c r="F8" s="511"/>
    </row>
    <row r="9" spans="1:6" s="408" customFormat="1">
      <c r="A9" s="401" t="s">
        <v>842</v>
      </c>
      <c r="B9" s="402" t="s">
        <v>843</v>
      </c>
      <c r="C9" s="461">
        <v>0.08</v>
      </c>
      <c r="D9" s="506">
        <f>C9*'5. RWA'!$C$13</f>
        <v>107571050.60151686</v>
      </c>
      <c r="F9" s="511"/>
    </row>
    <row r="10" spans="1:6" s="408" customFormat="1">
      <c r="A10" s="398" t="s">
        <v>844</v>
      </c>
      <c r="B10" s="399" t="s">
        <v>845</v>
      </c>
      <c r="C10" s="462"/>
      <c r="D10" s="507"/>
      <c r="F10" s="511"/>
    </row>
    <row r="11" spans="1:6" s="409" customFormat="1">
      <c r="A11" s="403" t="s">
        <v>846</v>
      </c>
      <c r="B11" s="404" t="s">
        <v>847</v>
      </c>
      <c r="C11" s="463">
        <v>2.5000000000000001E-2</v>
      </c>
      <c r="D11" s="508">
        <f>C11*'5. RWA'!$C$13</f>
        <v>33615953.312974021</v>
      </c>
      <c r="F11" s="511"/>
    </row>
    <row r="12" spans="1:6" s="409" customFormat="1">
      <c r="A12" s="403" t="s">
        <v>848</v>
      </c>
      <c r="B12" s="404" t="s">
        <v>849</v>
      </c>
      <c r="C12" s="463">
        <v>0</v>
      </c>
      <c r="D12" s="508">
        <f>C12*'5. RWA'!$C$13</f>
        <v>0</v>
      </c>
      <c r="F12" s="511"/>
    </row>
    <row r="13" spans="1:6" s="409" customFormat="1">
      <c r="A13" s="403" t="s">
        <v>850</v>
      </c>
      <c r="B13" s="404" t="s">
        <v>851</v>
      </c>
      <c r="C13" s="463">
        <v>0</v>
      </c>
      <c r="D13" s="508">
        <f>C13*'5. RWA'!$C$13</f>
        <v>0</v>
      </c>
      <c r="F13" s="511"/>
    </row>
    <row r="14" spans="1:6" s="408" customFormat="1">
      <c r="A14" s="398" t="s">
        <v>852</v>
      </c>
      <c r="B14" s="399" t="s">
        <v>907</v>
      </c>
      <c r="C14" s="464"/>
      <c r="D14" s="507"/>
      <c r="F14" s="511"/>
    </row>
    <row r="15" spans="1:6" s="408" customFormat="1">
      <c r="A15" s="423" t="s">
        <v>855</v>
      </c>
      <c r="B15" s="404" t="s">
        <v>908</v>
      </c>
      <c r="C15" s="463">
        <v>1.6373451106135806E-2</v>
      </c>
      <c r="D15" s="508">
        <f>C15*'5. RWA'!$C$13</f>
        <v>22016366.718244962</v>
      </c>
      <c r="E15" s="409"/>
      <c r="F15" s="511"/>
    </row>
    <row r="16" spans="1:6" s="408" customFormat="1">
      <c r="A16" s="423" t="s">
        <v>856</v>
      </c>
      <c r="B16" s="404" t="s">
        <v>858</v>
      </c>
      <c r="C16" s="463">
        <v>2.1896499145898585E-2</v>
      </c>
      <c r="D16" s="508">
        <f>C16*'5. RWA'!$C$13</f>
        <v>29442867.720244091</v>
      </c>
      <c r="F16" s="511"/>
    </row>
    <row r="17" spans="1:6" s="408" customFormat="1">
      <c r="A17" s="423" t="s">
        <v>857</v>
      </c>
      <c r="B17" s="404" t="s">
        <v>905</v>
      </c>
      <c r="C17" s="463">
        <v>5.5666917112543755E-2</v>
      </c>
      <c r="D17" s="508">
        <f>C17*'5. RWA'!$C$13</f>
        <v>74851859.469298616</v>
      </c>
      <c r="F17" s="511"/>
    </row>
    <row r="18" spans="1:6" s="407" customFormat="1">
      <c r="A18" s="586" t="s">
        <v>906</v>
      </c>
      <c r="B18" s="587"/>
      <c r="C18" s="465" t="s">
        <v>835</v>
      </c>
      <c r="D18" s="509" t="s">
        <v>836</v>
      </c>
      <c r="F18" s="511"/>
    </row>
    <row r="19" spans="1:6" s="408" customFormat="1">
      <c r="A19" s="405">
        <v>4</v>
      </c>
      <c r="B19" s="404" t="s">
        <v>24</v>
      </c>
      <c r="C19" s="463">
        <f>C7+C11+C12+C13+C15</f>
        <v>8.6373451106135812E-2</v>
      </c>
      <c r="D19" s="506">
        <f>C19*'5. RWA'!$C$13</f>
        <v>116141035.99457222</v>
      </c>
      <c r="F19" s="511"/>
    </row>
    <row r="20" spans="1:6" s="408" customFormat="1">
      <c r="A20" s="405">
        <v>5</v>
      </c>
      <c r="B20" s="404" t="s">
        <v>125</v>
      </c>
      <c r="C20" s="463">
        <f>C8+C11+C12+C13+C16</f>
        <v>0.10689649914589858</v>
      </c>
      <c r="D20" s="506">
        <f>C20*'5. RWA'!$C$13</f>
        <v>143737108.98435575</v>
      </c>
      <c r="F20" s="511"/>
    </row>
    <row r="21" spans="1:6" s="408" customFormat="1" ht="13.5" thickBot="1">
      <c r="A21" s="410" t="s">
        <v>853</v>
      </c>
      <c r="B21" s="411" t="s">
        <v>89</v>
      </c>
      <c r="C21" s="466">
        <f>C9+C11+C12+C13+C17</f>
        <v>0.16066691711254377</v>
      </c>
      <c r="D21" s="510">
        <f>C21*'5. RWA'!$C$13</f>
        <v>216038863.38378951</v>
      </c>
      <c r="F21" s="511"/>
    </row>
    <row r="22" spans="1:6">
      <c r="F22" s="366"/>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scale="8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3"/>
  <sheetViews>
    <sheetView zoomScaleNormal="100" workbookViewId="0">
      <pane xSplit="1" ySplit="5" topLeftCell="B12" activePane="bottomRight" state="frozen"/>
      <selection pane="topRight" activeCell="B1" sqref="B1"/>
      <selection pane="bottomLeft" activeCell="A5" sqref="A5"/>
      <selection pane="bottomRight" activeCell="H36" sqref="H36"/>
    </sheetView>
  </sheetViews>
  <sheetFormatPr defaultRowHeight="15.75"/>
  <cols>
    <col min="1" max="1" width="10.7109375" style="65" customWidth="1"/>
    <col min="2" max="2" width="91.85546875" style="65" customWidth="1"/>
    <col min="3" max="3" width="53.140625" style="65" customWidth="1"/>
    <col min="4" max="4" width="32.28515625" style="65" customWidth="1"/>
    <col min="5" max="5" width="9.42578125" customWidth="1"/>
  </cols>
  <sheetData>
    <row r="1" spans="1:6">
      <c r="A1" s="18" t="s">
        <v>226</v>
      </c>
      <c r="B1" s="17" t="str">
        <f>Info!C2</f>
        <v>სს "ბაზისბანკი"</v>
      </c>
      <c r="E1" s="2"/>
      <c r="F1" s="2"/>
    </row>
    <row r="2" spans="1:6" s="22" customFormat="1" ht="15.75" customHeight="1">
      <c r="A2" s="22" t="s">
        <v>227</v>
      </c>
      <c r="B2" s="468">
        <f>'1. key ratios'!B2</f>
        <v>43738</v>
      </c>
    </row>
    <row r="3" spans="1:6" s="22" customFormat="1" ht="15.75" customHeight="1">
      <c r="A3" s="27"/>
    </row>
    <row r="4" spans="1:6" s="22" customFormat="1" ht="15.75" customHeight="1" thickBot="1">
      <c r="A4" s="22" t="s">
        <v>654</v>
      </c>
      <c r="B4" s="200" t="s">
        <v>305</v>
      </c>
      <c r="D4" s="202" t="s">
        <v>130</v>
      </c>
    </row>
    <row r="5" spans="1:6" ht="38.25">
      <c r="A5" s="149" t="s">
        <v>27</v>
      </c>
      <c r="B5" s="150" t="s">
        <v>269</v>
      </c>
      <c r="C5" s="151" t="s">
        <v>273</v>
      </c>
      <c r="D5" s="201" t="s">
        <v>306</v>
      </c>
    </row>
    <row r="6" spans="1:6">
      <c r="A6" s="139">
        <v>1</v>
      </c>
      <c r="B6" s="81" t="s">
        <v>191</v>
      </c>
      <c r="C6" s="300">
        <v>42043935.5427</v>
      </c>
      <c r="D6" s="140"/>
      <c r="E6" s="8"/>
    </row>
    <row r="7" spans="1:6">
      <c r="A7" s="139">
        <v>2</v>
      </c>
      <c r="B7" s="82" t="s">
        <v>192</v>
      </c>
      <c r="C7" s="301">
        <v>260532153.54800001</v>
      </c>
      <c r="D7" s="141"/>
      <c r="E7" s="8"/>
    </row>
    <row r="8" spans="1:6">
      <c r="A8" s="139">
        <v>3</v>
      </c>
      <c r="B8" s="82" t="s">
        <v>193</v>
      </c>
      <c r="C8" s="301">
        <v>95696159.665899992</v>
      </c>
      <c r="D8" s="141"/>
      <c r="E8" s="8"/>
    </row>
    <row r="9" spans="1:6">
      <c r="A9" s="139">
        <v>4</v>
      </c>
      <c r="B9" s="82" t="s">
        <v>222</v>
      </c>
      <c r="C9" s="301">
        <v>0</v>
      </c>
      <c r="D9" s="141"/>
      <c r="E9" s="8"/>
    </row>
    <row r="10" spans="1:6">
      <c r="A10" s="139">
        <v>5</v>
      </c>
      <c r="B10" s="82" t="s">
        <v>194</v>
      </c>
      <c r="C10" s="301">
        <v>182894704.97999999</v>
      </c>
      <c r="D10" s="141"/>
      <c r="E10" s="8"/>
    </row>
    <row r="11" spans="1:6">
      <c r="A11" s="139">
        <v>6.1</v>
      </c>
      <c r="B11" s="82" t="s">
        <v>195</v>
      </c>
      <c r="C11" s="302">
        <v>943045280.36000013</v>
      </c>
      <c r="D11" s="142"/>
      <c r="E11" s="9"/>
    </row>
    <row r="12" spans="1:6">
      <c r="A12" s="139">
        <v>6.2</v>
      </c>
      <c r="B12" s="83" t="s">
        <v>196</v>
      </c>
      <c r="C12" s="302">
        <v>-41168985.145999998</v>
      </c>
      <c r="D12" s="142"/>
      <c r="E12" s="9"/>
    </row>
    <row r="13" spans="1:6">
      <c r="A13" s="139" t="s">
        <v>791</v>
      </c>
      <c r="B13" s="84" t="s">
        <v>792</v>
      </c>
      <c r="C13" s="302">
        <v>15022044.372511156</v>
      </c>
      <c r="D13" s="514"/>
      <c r="E13" s="9"/>
    </row>
    <row r="14" spans="1:6">
      <c r="A14" s="512"/>
      <c r="B14" s="84" t="s">
        <v>792</v>
      </c>
      <c r="C14" s="302">
        <v>15501016.282776101</v>
      </c>
      <c r="D14" s="513" t="s">
        <v>927</v>
      </c>
      <c r="E14" s="9"/>
    </row>
    <row r="15" spans="1:6">
      <c r="A15" s="139">
        <v>6</v>
      </c>
      <c r="B15" s="82" t="s">
        <v>197</v>
      </c>
      <c r="C15" s="308">
        <f>C11+C12</f>
        <v>901876295.21400011</v>
      </c>
      <c r="D15" s="514"/>
      <c r="E15" s="8"/>
    </row>
    <row r="16" spans="1:6">
      <c r="A16" s="139">
        <v>7</v>
      </c>
      <c r="B16" s="82" t="s">
        <v>198</v>
      </c>
      <c r="C16" s="301">
        <v>7080868.1996999998</v>
      </c>
      <c r="D16" s="515"/>
      <c r="E16" s="8"/>
    </row>
    <row r="17" spans="1:5">
      <c r="A17" s="139">
        <v>8</v>
      </c>
      <c r="B17" s="82" t="s">
        <v>199</v>
      </c>
      <c r="C17" s="301">
        <v>12735419.425000001</v>
      </c>
      <c r="D17" s="515"/>
      <c r="E17" s="8"/>
    </row>
    <row r="18" spans="1:5">
      <c r="A18" s="139">
        <v>9</v>
      </c>
      <c r="B18" s="82" t="s">
        <v>200</v>
      </c>
      <c r="C18" s="301">
        <v>9362704.2200000007</v>
      </c>
      <c r="D18" s="515"/>
      <c r="E18" s="8"/>
    </row>
    <row r="19" spans="1:5">
      <c r="A19" s="139">
        <v>10</v>
      </c>
      <c r="B19" s="82" t="s">
        <v>201</v>
      </c>
      <c r="C19" s="301">
        <v>32486735.370000001</v>
      </c>
      <c r="D19" s="515"/>
      <c r="E19" s="8"/>
    </row>
    <row r="20" spans="1:5">
      <c r="A20" s="139">
        <v>10.1</v>
      </c>
      <c r="B20" s="84" t="s">
        <v>272</v>
      </c>
      <c r="C20" s="301">
        <v>1776288.63</v>
      </c>
      <c r="D20" s="513" t="s">
        <v>695</v>
      </c>
      <c r="E20" s="8"/>
    </row>
    <row r="21" spans="1:5">
      <c r="A21" s="139">
        <v>11</v>
      </c>
      <c r="B21" s="85" t="s">
        <v>202</v>
      </c>
      <c r="C21" s="303">
        <v>9807422.8104999997</v>
      </c>
      <c r="D21" s="143"/>
      <c r="E21" s="8"/>
    </row>
    <row r="22" spans="1:5">
      <c r="A22" s="139">
        <v>12</v>
      </c>
      <c r="B22" s="87" t="s">
        <v>203</v>
      </c>
      <c r="C22" s="304">
        <f>SUM(C6:C10,C15:C18,C19,C21)</f>
        <v>1554516398.9758</v>
      </c>
      <c r="D22" s="144"/>
      <c r="E22" s="7"/>
    </row>
    <row r="23" spans="1:5">
      <c r="A23" s="139">
        <v>13</v>
      </c>
      <c r="B23" s="82" t="s">
        <v>204</v>
      </c>
      <c r="C23" s="305">
        <v>39686944.460000001</v>
      </c>
      <c r="D23" s="145"/>
      <c r="E23" s="8"/>
    </row>
    <row r="24" spans="1:5">
      <c r="A24" s="139">
        <v>14</v>
      </c>
      <c r="B24" s="82" t="s">
        <v>205</v>
      </c>
      <c r="C24" s="301">
        <v>192224158.80470002</v>
      </c>
      <c r="D24" s="141"/>
      <c r="E24" s="8"/>
    </row>
    <row r="25" spans="1:5">
      <c r="A25" s="139">
        <v>15</v>
      </c>
      <c r="B25" s="82" t="s">
        <v>206</v>
      </c>
      <c r="C25" s="301">
        <v>157583699.51660001</v>
      </c>
      <c r="D25" s="141"/>
      <c r="E25" s="8"/>
    </row>
    <row r="26" spans="1:5">
      <c r="A26" s="139">
        <v>16</v>
      </c>
      <c r="B26" s="82" t="s">
        <v>207</v>
      </c>
      <c r="C26" s="301">
        <v>425736495.02969998</v>
      </c>
      <c r="D26" s="141"/>
      <c r="E26" s="8"/>
    </row>
    <row r="27" spans="1:5">
      <c r="A27" s="139">
        <v>17</v>
      </c>
      <c r="B27" s="82" t="s">
        <v>208</v>
      </c>
      <c r="C27" s="301">
        <v>0</v>
      </c>
      <c r="D27" s="141"/>
      <c r="E27" s="8"/>
    </row>
    <row r="28" spans="1:5">
      <c r="A28" s="139">
        <v>18</v>
      </c>
      <c r="B28" s="82" t="s">
        <v>209</v>
      </c>
      <c r="C28" s="301">
        <v>463775724.23530006</v>
      </c>
      <c r="D28" s="141"/>
      <c r="E28" s="8"/>
    </row>
    <row r="29" spans="1:5">
      <c r="A29" s="139">
        <v>19</v>
      </c>
      <c r="B29" s="82" t="s">
        <v>210</v>
      </c>
      <c r="C29" s="301">
        <v>11853163.046100002</v>
      </c>
      <c r="D29" s="141"/>
      <c r="E29" s="8"/>
    </row>
    <row r="30" spans="1:5">
      <c r="A30" s="139">
        <v>20</v>
      </c>
      <c r="B30" s="82" t="s">
        <v>132</v>
      </c>
      <c r="C30" s="301">
        <v>18995237.876600001</v>
      </c>
      <c r="D30" s="141"/>
      <c r="E30" s="8"/>
    </row>
    <row r="31" spans="1:5">
      <c r="A31" s="139">
        <v>21</v>
      </c>
      <c r="B31" s="85" t="s">
        <v>211</v>
      </c>
      <c r="C31" s="303">
        <v>14480480</v>
      </c>
      <c r="D31" s="143"/>
      <c r="E31" s="8"/>
    </row>
    <row r="32" spans="1:5">
      <c r="A32" s="139">
        <v>21.1</v>
      </c>
      <c r="B32" s="86" t="s">
        <v>271</v>
      </c>
      <c r="C32" s="306">
        <v>14480480</v>
      </c>
      <c r="D32" s="513" t="s">
        <v>928</v>
      </c>
      <c r="E32" s="8"/>
    </row>
    <row r="33" spans="1:5">
      <c r="A33" s="139">
        <v>22</v>
      </c>
      <c r="B33" s="87" t="s">
        <v>212</v>
      </c>
      <c r="C33" s="304">
        <f>SUM(C23:C31)</f>
        <v>1324335902.9690001</v>
      </c>
      <c r="D33" s="144"/>
      <c r="E33" s="7"/>
    </row>
    <row r="34" spans="1:5">
      <c r="A34" s="139">
        <v>23</v>
      </c>
      <c r="B34" s="85" t="s">
        <v>213</v>
      </c>
      <c r="C34" s="301">
        <v>16181147</v>
      </c>
      <c r="D34" s="141" t="s">
        <v>929</v>
      </c>
      <c r="E34" s="8"/>
    </row>
    <row r="35" spans="1:5">
      <c r="A35" s="139">
        <v>24</v>
      </c>
      <c r="B35" s="85" t="s">
        <v>214</v>
      </c>
      <c r="C35" s="301">
        <v>0</v>
      </c>
      <c r="D35" s="141"/>
      <c r="E35" s="8"/>
    </row>
    <row r="36" spans="1:5">
      <c r="A36" s="139">
        <v>25</v>
      </c>
      <c r="B36" s="85" t="s">
        <v>270</v>
      </c>
      <c r="C36" s="301">
        <v>0</v>
      </c>
      <c r="D36" s="141"/>
      <c r="E36" s="8"/>
    </row>
    <row r="37" spans="1:5">
      <c r="A37" s="139">
        <v>26</v>
      </c>
      <c r="B37" s="85" t="s">
        <v>216</v>
      </c>
      <c r="C37" s="301">
        <v>76412652.799999997</v>
      </c>
      <c r="D37" s="141" t="s">
        <v>930</v>
      </c>
      <c r="E37" s="8"/>
    </row>
    <row r="38" spans="1:5">
      <c r="A38" s="139">
        <v>27</v>
      </c>
      <c r="B38" s="85" t="s">
        <v>217</v>
      </c>
      <c r="C38" s="301">
        <v>113629627.99000001</v>
      </c>
      <c r="D38" s="141" t="s">
        <v>931</v>
      </c>
      <c r="E38" s="8"/>
    </row>
    <row r="39" spans="1:5">
      <c r="A39" s="139">
        <v>28</v>
      </c>
      <c r="B39" s="85" t="s">
        <v>218</v>
      </c>
      <c r="C39" s="301">
        <v>14303833.051300004</v>
      </c>
      <c r="D39" s="141" t="s">
        <v>932</v>
      </c>
      <c r="E39" s="8"/>
    </row>
    <row r="40" spans="1:5">
      <c r="A40" s="139">
        <v>29</v>
      </c>
      <c r="B40" s="85" t="s">
        <v>36</v>
      </c>
      <c r="C40" s="301">
        <v>9653235.25</v>
      </c>
      <c r="D40" s="141" t="s">
        <v>933</v>
      </c>
      <c r="E40" s="8"/>
    </row>
    <row r="41" spans="1:5" ht="16.5" thickBot="1">
      <c r="A41" s="146">
        <v>30</v>
      </c>
      <c r="B41" s="147" t="s">
        <v>219</v>
      </c>
      <c r="C41" s="307">
        <f>SUM(C34:C40)</f>
        <v>230180496.09130001</v>
      </c>
      <c r="D41" s="148"/>
      <c r="E41" s="7"/>
    </row>
    <row r="43" spans="1:5">
      <c r="C43" s="326"/>
    </row>
  </sheetData>
  <pageMargins left="0.7" right="0.7" top="0.75" bottom="0.75" header="0.3" footer="0.3"/>
  <pageSetup paperSize="9" scale="47"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Normal="100" workbookViewId="0">
      <pane xSplit="2" ySplit="7" topLeftCell="C10" activePane="bottomRight" state="frozen"/>
      <selection pane="topRight" activeCell="C1" sqref="C1"/>
      <selection pane="bottomLeft" activeCell="A8" sqref="A8"/>
      <selection pane="bottomRight" activeCell="L32" sqref="L32"/>
    </sheetView>
  </sheetViews>
  <sheetFormatPr defaultColWidth="9.140625" defaultRowHeight="12.75"/>
  <cols>
    <col min="1" max="1" width="10.5703125" style="2" bestFit="1" customWidth="1"/>
    <col min="2" max="2" width="95" style="2" customWidth="1"/>
    <col min="3" max="3" width="11.28515625" style="2" bestFit="1" customWidth="1"/>
    <col min="4" max="4" width="9.5703125" style="2" customWidth="1"/>
    <col min="5" max="5" width="10.28515625" style="2" bestFit="1" customWidth="1"/>
    <col min="6" max="6" width="9.5703125" style="2" customWidth="1"/>
    <col min="7" max="7" width="10.28515625" style="2" bestFit="1" customWidth="1"/>
    <col min="8" max="8" width="13.28515625" style="2" bestFit="1" customWidth="1"/>
    <col min="9" max="9" width="9.42578125" style="2" bestFit="1" customWidth="1"/>
    <col min="10" max="10" width="13.28515625" style="2" bestFit="1" customWidth="1"/>
    <col min="11" max="11" width="11.28515625" style="2" bestFit="1" customWidth="1"/>
    <col min="12" max="12" width="13.140625" style="2" bestFit="1" customWidth="1"/>
    <col min="13" max="13" width="12.7109375" style="2" bestFit="1" customWidth="1"/>
    <col min="14" max="14" width="13.140625" style="2" bestFit="1" customWidth="1"/>
    <col min="15" max="15" width="10.28515625" style="2" bestFit="1" customWidth="1"/>
    <col min="16" max="16" width="13.140625" style="2" bestFit="1" customWidth="1"/>
    <col min="17" max="17" width="10.28515625" style="2" bestFit="1" customWidth="1"/>
    <col min="18" max="18" width="13.140625" style="2" bestFit="1" customWidth="1"/>
    <col min="19" max="19" width="33" style="2" bestFit="1" customWidth="1"/>
    <col min="20" max="16384" width="9.140625" style="13"/>
  </cols>
  <sheetData>
    <row r="1" spans="1:19">
      <c r="A1" s="2" t="s">
        <v>226</v>
      </c>
      <c r="B1" s="17" t="str">
        <f>Info!C2</f>
        <v>სს "ბაზისბანკი"</v>
      </c>
    </row>
    <row r="2" spans="1:19">
      <c r="A2" s="2" t="s">
        <v>227</v>
      </c>
      <c r="B2" s="468">
        <f>'1. key ratios'!B2</f>
        <v>43738</v>
      </c>
    </row>
    <row r="4" spans="1:19" ht="26.25" thickBot="1">
      <c r="A4" s="64" t="s">
        <v>655</v>
      </c>
      <c r="B4" s="336" t="s">
        <v>762</v>
      </c>
    </row>
    <row r="5" spans="1:19">
      <c r="A5" s="127"/>
      <c r="B5" s="130"/>
      <c r="C5" s="113" t="s">
        <v>0</v>
      </c>
      <c r="D5" s="113" t="s">
        <v>1</v>
      </c>
      <c r="E5" s="113" t="s">
        <v>2</v>
      </c>
      <c r="F5" s="113" t="s">
        <v>3</v>
      </c>
      <c r="G5" s="113" t="s">
        <v>4</v>
      </c>
      <c r="H5" s="113" t="s">
        <v>5</v>
      </c>
      <c r="I5" s="113" t="s">
        <v>274</v>
      </c>
      <c r="J5" s="113" t="s">
        <v>275</v>
      </c>
      <c r="K5" s="113" t="s">
        <v>276</v>
      </c>
      <c r="L5" s="113" t="s">
        <v>277</v>
      </c>
      <c r="M5" s="113" t="s">
        <v>278</v>
      </c>
      <c r="N5" s="113" t="s">
        <v>279</v>
      </c>
      <c r="O5" s="113" t="s">
        <v>749</v>
      </c>
      <c r="P5" s="113" t="s">
        <v>750</v>
      </c>
      <c r="Q5" s="113" t="s">
        <v>751</v>
      </c>
      <c r="R5" s="327" t="s">
        <v>752</v>
      </c>
      <c r="S5" s="114" t="s">
        <v>753</v>
      </c>
    </row>
    <row r="6" spans="1:19" ht="46.5" customHeight="1">
      <c r="A6" s="153"/>
      <c r="B6" s="592" t="s">
        <v>754</v>
      </c>
      <c r="C6" s="590">
        <v>0</v>
      </c>
      <c r="D6" s="591"/>
      <c r="E6" s="590">
        <v>0.2</v>
      </c>
      <c r="F6" s="591"/>
      <c r="G6" s="590">
        <v>0.35</v>
      </c>
      <c r="H6" s="591"/>
      <c r="I6" s="590">
        <v>0.5</v>
      </c>
      <c r="J6" s="591"/>
      <c r="K6" s="590">
        <v>0.75</v>
      </c>
      <c r="L6" s="591"/>
      <c r="M6" s="590">
        <v>1</v>
      </c>
      <c r="N6" s="591"/>
      <c r="O6" s="590">
        <v>1.5</v>
      </c>
      <c r="P6" s="591"/>
      <c r="Q6" s="590">
        <v>2.5</v>
      </c>
      <c r="R6" s="591"/>
      <c r="S6" s="588" t="s">
        <v>286</v>
      </c>
    </row>
    <row r="7" spans="1:19">
      <c r="A7" s="153"/>
      <c r="B7" s="593"/>
      <c r="C7" s="335" t="s">
        <v>747</v>
      </c>
      <c r="D7" s="335" t="s">
        <v>748</v>
      </c>
      <c r="E7" s="335" t="s">
        <v>747</v>
      </c>
      <c r="F7" s="335" t="s">
        <v>748</v>
      </c>
      <c r="G7" s="335" t="s">
        <v>747</v>
      </c>
      <c r="H7" s="335" t="s">
        <v>748</v>
      </c>
      <c r="I7" s="335" t="s">
        <v>747</v>
      </c>
      <c r="J7" s="335" t="s">
        <v>748</v>
      </c>
      <c r="K7" s="335" t="s">
        <v>747</v>
      </c>
      <c r="L7" s="335" t="s">
        <v>748</v>
      </c>
      <c r="M7" s="335" t="s">
        <v>747</v>
      </c>
      <c r="N7" s="335" t="s">
        <v>748</v>
      </c>
      <c r="O7" s="335" t="s">
        <v>747</v>
      </c>
      <c r="P7" s="335" t="s">
        <v>748</v>
      </c>
      <c r="Q7" s="335" t="s">
        <v>747</v>
      </c>
      <c r="R7" s="335" t="s">
        <v>748</v>
      </c>
      <c r="S7" s="589"/>
    </row>
    <row r="8" spans="1:19" s="157" customFormat="1">
      <c r="A8" s="117">
        <v>1</v>
      </c>
      <c r="B8" s="175" t="s">
        <v>254</v>
      </c>
      <c r="C8" s="309">
        <v>195284662.56999999</v>
      </c>
      <c r="D8" s="309"/>
      <c r="E8" s="309">
        <v>0</v>
      </c>
      <c r="F8" s="328"/>
      <c r="G8" s="309">
        <v>0</v>
      </c>
      <c r="H8" s="309"/>
      <c r="I8" s="309">
        <v>0</v>
      </c>
      <c r="J8" s="309"/>
      <c r="K8" s="309">
        <v>0</v>
      </c>
      <c r="L8" s="309"/>
      <c r="M8" s="309">
        <v>240535571.33329999</v>
      </c>
      <c r="N8" s="309">
        <v>0</v>
      </c>
      <c r="O8" s="309">
        <v>0</v>
      </c>
      <c r="P8" s="309"/>
      <c r="Q8" s="309">
        <v>0</v>
      </c>
      <c r="R8" s="328"/>
      <c r="S8" s="671">
        <f>$C$6*SUM(C8:D8)+$E$6*SUM(E8:F8)+$G$6*SUM(G8:H8)+$I$6*SUM(I8:J8)+$K$6*SUM(K8:L8)+$M$6*SUM(M8:N8)+$O$6*SUM(O8:P8)+$Q$6*SUM(Q8:R8)</f>
        <v>240535571.33329999</v>
      </c>
    </row>
    <row r="9" spans="1:19" s="157" customFormat="1">
      <c r="A9" s="117">
        <v>2</v>
      </c>
      <c r="B9" s="175" t="s">
        <v>255</v>
      </c>
      <c r="C9" s="309">
        <v>0</v>
      </c>
      <c r="D9" s="309"/>
      <c r="E9" s="309">
        <v>0</v>
      </c>
      <c r="F9" s="309"/>
      <c r="G9" s="309">
        <v>0</v>
      </c>
      <c r="H9" s="309"/>
      <c r="I9" s="309">
        <v>0</v>
      </c>
      <c r="J9" s="309"/>
      <c r="K9" s="309">
        <v>0</v>
      </c>
      <c r="L9" s="309"/>
      <c r="M9" s="309">
        <v>0</v>
      </c>
      <c r="N9" s="309">
        <v>0</v>
      </c>
      <c r="O9" s="309">
        <v>0</v>
      </c>
      <c r="P9" s="309"/>
      <c r="Q9" s="309">
        <v>0</v>
      </c>
      <c r="R9" s="328"/>
      <c r="S9" s="671">
        <f t="shared" ref="S9:S21" si="0">$C$6*SUM(C9:D9)+$E$6*SUM(E9:F9)+$G$6*SUM(G9:H9)+$I$6*SUM(I9:J9)+$K$6*SUM(K9:L9)+$M$6*SUM(M9:N9)+$O$6*SUM(O9:P9)+$Q$6*SUM(Q9:R9)</f>
        <v>0</v>
      </c>
    </row>
    <row r="10" spans="1:19" s="157" customFormat="1">
      <c r="A10" s="117">
        <v>3</v>
      </c>
      <c r="B10" s="175" t="s">
        <v>256</v>
      </c>
      <c r="C10" s="309">
        <v>0</v>
      </c>
      <c r="D10" s="309"/>
      <c r="E10" s="309">
        <v>0</v>
      </c>
      <c r="F10" s="309"/>
      <c r="G10" s="309">
        <v>0</v>
      </c>
      <c r="H10" s="309"/>
      <c r="I10" s="309">
        <v>0</v>
      </c>
      <c r="J10" s="309"/>
      <c r="K10" s="309">
        <v>0</v>
      </c>
      <c r="L10" s="309"/>
      <c r="M10" s="309">
        <v>0</v>
      </c>
      <c r="N10" s="309">
        <v>0</v>
      </c>
      <c r="O10" s="309">
        <v>0</v>
      </c>
      <c r="P10" s="309"/>
      <c r="Q10" s="309">
        <v>0</v>
      </c>
      <c r="R10" s="328"/>
      <c r="S10" s="671">
        <f t="shared" si="0"/>
        <v>0</v>
      </c>
    </row>
    <row r="11" spans="1:19" s="157" customFormat="1">
      <c r="A11" s="117">
        <v>4</v>
      </c>
      <c r="B11" s="175" t="s">
        <v>257</v>
      </c>
      <c r="C11" s="309">
        <v>0</v>
      </c>
      <c r="D11" s="309"/>
      <c r="E11" s="309">
        <v>0</v>
      </c>
      <c r="F11" s="309"/>
      <c r="G11" s="309">
        <v>0</v>
      </c>
      <c r="H11" s="309"/>
      <c r="I11" s="309">
        <v>0</v>
      </c>
      <c r="J11" s="309"/>
      <c r="K11" s="309">
        <v>0</v>
      </c>
      <c r="L11" s="309"/>
      <c r="M11" s="309">
        <v>0</v>
      </c>
      <c r="N11" s="309">
        <v>0</v>
      </c>
      <c r="O11" s="309">
        <v>0</v>
      </c>
      <c r="P11" s="309"/>
      <c r="Q11" s="309">
        <v>0</v>
      </c>
      <c r="R11" s="328"/>
      <c r="S11" s="671">
        <f t="shared" si="0"/>
        <v>0</v>
      </c>
    </row>
    <row r="12" spans="1:19" s="157" customFormat="1">
      <c r="A12" s="117">
        <v>5</v>
      </c>
      <c r="B12" s="175" t="s">
        <v>258</v>
      </c>
      <c r="C12" s="309">
        <v>0</v>
      </c>
      <c r="D12" s="309"/>
      <c r="E12" s="309">
        <v>0</v>
      </c>
      <c r="F12" s="309"/>
      <c r="G12" s="309">
        <v>0</v>
      </c>
      <c r="H12" s="309"/>
      <c r="I12" s="309">
        <v>0</v>
      </c>
      <c r="J12" s="309"/>
      <c r="K12" s="309">
        <v>0</v>
      </c>
      <c r="L12" s="309"/>
      <c r="M12" s="309">
        <v>0</v>
      </c>
      <c r="N12" s="309">
        <v>0</v>
      </c>
      <c r="O12" s="309">
        <v>0</v>
      </c>
      <c r="P12" s="309"/>
      <c r="Q12" s="309">
        <v>0</v>
      </c>
      <c r="R12" s="328"/>
      <c r="S12" s="671">
        <f t="shared" si="0"/>
        <v>0</v>
      </c>
    </row>
    <row r="13" spans="1:19" s="157" customFormat="1">
      <c r="A13" s="117">
        <v>6</v>
      </c>
      <c r="B13" s="175" t="s">
        <v>259</v>
      </c>
      <c r="C13" s="309">
        <v>0</v>
      </c>
      <c r="D13" s="309"/>
      <c r="E13" s="309">
        <v>90125175.383599997</v>
      </c>
      <c r="F13" s="309"/>
      <c r="G13" s="309">
        <v>0</v>
      </c>
      <c r="H13" s="309"/>
      <c r="I13" s="309">
        <v>5326119.5593999997</v>
      </c>
      <c r="J13" s="309"/>
      <c r="K13" s="309">
        <v>0</v>
      </c>
      <c r="L13" s="309"/>
      <c r="M13" s="309">
        <v>313206.26250000001</v>
      </c>
      <c r="N13" s="309">
        <v>0</v>
      </c>
      <c r="O13" s="309">
        <v>0</v>
      </c>
      <c r="P13" s="309"/>
      <c r="Q13" s="309">
        <v>0</v>
      </c>
      <c r="R13" s="328"/>
      <c r="S13" s="671">
        <f t="shared" si="0"/>
        <v>21001301.118919998</v>
      </c>
    </row>
    <row r="14" spans="1:19" s="157" customFormat="1">
      <c r="A14" s="117">
        <v>7</v>
      </c>
      <c r="B14" s="175" t="s">
        <v>74</v>
      </c>
      <c r="C14" s="309">
        <v>0</v>
      </c>
      <c r="D14" s="309"/>
      <c r="E14" s="309">
        <v>0</v>
      </c>
      <c r="F14" s="309"/>
      <c r="G14" s="309">
        <v>0</v>
      </c>
      <c r="H14" s="309"/>
      <c r="I14" s="309">
        <v>0</v>
      </c>
      <c r="J14" s="309"/>
      <c r="K14" s="309">
        <v>0</v>
      </c>
      <c r="L14" s="309"/>
      <c r="M14" s="309">
        <v>602362355.1558975</v>
      </c>
      <c r="N14" s="309">
        <v>94529576.989819989</v>
      </c>
      <c r="O14" s="309">
        <v>0</v>
      </c>
      <c r="P14" s="309"/>
      <c r="Q14" s="309">
        <v>0</v>
      </c>
      <c r="R14" s="328"/>
      <c r="S14" s="671">
        <f t="shared" si="0"/>
        <v>696891932.1457175</v>
      </c>
    </row>
    <row r="15" spans="1:19" s="157" customFormat="1">
      <c r="A15" s="117">
        <v>8</v>
      </c>
      <c r="B15" s="175" t="s">
        <v>75</v>
      </c>
      <c r="C15" s="309">
        <v>0</v>
      </c>
      <c r="D15" s="309"/>
      <c r="E15" s="309">
        <v>0</v>
      </c>
      <c r="F15" s="309"/>
      <c r="G15" s="309">
        <v>0</v>
      </c>
      <c r="H15" s="309"/>
      <c r="I15" s="309">
        <v>0</v>
      </c>
      <c r="J15" s="309"/>
      <c r="K15" s="309">
        <v>119264139.2739142</v>
      </c>
      <c r="L15" s="309"/>
      <c r="M15" s="309">
        <v>0</v>
      </c>
      <c r="N15" s="309">
        <v>1310795.5746000006</v>
      </c>
      <c r="O15" s="309">
        <v>0</v>
      </c>
      <c r="P15" s="309"/>
      <c r="Q15" s="309">
        <v>0</v>
      </c>
      <c r="R15" s="328"/>
      <c r="S15" s="671">
        <f t="shared" si="0"/>
        <v>90758900.030035645</v>
      </c>
    </row>
    <row r="16" spans="1:19" s="157" customFormat="1">
      <c r="A16" s="117">
        <v>9</v>
      </c>
      <c r="B16" s="175" t="s">
        <v>76</v>
      </c>
      <c r="C16" s="309">
        <v>0</v>
      </c>
      <c r="D16" s="309"/>
      <c r="E16" s="309">
        <v>0</v>
      </c>
      <c r="F16" s="309"/>
      <c r="G16" s="309">
        <v>39928304.1828757</v>
      </c>
      <c r="H16" s="309"/>
      <c r="I16" s="309">
        <v>1148447.4567908</v>
      </c>
      <c r="J16" s="309"/>
      <c r="K16" s="309">
        <v>0</v>
      </c>
      <c r="L16" s="309"/>
      <c r="M16" s="309">
        <v>214792.17089579999</v>
      </c>
      <c r="N16" s="309">
        <v>0</v>
      </c>
      <c r="O16" s="309">
        <v>0</v>
      </c>
      <c r="P16" s="309"/>
      <c r="Q16" s="309">
        <v>0</v>
      </c>
      <c r="R16" s="328"/>
      <c r="S16" s="671">
        <f t="shared" si="0"/>
        <v>14763922.363297695</v>
      </c>
    </row>
    <row r="17" spans="1:19" s="157" customFormat="1">
      <c r="A17" s="117">
        <v>10</v>
      </c>
      <c r="B17" s="175" t="s">
        <v>70</v>
      </c>
      <c r="C17" s="309">
        <v>0</v>
      </c>
      <c r="D17" s="309"/>
      <c r="E17" s="309">
        <v>0</v>
      </c>
      <c r="F17" s="309"/>
      <c r="G17" s="309">
        <v>0</v>
      </c>
      <c r="H17" s="309"/>
      <c r="I17" s="309">
        <v>0</v>
      </c>
      <c r="J17" s="309"/>
      <c r="K17" s="309">
        <v>0</v>
      </c>
      <c r="L17" s="309"/>
      <c r="M17" s="309">
        <v>16995776.9191675</v>
      </c>
      <c r="N17" s="309">
        <v>0</v>
      </c>
      <c r="O17" s="309">
        <v>3337476.7087643002</v>
      </c>
      <c r="P17" s="309"/>
      <c r="Q17" s="309">
        <v>0</v>
      </c>
      <c r="R17" s="328"/>
      <c r="S17" s="671">
        <f t="shared" si="0"/>
        <v>22001991.98231395</v>
      </c>
    </row>
    <row r="18" spans="1:19" s="157" customFormat="1">
      <c r="A18" s="117">
        <v>11</v>
      </c>
      <c r="B18" s="175" t="s">
        <v>71</v>
      </c>
      <c r="C18" s="309">
        <v>0</v>
      </c>
      <c r="D18" s="309"/>
      <c r="E18" s="309">
        <v>0</v>
      </c>
      <c r="F18" s="309"/>
      <c r="G18" s="309">
        <v>0</v>
      </c>
      <c r="H18" s="309"/>
      <c r="I18" s="309">
        <v>0</v>
      </c>
      <c r="J18" s="309"/>
      <c r="K18" s="309">
        <v>0</v>
      </c>
      <c r="L18" s="309"/>
      <c r="M18" s="309">
        <v>27465638.376009699</v>
      </c>
      <c r="N18" s="309">
        <v>511428.42000000027</v>
      </c>
      <c r="O18" s="309">
        <v>7545582.8145084996</v>
      </c>
      <c r="P18" s="309"/>
      <c r="Q18" s="309">
        <v>3237077.5639999998</v>
      </c>
      <c r="R18" s="328"/>
      <c r="S18" s="671">
        <f t="shared" si="0"/>
        <v>47388134.927772447</v>
      </c>
    </row>
    <row r="19" spans="1:19" s="157" customFormat="1">
      <c r="A19" s="117">
        <v>12</v>
      </c>
      <c r="B19" s="175" t="s">
        <v>72</v>
      </c>
      <c r="C19" s="309">
        <v>0</v>
      </c>
      <c r="D19" s="309"/>
      <c r="E19" s="309">
        <v>0</v>
      </c>
      <c r="F19" s="309"/>
      <c r="G19" s="309">
        <v>0</v>
      </c>
      <c r="H19" s="309"/>
      <c r="I19" s="309">
        <v>0</v>
      </c>
      <c r="J19" s="309"/>
      <c r="K19" s="309">
        <v>0</v>
      </c>
      <c r="L19" s="309"/>
      <c r="M19" s="309">
        <v>6841378.2677384</v>
      </c>
      <c r="N19" s="309">
        <v>10000692.542199999</v>
      </c>
      <c r="O19" s="309">
        <v>0</v>
      </c>
      <c r="P19" s="309"/>
      <c r="Q19" s="309">
        <v>0</v>
      </c>
      <c r="R19" s="328"/>
      <c r="S19" s="671">
        <f t="shared" si="0"/>
        <v>16842070.809938401</v>
      </c>
    </row>
    <row r="20" spans="1:19" s="157" customFormat="1">
      <c r="A20" s="117">
        <v>13</v>
      </c>
      <c r="B20" s="175" t="s">
        <v>73</v>
      </c>
      <c r="C20" s="309">
        <v>0</v>
      </c>
      <c r="D20" s="309"/>
      <c r="E20" s="309">
        <v>0</v>
      </c>
      <c r="F20" s="309"/>
      <c r="G20" s="309">
        <v>0</v>
      </c>
      <c r="H20" s="309"/>
      <c r="I20" s="309">
        <v>0</v>
      </c>
      <c r="J20" s="309"/>
      <c r="K20" s="309">
        <v>0</v>
      </c>
      <c r="L20" s="309"/>
      <c r="M20" s="309">
        <v>0</v>
      </c>
      <c r="N20" s="309">
        <v>0</v>
      </c>
      <c r="O20" s="309">
        <v>0</v>
      </c>
      <c r="P20" s="309"/>
      <c r="Q20" s="309">
        <v>0</v>
      </c>
      <c r="R20" s="328"/>
      <c r="S20" s="671">
        <f t="shared" si="0"/>
        <v>0</v>
      </c>
    </row>
    <row r="21" spans="1:19" s="157" customFormat="1">
      <c r="A21" s="117">
        <v>14</v>
      </c>
      <c r="B21" s="175" t="s">
        <v>284</v>
      </c>
      <c r="C21" s="309">
        <v>39088735.5427</v>
      </c>
      <c r="D21" s="309"/>
      <c r="E21" s="309">
        <v>2955200</v>
      </c>
      <c r="F21" s="309"/>
      <c r="G21" s="309">
        <v>0</v>
      </c>
      <c r="H21" s="309"/>
      <c r="I21" s="309">
        <v>0</v>
      </c>
      <c r="J21" s="309"/>
      <c r="K21" s="309">
        <v>0</v>
      </c>
      <c r="L21" s="309"/>
      <c r="M21" s="309">
        <v>147034200.07493201</v>
      </c>
      <c r="N21" s="309">
        <v>6382561.5564999962</v>
      </c>
      <c r="O21" s="309">
        <v>0</v>
      </c>
      <c r="P21" s="309"/>
      <c r="Q21" s="309">
        <v>9300000</v>
      </c>
      <c r="R21" s="328"/>
      <c r="S21" s="671">
        <f t="shared" si="0"/>
        <v>177257801.631432</v>
      </c>
    </row>
    <row r="22" spans="1:19" ht="13.5" thickBot="1">
      <c r="A22" s="99"/>
      <c r="B22" s="159" t="s">
        <v>69</v>
      </c>
      <c r="C22" s="310">
        <f>SUM(C8:C21)</f>
        <v>234373398.11269999</v>
      </c>
      <c r="D22" s="310">
        <f t="shared" ref="D22:S22" si="1">SUM(D8:D21)</f>
        <v>0</v>
      </c>
      <c r="E22" s="310">
        <f t="shared" si="1"/>
        <v>93080375.383599997</v>
      </c>
      <c r="F22" s="310">
        <f t="shared" si="1"/>
        <v>0</v>
      </c>
      <c r="G22" s="310">
        <f t="shared" si="1"/>
        <v>39928304.1828757</v>
      </c>
      <c r="H22" s="310">
        <f t="shared" si="1"/>
        <v>0</v>
      </c>
      <c r="I22" s="310">
        <f t="shared" si="1"/>
        <v>6474567.0161907999</v>
      </c>
      <c r="J22" s="310">
        <f t="shared" si="1"/>
        <v>0</v>
      </c>
      <c r="K22" s="310">
        <f t="shared" si="1"/>
        <v>119264139.2739142</v>
      </c>
      <c r="L22" s="310">
        <f t="shared" si="1"/>
        <v>0</v>
      </c>
      <c r="M22" s="310">
        <f t="shared" si="1"/>
        <v>1041762918.5604409</v>
      </c>
      <c r="N22" s="310">
        <f t="shared" si="1"/>
        <v>112735055.08311999</v>
      </c>
      <c r="O22" s="310">
        <f t="shared" si="1"/>
        <v>10883059.523272799</v>
      </c>
      <c r="P22" s="310">
        <f t="shared" si="1"/>
        <v>0</v>
      </c>
      <c r="Q22" s="310">
        <f t="shared" si="1"/>
        <v>12537077.563999999</v>
      </c>
      <c r="R22" s="310">
        <f t="shared" si="1"/>
        <v>0</v>
      </c>
      <c r="S22" s="672">
        <f t="shared" si="1"/>
        <v>1327441626.3427277</v>
      </c>
    </row>
  </sheetData>
  <mergeCells count="10">
    <mergeCell ref="S6:S7"/>
    <mergeCell ref="O6:P6"/>
    <mergeCell ref="Q6:R6"/>
    <mergeCell ref="B6:B7"/>
    <mergeCell ref="C6:D6"/>
    <mergeCell ref="E6:F6"/>
    <mergeCell ref="G6:H6"/>
    <mergeCell ref="I6:J6"/>
    <mergeCell ref="K6:L6"/>
    <mergeCell ref="M6:N6"/>
  </mergeCells>
  <pageMargins left="0.25" right="0.25" top="0.75" bottom="0.75" header="0.3" footer="0.3"/>
  <pageSetup paperSize="9" scale="4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X28"/>
  <sheetViews>
    <sheetView zoomScaleNormal="100" workbookViewId="0">
      <pane xSplit="2" ySplit="6" topLeftCell="L16" activePane="bottomRight" state="frozen"/>
      <selection pane="topRight" activeCell="C1" sqref="C1"/>
      <selection pane="bottomLeft" activeCell="A6" sqref="A6"/>
      <selection pane="bottomRight" activeCell="AC42" sqref="AC42"/>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8" width="18.85546875" style="2" customWidth="1"/>
    <col min="9" max="10" width="16" style="2" customWidth="1"/>
    <col min="11" max="11" width="15.7109375" style="2" customWidth="1"/>
    <col min="12" max="12" width="13.28515625" style="2" customWidth="1"/>
    <col min="13" max="13" width="20.85546875" style="2" hidden="1" customWidth="1"/>
    <col min="14" max="14" width="19.28515625" style="2" hidden="1" customWidth="1"/>
    <col min="15" max="15" width="18.42578125" style="2" hidden="1" customWidth="1"/>
    <col min="16" max="16" width="19" style="2" hidden="1" customWidth="1"/>
    <col min="17" max="17" width="20.28515625" style="2" hidden="1" customWidth="1"/>
    <col min="18" max="18" width="18" style="2" hidden="1" customWidth="1"/>
    <col min="19" max="19" width="36" style="2" hidden="1" customWidth="1"/>
    <col min="20" max="20" width="19.42578125" style="2" customWidth="1"/>
    <col min="21" max="21" width="19.140625" style="2" customWidth="1"/>
    <col min="22" max="22" width="20" style="2" customWidth="1"/>
    <col min="23" max="16384" width="9.140625" style="13"/>
  </cols>
  <sheetData>
    <row r="1" spans="1:24">
      <c r="A1" s="2" t="s">
        <v>226</v>
      </c>
      <c r="B1" s="17" t="str">
        <f>Info!C2</f>
        <v>სს "ბაზისბანკი"</v>
      </c>
    </row>
    <row r="2" spans="1:24">
      <c r="A2" s="2" t="s">
        <v>227</v>
      </c>
      <c r="B2" s="468">
        <f>'1. key ratios'!B2</f>
        <v>43738</v>
      </c>
    </row>
    <row r="4" spans="1:24" ht="27.75" thickBot="1">
      <c r="A4" s="2" t="s">
        <v>656</v>
      </c>
      <c r="B4" s="337" t="s">
        <v>763</v>
      </c>
      <c r="V4" s="202" t="s">
        <v>130</v>
      </c>
    </row>
    <row r="5" spans="1:24">
      <c r="A5" s="97"/>
      <c r="B5" s="98"/>
      <c r="C5" s="594" t="s">
        <v>236</v>
      </c>
      <c r="D5" s="595"/>
      <c r="E5" s="595"/>
      <c r="F5" s="595"/>
      <c r="G5" s="595"/>
      <c r="H5" s="595"/>
      <c r="I5" s="595"/>
      <c r="J5" s="595"/>
      <c r="K5" s="595"/>
      <c r="L5" s="596"/>
      <c r="M5" s="594" t="s">
        <v>237</v>
      </c>
      <c r="N5" s="595"/>
      <c r="O5" s="595"/>
      <c r="P5" s="595"/>
      <c r="Q5" s="595"/>
      <c r="R5" s="595"/>
      <c r="S5" s="596"/>
      <c r="T5" s="599" t="s">
        <v>761</v>
      </c>
      <c r="U5" s="599" t="s">
        <v>760</v>
      </c>
      <c r="V5" s="597" t="s">
        <v>238</v>
      </c>
    </row>
    <row r="6" spans="1:24" s="64" customFormat="1" ht="157.5" customHeight="1">
      <c r="A6" s="115"/>
      <c r="B6" s="177"/>
      <c r="C6" s="95" t="s">
        <v>239</v>
      </c>
      <c r="D6" s="94" t="s">
        <v>240</v>
      </c>
      <c r="E6" s="91" t="s">
        <v>241</v>
      </c>
      <c r="F6" s="338" t="s">
        <v>755</v>
      </c>
      <c r="G6" s="94" t="s">
        <v>242</v>
      </c>
      <c r="H6" s="94" t="s">
        <v>243</v>
      </c>
      <c r="I6" s="94" t="s">
        <v>244</v>
      </c>
      <c r="J6" s="94" t="s">
        <v>283</v>
      </c>
      <c r="K6" s="94" t="s">
        <v>245</v>
      </c>
      <c r="L6" s="96" t="s">
        <v>246</v>
      </c>
      <c r="M6" s="95" t="s">
        <v>247</v>
      </c>
      <c r="N6" s="94" t="s">
        <v>248</v>
      </c>
      <c r="O6" s="94" t="s">
        <v>249</v>
      </c>
      <c r="P6" s="94" t="s">
        <v>250</v>
      </c>
      <c r="Q6" s="94" t="s">
        <v>251</v>
      </c>
      <c r="R6" s="94" t="s">
        <v>252</v>
      </c>
      <c r="S6" s="96" t="s">
        <v>253</v>
      </c>
      <c r="T6" s="600"/>
      <c r="U6" s="600"/>
      <c r="V6" s="598"/>
    </row>
    <row r="7" spans="1:24" s="157" customFormat="1">
      <c r="A7" s="158">
        <v>1</v>
      </c>
      <c r="B7" s="156" t="s">
        <v>254</v>
      </c>
      <c r="C7" s="311"/>
      <c r="D7" s="309">
        <v>0</v>
      </c>
      <c r="E7" s="309"/>
      <c r="F7" s="309"/>
      <c r="G7" s="309"/>
      <c r="H7" s="309"/>
      <c r="I7" s="309"/>
      <c r="J7" s="309"/>
      <c r="K7" s="309"/>
      <c r="L7" s="312"/>
      <c r="M7" s="311"/>
      <c r="N7" s="309"/>
      <c r="O7" s="309"/>
      <c r="P7" s="309"/>
      <c r="Q7" s="309"/>
      <c r="R7" s="309"/>
      <c r="S7" s="312"/>
      <c r="T7" s="332">
        <v>0</v>
      </c>
      <c r="U7" s="331"/>
      <c r="V7" s="313">
        <f>SUM(C7:S7)</f>
        <v>0</v>
      </c>
      <c r="X7" s="517"/>
    </row>
    <row r="8" spans="1:24" s="157" customFormat="1">
      <c r="A8" s="158">
        <v>2</v>
      </c>
      <c r="B8" s="156" t="s">
        <v>255</v>
      </c>
      <c r="C8" s="311"/>
      <c r="D8" s="309">
        <v>0</v>
      </c>
      <c r="E8" s="309"/>
      <c r="F8" s="309"/>
      <c r="G8" s="309"/>
      <c r="H8" s="309"/>
      <c r="I8" s="309"/>
      <c r="J8" s="309"/>
      <c r="K8" s="309"/>
      <c r="L8" s="312"/>
      <c r="M8" s="311"/>
      <c r="N8" s="309"/>
      <c r="O8" s="309"/>
      <c r="P8" s="309"/>
      <c r="Q8" s="309"/>
      <c r="R8" s="309"/>
      <c r="S8" s="312"/>
      <c r="T8" s="331">
        <v>0</v>
      </c>
      <c r="U8" s="331"/>
      <c r="V8" s="313">
        <f t="shared" ref="V8:V20" si="0">SUM(C8:S8)</f>
        <v>0</v>
      </c>
      <c r="X8" s="517"/>
    </row>
    <row r="9" spans="1:24" s="157" customFormat="1">
      <c r="A9" s="158">
        <v>3</v>
      </c>
      <c r="B9" s="156" t="s">
        <v>256</v>
      </c>
      <c r="C9" s="311"/>
      <c r="D9" s="309">
        <v>0</v>
      </c>
      <c r="E9" s="309"/>
      <c r="F9" s="309"/>
      <c r="G9" s="309"/>
      <c r="H9" s="309"/>
      <c r="I9" s="309"/>
      <c r="J9" s="309"/>
      <c r="K9" s="309"/>
      <c r="L9" s="312"/>
      <c r="M9" s="311"/>
      <c r="N9" s="309"/>
      <c r="O9" s="309"/>
      <c r="P9" s="309"/>
      <c r="Q9" s="309"/>
      <c r="R9" s="309"/>
      <c r="S9" s="312"/>
      <c r="T9" s="331">
        <v>0</v>
      </c>
      <c r="U9" s="331"/>
      <c r="V9" s="313">
        <f>SUM(C9:S9)</f>
        <v>0</v>
      </c>
      <c r="X9" s="517"/>
    </row>
    <row r="10" spans="1:24" s="157" customFormat="1">
      <c r="A10" s="158">
        <v>4</v>
      </c>
      <c r="B10" s="156" t="s">
        <v>257</v>
      </c>
      <c r="C10" s="311"/>
      <c r="D10" s="309">
        <v>0</v>
      </c>
      <c r="E10" s="309"/>
      <c r="F10" s="309"/>
      <c r="G10" s="309"/>
      <c r="H10" s="309"/>
      <c r="I10" s="309"/>
      <c r="J10" s="309"/>
      <c r="K10" s="309"/>
      <c r="L10" s="312"/>
      <c r="M10" s="311"/>
      <c r="N10" s="309"/>
      <c r="O10" s="309"/>
      <c r="P10" s="309"/>
      <c r="Q10" s="309"/>
      <c r="R10" s="309"/>
      <c r="S10" s="312"/>
      <c r="T10" s="331">
        <v>0</v>
      </c>
      <c r="U10" s="331"/>
      <c r="V10" s="313">
        <f t="shared" si="0"/>
        <v>0</v>
      </c>
      <c r="X10" s="517"/>
    </row>
    <row r="11" spans="1:24" s="157" customFormat="1">
      <c r="A11" s="158">
        <v>5</v>
      </c>
      <c r="B11" s="156" t="s">
        <v>258</v>
      </c>
      <c r="C11" s="311"/>
      <c r="D11" s="309">
        <v>0</v>
      </c>
      <c r="E11" s="309"/>
      <c r="F11" s="309"/>
      <c r="G11" s="309"/>
      <c r="H11" s="309"/>
      <c r="I11" s="309"/>
      <c r="J11" s="309"/>
      <c r="K11" s="309"/>
      <c r="L11" s="312"/>
      <c r="M11" s="311"/>
      <c r="N11" s="309"/>
      <c r="O11" s="309"/>
      <c r="P11" s="309"/>
      <c r="Q11" s="309"/>
      <c r="R11" s="309"/>
      <c r="S11" s="312"/>
      <c r="T11" s="331">
        <v>0</v>
      </c>
      <c r="U11" s="331"/>
      <c r="V11" s="313">
        <f t="shared" si="0"/>
        <v>0</v>
      </c>
      <c r="X11" s="517"/>
    </row>
    <row r="12" spans="1:24" s="157" customFormat="1">
      <c r="A12" s="158">
        <v>6</v>
      </c>
      <c r="B12" s="156" t="s">
        <v>259</v>
      </c>
      <c r="C12" s="311"/>
      <c r="D12" s="309">
        <v>0</v>
      </c>
      <c r="E12" s="309"/>
      <c r="F12" s="309"/>
      <c r="G12" s="309"/>
      <c r="H12" s="309"/>
      <c r="I12" s="309"/>
      <c r="J12" s="309"/>
      <c r="K12" s="309"/>
      <c r="L12" s="312"/>
      <c r="M12" s="311"/>
      <c r="N12" s="309"/>
      <c r="O12" s="309"/>
      <c r="P12" s="309"/>
      <c r="Q12" s="309"/>
      <c r="R12" s="309"/>
      <c r="S12" s="312"/>
      <c r="T12" s="331">
        <v>0</v>
      </c>
      <c r="U12" s="331"/>
      <c r="V12" s="313">
        <f t="shared" si="0"/>
        <v>0</v>
      </c>
      <c r="X12" s="517"/>
    </row>
    <row r="13" spans="1:24" s="157" customFormat="1">
      <c r="A13" s="158">
        <v>7</v>
      </c>
      <c r="B13" s="156" t="s">
        <v>74</v>
      </c>
      <c r="C13" s="311"/>
      <c r="D13" s="309">
        <v>78901177.370072007</v>
      </c>
      <c r="E13" s="309"/>
      <c r="F13" s="309"/>
      <c r="G13" s="309"/>
      <c r="H13" s="309"/>
      <c r="I13" s="309"/>
      <c r="J13" s="309"/>
      <c r="K13" s="309"/>
      <c r="L13" s="312"/>
      <c r="M13" s="311"/>
      <c r="N13" s="309"/>
      <c r="O13" s="309"/>
      <c r="P13" s="309"/>
      <c r="Q13" s="309"/>
      <c r="R13" s="309"/>
      <c r="S13" s="312"/>
      <c r="T13" s="331">
        <v>57129386.275119103</v>
      </c>
      <c r="U13" s="331">
        <v>21771791.094952907</v>
      </c>
      <c r="V13" s="313">
        <f t="shared" si="0"/>
        <v>78901177.370072007</v>
      </c>
      <c r="X13" s="517"/>
    </row>
    <row r="14" spans="1:24" s="157" customFormat="1">
      <c r="A14" s="158">
        <v>8</v>
      </c>
      <c r="B14" s="156" t="s">
        <v>75</v>
      </c>
      <c r="C14" s="311"/>
      <c r="D14" s="309">
        <v>526880.4738106</v>
      </c>
      <c r="E14" s="309"/>
      <c r="F14" s="309"/>
      <c r="G14" s="309"/>
      <c r="H14" s="309"/>
      <c r="I14" s="309"/>
      <c r="J14" s="309"/>
      <c r="K14" s="309"/>
      <c r="L14" s="312"/>
      <c r="M14" s="311"/>
      <c r="N14" s="309"/>
      <c r="O14" s="309"/>
      <c r="P14" s="309"/>
      <c r="Q14" s="309"/>
      <c r="R14" s="309"/>
      <c r="S14" s="312"/>
      <c r="T14" s="331">
        <v>400968.89505759999</v>
      </c>
      <c r="U14" s="331">
        <v>125911.57875299999</v>
      </c>
      <c r="V14" s="313">
        <f t="shared" si="0"/>
        <v>526880.4738106</v>
      </c>
      <c r="X14" s="517"/>
    </row>
    <row r="15" spans="1:24" s="157" customFormat="1">
      <c r="A15" s="158">
        <v>9</v>
      </c>
      <c r="B15" s="156" t="s">
        <v>76</v>
      </c>
      <c r="C15" s="311"/>
      <c r="D15" s="309">
        <v>0</v>
      </c>
      <c r="E15" s="309"/>
      <c r="F15" s="309"/>
      <c r="G15" s="309"/>
      <c r="H15" s="309"/>
      <c r="I15" s="309"/>
      <c r="J15" s="309"/>
      <c r="K15" s="309"/>
      <c r="L15" s="312"/>
      <c r="M15" s="311"/>
      <c r="N15" s="309"/>
      <c r="O15" s="309"/>
      <c r="P15" s="309"/>
      <c r="Q15" s="309"/>
      <c r="R15" s="309"/>
      <c r="S15" s="312"/>
      <c r="T15" s="331">
        <v>0</v>
      </c>
      <c r="U15" s="331">
        <v>0</v>
      </c>
      <c r="V15" s="313">
        <f t="shared" si="0"/>
        <v>0</v>
      </c>
      <c r="X15" s="517"/>
    </row>
    <row r="16" spans="1:24" s="157" customFormat="1">
      <c r="A16" s="158">
        <v>10</v>
      </c>
      <c r="B16" s="156" t="s">
        <v>70</v>
      </c>
      <c r="C16" s="311"/>
      <c r="D16" s="309">
        <v>0</v>
      </c>
      <c r="E16" s="309"/>
      <c r="F16" s="309"/>
      <c r="G16" s="309"/>
      <c r="H16" s="309"/>
      <c r="I16" s="309"/>
      <c r="J16" s="309"/>
      <c r="K16" s="309"/>
      <c r="L16" s="312"/>
      <c r="M16" s="311"/>
      <c r="N16" s="309"/>
      <c r="O16" s="309"/>
      <c r="P16" s="309"/>
      <c r="Q16" s="309"/>
      <c r="R16" s="309"/>
      <c r="S16" s="312"/>
      <c r="T16" s="331">
        <v>0</v>
      </c>
      <c r="U16" s="331"/>
      <c r="V16" s="313">
        <f t="shared" si="0"/>
        <v>0</v>
      </c>
      <c r="X16" s="517"/>
    </row>
    <row r="17" spans="1:24" s="157" customFormat="1">
      <c r="A17" s="158">
        <v>11</v>
      </c>
      <c r="B17" s="156" t="s">
        <v>71</v>
      </c>
      <c r="C17" s="311"/>
      <c r="D17" s="309">
        <v>1318801.794527</v>
      </c>
      <c r="E17" s="309"/>
      <c r="F17" s="309"/>
      <c r="G17" s="309"/>
      <c r="H17" s="309"/>
      <c r="I17" s="309"/>
      <c r="J17" s="309"/>
      <c r="K17" s="309"/>
      <c r="L17" s="312"/>
      <c r="M17" s="311"/>
      <c r="N17" s="309"/>
      <c r="O17" s="309"/>
      <c r="P17" s="309"/>
      <c r="Q17" s="309"/>
      <c r="R17" s="309"/>
      <c r="S17" s="312"/>
      <c r="T17" s="331">
        <v>1318801.794527</v>
      </c>
      <c r="U17" s="331">
        <v>0</v>
      </c>
      <c r="V17" s="313">
        <f t="shared" si="0"/>
        <v>1318801.794527</v>
      </c>
      <c r="X17" s="517"/>
    </row>
    <row r="18" spans="1:24" s="157" customFormat="1">
      <c r="A18" s="158">
        <v>12</v>
      </c>
      <c r="B18" s="156" t="s">
        <v>72</v>
      </c>
      <c r="C18" s="311"/>
      <c r="D18" s="309">
        <v>2055546.6269659</v>
      </c>
      <c r="E18" s="309"/>
      <c r="F18" s="309"/>
      <c r="G18" s="309"/>
      <c r="H18" s="309"/>
      <c r="I18" s="309"/>
      <c r="J18" s="309"/>
      <c r="K18" s="309"/>
      <c r="L18" s="312"/>
      <c r="M18" s="311"/>
      <c r="N18" s="309"/>
      <c r="O18" s="309"/>
      <c r="P18" s="309"/>
      <c r="Q18" s="309"/>
      <c r="R18" s="309"/>
      <c r="S18" s="312"/>
      <c r="T18" s="331">
        <v>14.997985</v>
      </c>
      <c r="U18" s="331">
        <v>2055531.6289808999</v>
      </c>
      <c r="V18" s="313">
        <f t="shared" si="0"/>
        <v>2055546.6269659</v>
      </c>
      <c r="X18" s="517"/>
    </row>
    <row r="19" spans="1:24" s="157" customFormat="1">
      <c r="A19" s="158">
        <v>13</v>
      </c>
      <c r="B19" s="156" t="s">
        <v>73</v>
      </c>
      <c r="C19" s="311"/>
      <c r="D19" s="309">
        <v>0</v>
      </c>
      <c r="E19" s="309"/>
      <c r="F19" s="309"/>
      <c r="G19" s="309"/>
      <c r="H19" s="309"/>
      <c r="I19" s="309"/>
      <c r="J19" s="309"/>
      <c r="K19" s="309"/>
      <c r="L19" s="312"/>
      <c r="M19" s="311"/>
      <c r="N19" s="309"/>
      <c r="O19" s="309"/>
      <c r="P19" s="309"/>
      <c r="Q19" s="309"/>
      <c r="R19" s="309"/>
      <c r="S19" s="312"/>
      <c r="T19" s="331">
        <v>0</v>
      </c>
      <c r="U19" s="331"/>
      <c r="V19" s="313">
        <f t="shared" si="0"/>
        <v>0</v>
      </c>
      <c r="X19" s="517"/>
    </row>
    <row r="20" spans="1:24" s="157" customFormat="1">
      <c r="A20" s="158">
        <v>14</v>
      </c>
      <c r="B20" s="156" t="s">
        <v>284</v>
      </c>
      <c r="C20" s="311"/>
      <c r="D20" s="309">
        <v>4557917.4552665995</v>
      </c>
      <c r="E20" s="309"/>
      <c r="F20" s="309"/>
      <c r="G20" s="309"/>
      <c r="H20" s="309"/>
      <c r="I20" s="309"/>
      <c r="J20" s="309"/>
      <c r="K20" s="309"/>
      <c r="L20" s="312"/>
      <c r="M20" s="311"/>
      <c r="N20" s="309"/>
      <c r="O20" s="309"/>
      <c r="P20" s="309"/>
      <c r="Q20" s="309"/>
      <c r="R20" s="309"/>
      <c r="S20" s="312"/>
      <c r="T20" s="331">
        <v>3887149.7127319998</v>
      </c>
      <c r="U20" s="331">
        <v>670767.74253459997</v>
      </c>
      <c r="V20" s="313">
        <f t="shared" si="0"/>
        <v>4557917.4552665995</v>
      </c>
      <c r="X20" s="517"/>
    </row>
    <row r="21" spans="1:24" ht="13.5" thickBot="1">
      <c r="A21" s="99"/>
      <c r="B21" s="100" t="s">
        <v>69</v>
      </c>
      <c r="C21" s="314">
        <f>SUM(C7:C20)</f>
        <v>0</v>
      </c>
      <c r="D21" s="310">
        <f t="shared" ref="D21:V21" si="1">SUM(D7:D20)</f>
        <v>87360323.72064209</v>
      </c>
      <c r="E21" s="310">
        <f t="shared" si="1"/>
        <v>0</v>
      </c>
      <c r="F21" s="310">
        <f t="shared" si="1"/>
        <v>0</v>
      </c>
      <c r="G21" s="310">
        <f t="shared" si="1"/>
        <v>0</v>
      </c>
      <c r="H21" s="310">
        <f t="shared" si="1"/>
        <v>0</v>
      </c>
      <c r="I21" s="310">
        <f t="shared" si="1"/>
        <v>0</v>
      </c>
      <c r="J21" s="310">
        <f t="shared" si="1"/>
        <v>0</v>
      </c>
      <c r="K21" s="310">
        <f t="shared" si="1"/>
        <v>0</v>
      </c>
      <c r="L21" s="315">
        <f t="shared" si="1"/>
        <v>0</v>
      </c>
      <c r="M21" s="314">
        <f t="shared" si="1"/>
        <v>0</v>
      </c>
      <c r="N21" s="310">
        <f t="shared" si="1"/>
        <v>0</v>
      </c>
      <c r="O21" s="310">
        <f t="shared" si="1"/>
        <v>0</v>
      </c>
      <c r="P21" s="310">
        <f t="shared" si="1"/>
        <v>0</v>
      </c>
      <c r="Q21" s="310">
        <f t="shared" si="1"/>
        <v>0</v>
      </c>
      <c r="R21" s="310">
        <f t="shared" si="1"/>
        <v>0</v>
      </c>
      <c r="S21" s="315">
        <f t="shared" si="1"/>
        <v>0</v>
      </c>
      <c r="T21" s="315">
        <f>SUM(T7:T20)</f>
        <v>62736321.675420702</v>
      </c>
      <c r="U21" s="315">
        <f t="shared" si="1"/>
        <v>24624002.045221407</v>
      </c>
      <c r="V21" s="316">
        <f t="shared" si="1"/>
        <v>87360323.72064209</v>
      </c>
      <c r="X21" s="517"/>
    </row>
    <row r="24" spans="1:24">
      <c r="A24" s="19"/>
      <c r="B24" s="19"/>
      <c r="C24" s="68"/>
      <c r="D24" s="68"/>
      <c r="E24" s="68"/>
    </row>
    <row r="25" spans="1:24">
      <c r="A25" s="92"/>
      <c r="B25" s="92"/>
      <c r="C25" s="19"/>
      <c r="D25" s="68"/>
      <c r="E25" s="68"/>
      <c r="T25" s="516"/>
      <c r="U25" s="516"/>
      <c r="V25" s="516"/>
    </row>
    <row r="26" spans="1:24">
      <c r="A26" s="92"/>
      <c r="B26" s="93"/>
      <c r="C26" s="19"/>
      <c r="D26" s="68"/>
      <c r="E26" s="68"/>
    </row>
    <row r="27" spans="1:24">
      <c r="A27" s="92"/>
      <c r="B27" s="92"/>
      <c r="C27" s="19"/>
      <c r="D27" s="68"/>
      <c r="E27" s="68"/>
    </row>
    <row r="28" spans="1:24">
      <c r="A28" s="92"/>
      <c r="B28" s="93"/>
      <c r="C28" s="19"/>
      <c r="D28" s="68"/>
      <c r="E28" s="68"/>
    </row>
  </sheetData>
  <mergeCells count="5">
    <mergeCell ref="C5:L5"/>
    <mergeCell ref="M5:S5"/>
    <mergeCell ref="V5:V6"/>
    <mergeCell ref="T5:T6"/>
    <mergeCell ref="U5:U6"/>
  </mergeCells>
  <pageMargins left="0.7" right="0.7" top="0.75" bottom="0.75" header="0.3" footer="0.3"/>
  <pageSetup paperSize="9" scale="4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J58"/>
  <sheetViews>
    <sheetView zoomScaleNormal="100" workbookViewId="0">
      <pane xSplit="1" ySplit="7" topLeftCell="B10" activePane="bottomRight" state="frozen"/>
      <selection activeCell="L18" sqref="L18"/>
      <selection pane="topRight" activeCell="L18" sqref="L18"/>
      <selection pane="bottomLeft" activeCell="L18" sqref="L18"/>
      <selection pane="bottomRight" activeCell="I43" sqref="I43"/>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10">
      <c r="A1" s="2" t="s">
        <v>226</v>
      </c>
      <c r="B1" s="17" t="str">
        <f>Info!C2</f>
        <v>სს "ბაზისბანკი"</v>
      </c>
    </row>
    <row r="2" spans="1:10">
      <c r="A2" s="2" t="s">
        <v>227</v>
      </c>
      <c r="B2" s="468">
        <f>'1. key ratios'!B2</f>
        <v>43738</v>
      </c>
    </row>
    <row r="4" spans="1:10" ht="13.5" thickBot="1">
      <c r="A4" s="2" t="s">
        <v>657</v>
      </c>
      <c r="B4" s="334" t="s">
        <v>764</v>
      </c>
    </row>
    <row r="5" spans="1:10">
      <c r="A5" s="97"/>
      <c r="B5" s="154"/>
      <c r="C5" s="160" t="s">
        <v>0</v>
      </c>
      <c r="D5" s="160" t="s">
        <v>1</v>
      </c>
      <c r="E5" s="160" t="s">
        <v>2</v>
      </c>
      <c r="F5" s="160" t="s">
        <v>3</v>
      </c>
      <c r="G5" s="329" t="s">
        <v>4</v>
      </c>
      <c r="H5" s="161" t="s">
        <v>5</v>
      </c>
      <c r="I5" s="25"/>
    </row>
    <row r="6" spans="1:10" ht="15" customHeight="1">
      <c r="A6" s="153"/>
      <c r="B6" s="23"/>
      <c r="C6" s="601" t="s">
        <v>756</v>
      </c>
      <c r="D6" s="605" t="s">
        <v>777</v>
      </c>
      <c r="E6" s="606"/>
      <c r="F6" s="601" t="s">
        <v>783</v>
      </c>
      <c r="G6" s="601" t="s">
        <v>784</v>
      </c>
      <c r="H6" s="603" t="s">
        <v>758</v>
      </c>
      <c r="I6" s="25"/>
    </row>
    <row r="7" spans="1:10" ht="63.75">
      <c r="A7" s="153"/>
      <c r="B7" s="23"/>
      <c r="C7" s="602"/>
      <c r="D7" s="333" t="s">
        <v>759</v>
      </c>
      <c r="E7" s="333" t="s">
        <v>757</v>
      </c>
      <c r="F7" s="602"/>
      <c r="G7" s="602"/>
      <c r="H7" s="604"/>
      <c r="I7" s="25"/>
    </row>
    <row r="8" spans="1:10">
      <c r="A8" s="88">
        <v>1</v>
      </c>
      <c r="B8" s="70" t="s">
        <v>254</v>
      </c>
      <c r="C8" s="317">
        <v>435820233.90329999</v>
      </c>
      <c r="D8" s="318"/>
      <c r="E8" s="317"/>
      <c r="F8" s="317">
        <v>240535571.33329999</v>
      </c>
      <c r="G8" s="330">
        <v>240535571.33329999</v>
      </c>
      <c r="H8" s="339">
        <f>G8/(C8+E8)</f>
        <v>0.55191464879684804</v>
      </c>
      <c r="J8" s="519"/>
    </row>
    <row r="9" spans="1:10" ht="15" customHeight="1">
      <c r="A9" s="88">
        <v>2</v>
      </c>
      <c r="B9" s="70" t="s">
        <v>255</v>
      </c>
      <c r="C9" s="317">
        <v>0</v>
      </c>
      <c r="D9" s="318"/>
      <c r="E9" s="317"/>
      <c r="F9" s="317">
        <v>0</v>
      </c>
      <c r="G9" s="330">
        <v>0</v>
      </c>
      <c r="H9" s="339" t="e">
        <f t="shared" ref="H9:H21" si="0">G9/(C9+E9)</f>
        <v>#DIV/0!</v>
      </c>
      <c r="J9" s="519"/>
    </row>
    <row r="10" spans="1:10">
      <c r="A10" s="88">
        <v>3</v>
      </c>
      <c r="B10" s="70" t="s">
        <v>256</v>
      </c>
      <c r="C10" s="317">
        <v>0</v>
      </c>
      <c r="D10" s="318">
        <v>0</v>
      </c>
      <c r="E10" s="317">
        <v>0</v>
      </c>
      <c r="F10" s="317">
        <v>0</v>
      </c>
      <c r="G10" s="330">
        <v>0</v>
      </c>
      <c r="H10" s="339" t="e">
        <f t="shared" si="0"/>
        <v>#DIV/0!</v>
      </c>
      <c r="J10" s="519"/>
    </row>
    <row r="11" spans="1:10">
      <c r="A11" s="88">
        <v>4</v>
      </c>
      <c r="B11" s="70" t="s">
        <v>257</v>
      </c>
      <c r="C11" s="317">
        <v>0</v>
      </c>
      <c r="D11" s="318"/>
      <c r="E11" s="317"/>
      <c r="F11" s="317">
        <v>0</v>
      </c>
      <c r="G11" s="330">
        <v>0</v>
      </c>
      <c r="H11" s="339" t="e">
        <f t="shared" si="0"/>
        <v>#DIV/0!</v>
      </c>
      <c r="J11" s="519"/>
    </row>
    <row r="12" spans="1:10">
      <c r="A12" s="88">
        <v>5</v>
      </c>
      <c r="B12" s="70" t="s">
        <v>258</v>
      </c>
      <c r="C12" s="317">
        <v>0</v>
      </c>
      <c r="D12" s="318"/>
      <c r="E12" s="317"/>
      <c r="F12" s="317">
        <v>0</v>
      </c>
      <c r="G12" s="330">
        <v>0</v>
      </c>
      <c r="H12" s="339" t="e">
        <f t="shared" si="0"/>
        <v>#DIV/0!</v>
      </c>
      <c r="J12" s="519"/>
    </row>
    <row r="13" spans="1:10">
      <c r="A13" s="88">
        <v>6</v>
      </c>
      <c r="B13" s="70" t="s">
        <v>259</v>
      </c>
      <c r="C13" s="317">
        <v>95764501.205499992</v>
      </c>
      <c r="D13" s="318"/>
      <c r="E13" s="317"/>
      <c r="F13" s="317">
        <v>21001301.118919998</v>
      </c>
      <c r="G13" s="330">
        <v>21001301.118919998</v>
      </c>
      <c r="H13" s="339">
        <f t="shared" si="0"/>
        <v>0.2193015246208356</v>
      </c>
      <c r="J13" s="519"/>
    </row>
    <row r="14" spans="1:10">
      <c r="A14" s="88">
        <v>7</v>
      </c>
      <c r="B14" s="70" t="s">
        <v>74</v>
      </c>
      <c r="C14" s="317">
        <v>602362355.1558975</v>
      </c>
      <c r="D14" s="318">
        <v>131485628.5548</v>
      </c>
      <c r="E14" s="317">
        <v>94529576.989819989</v>
      </c>
      <c r="F14" s="318">
        <v>696891932.1457175</v>
      </c>
      <c r="G14" s="380">
        <v>617990754.77564549</v>
      </c>
      <c r="H14" s="339">
        <f>G14/(C14+E14)</f>
        <v>0.88678133046089835</v>
      </c>
      <c r="J14" s="519"/>
    </row>
    <row r="15" spans="1:10">
      <c r="A15" s="88">
        <v>8</v>
      </c>
      <c r="B15" s="70" t="s">
        <v>75</v>
      </c>
      <c r="C15" s="317">
        <v>119264139.2739142</v>
      </c>
      <c r="D15" s="318">
        <v>1344623.9594000017</v>
      </c>
      <c r="E15" s="317">
        <v>1310795.5746000006</v>
      </c>
      <c r="F15" s="318">
        <v>90758900.030035645</v>
      </c>
      <c r="G15" s="380">
        <v>90232019.556225047</v>
      </c>
      <c r="H15" s="339">
        <f t="shared" si="0"/>
        <v>0.74834806810875865</v>
      </c>
      <c r="J15" s="519"/>
    </row>
    <row r="16" spans="1:10">
      <c r="A16" s="88">
        <v>9</v>
      </c>
      <c r="B16" s="70" t="s">
        <v>76</v>
      </c>
      <c r="C16" s="317">
        <v>41291543.810562298</v>
      </c>
      <c r="D16" s="318">
        <v>0</v>
      </c>
      <c r="E16" s="317">
        <v>0</v>
      </c>
      <c r="F16" s="318">
        <v>14763922.363297695</v>
      </c>
      <c r="G16" s="380">
        <v>14763922.363297695</v>
      </c>
      <c r="H16" s="339">
        <f t="shared" si="0"/>
        <v>0.35755316950685462</v>
      </c>
      <c r="J16" s="519"/>
    </row>
    <row r="17" spans="1:10">
      <c r="A17" s="88">
        <v>10</v>
      </c>
      <c r="B17" s="70" t="s">
        <v>70</v>
      </c>
      <c r="C17" s="317">
        <v>20333253.6279318</v>
      </c>
      <c r="D17" s="318">
        <v>0</v>
      </c>
      <c r="E17" s="317">
        <v>0</v>
      </c>
      <c r="F17" s="318">
        <v>22001991.98231395</v>
      </c>
      <c r="G17" s="380">
        <v>22001991.98231395</v>
      </c>
      <c r="H17" s="339">
        <f t="shared" si="0"/>
        <v>1.0820694211028679</v>
      </c>
      <c r="J17" s="519"/>
    </row>
    <row r="18" spans="1:10">
      <c r="A18" s="88">
        <v>11</v>
      </c>
      <c r="B18" s="70" t="s">
        <v>71</v>
      </c>
      <c r="C18" s="317">
        <v>38248298.754518203</v>
      </c>
      <c r="D18" s="318">
        <v>568239.08000000019</v>
      </c>
      <c r="E18" s="317">
        <v>511428.42000000027</v>
      </c>
      <c r="F18" s="318">
        <v>47388134.927772447</v>
      </c>
      <c r="G18" s="380">
        <v>46069333.133245446</v>
      </c>
      <c r="H18" s="339">
        <f t="shared" si="0"/>
        <v>1.1885876524830854</v>
      </c>
      <c r="J18" s="519"/>
    </row>
    <row r="19" spans="1:10">
      <c r="A19" s="88">
        <v>12</v>
      </c>
      <c r="B19" s="70" t="s">
        <v>72</v>
      </c>
      <c r="C19" s="317">
        <v>6841378.2677384</v>
      </c>
      <c r="D19" s="318">
        <v>11426136.632199999</v>
      </c>
      <c r="E19" s="317">
        <v>10000692.542199999</v>
      </c>
      <c r="F19" s="318">
        <v>16842070.809938401</v>
      </c>
      <c r="G19" s="380">
        <v>14786524.182972498</v>
      </c>
      <c r="H19" s="339">
        <f t="shared" si="0"/>
        <v>0.87795166935452273</v>
      </c>
      <c r="J19" s="519"/>
    </row>
    <row r="20" spans="1:10">
      <c r="A20" s="88">
        <v>13</v>
      </c>
      <c r="B20" s="70" t="s">
        <v>73</v>
      </c>
      <c r="C20" s="317">
        <v>0</v>
      </c>
      <c r="D20" s="318"/>
      <c r="E20" s="317"/>
      <c r="F20" s="318">
        <v>0</v>
      </c>
      <c r="G20" s="380">
        <v>0</v>
      </c>
      <c r="H20" s="339" t="e">
        <f t="shared" si="0"/>
        <v>#DIV/0!</v>
      </c>
      <c r="J20" s="519"/>
    </row>
    <row r="21" spans="1:10">
      <c r="A21" s="88">
        <v>14</v>
      </c>
      <c r="B21" s="70" t="s">
        <v>284</v>
      </c>
      <c r="C21" s="317">
        <v>198378135.617632</v>
      </c>
      <c r="D21" s="318">
        <v>8844799.4037999995</v>
      </c>
      <c r="E21" s="317">
        <v>6382561.5564999962</v>
      </c>
      <c r="F21" s="318">
        <v>177257801.63143197</v>
      </c>
      <c r="G21" s="380">
        <v>172699884.1761654</v>
      </c>
      <c r="H21" s="339">
        <f t="shared" si="0"/>
        <v>0.84342301310538359</v>
      </c>
      <c r="J21" s="519"/>
    </row>
    <row r="22" spans="1:10" ht="13.5" thickBot="1">
      <c r="A22" s="155"/>
      <c r="B22" s="162" t="s">
        <v>69</v>
      </c>
      <c r="C22" s="310">
        <f>SUM(C8:C21)</f>
        <v>1558303839.6169944</v>
      </c>
      <c r="D22" s="310">
        <f>SUM(D8:D21)</f>
        <v>153669427.6302</v>
      </c>
      <c r="E22" s="310">
        <f>SUM(E8:E21)</f>
        <v>112735055.08311999</v>
      </c>
      <c r="F22" s="310">
        <f>SUM(F8:F21)</f>
        <v>1327441626.3427277</v>
      </c>
      <c r="G22" s="310">
        <f>SUM(G8:G21)</f>
        <v>1240081302.6220856</v>
      </c>
      <c r="H22" s="518">
        <f>G22/(C22+E22)</f>
        <v>0.74210199807744837</v>
      </c>
      <c r="J22" s="519"/>
    </row>
    <row r="28" spans="1:10" ht="10.5" customHeight="1"/>
    <row r="44" spans="3:7">
      <c r="C44" s="516"/>
      <c r="D44" s="516"/>
      <c r="E44" s="516"/>
      <c r="F44" s="516"/>
      <c r="G44" s="516"/>
    </row>
    <row r="45" spans="3:7">
      <c r="C45" s="516"/>
      <c r="D45" s="516"/>
      <c r="E45" s="516"/>
      <c r="F45" s="516"/>
      <c r="G45" s="516"/>
    </row>
    <row r="46" spans="3:7">
      <c r="C46" s="516"/>
      <c r="D46" s="516"/>
      <c r="E46" s="516"/>
      <c r="F46" s="516"/>
      <c r="G46" s="516"/>
    </row>
    <row r="47" spans="3:7">
      <c r="C47" s="516"/>
      <c r="D47" s="516"/>
      <c r="E47" s="516"/>
      <c r="F47" s="516"/>
      <c r="G47" s="516"/>
    </row>
    <row r="48" spans="3:7">
      <c r="C48" s="516"/>
      <c r="D48" s="516"/>
      <c r="E48" s="516"/>
      <c r="F48" s="516"/>
      <c r="G48" s="516"/>
    </row>
    <row r="49" spans="3:7">
      <c r="C49" s="516"/>
      <c r="D49" s="516"/>
      <c r="E49" s="516"/>
      <c r="F49" s="516"/>
      <c r="G49" s="516"/>
    </row>
    <row r="50" spans="3:7">
      <c r="C50" s="516"/>
      <c r="D50" s="516"/>
      <c r="E50" s="516"/>
      <c r="F50" s="516"/>
      <c r="G50" s="516"/>
    </row>
    <row r="51" spans="3:7">
      <c r="C51" s="516"/>
      <c r="D51" s="516"/>
      <c r="E51" s="516"/>
      <c r="F51" s="516"/>
      <c r="G51" s="516"/>
    </row>
    <row r="52" spans="3:7">
      <c r="C52" s="516"/>
      <c r="D52" s="516"/>
      <c r="E52" s="516"/>
      <c r="F52" s="516"/>
      <c r="G52" s="516"/>
    </row>
    <row r="53" spans="3:7">
      <c r="C53" s="516"/>
      <c r="D53" s="516"/>
      <c r="E53" s="516"/>
      <c r="F53" s="516"/>
      <c r="G53" s="516"/>
    </row>
    <row r="54" spans="3:7">
      <c r="C54" s="516"/>
      <c r="D54" s="516"/>
      <c r="E54" s="516"/>
      <c r="F54" s="516"/>
      <c r="G54" s="516"/>
    </row>
    <row r="55" spans="3:7">
      <c r="C55" s="516"/>
      <c r="D55" s="516"/>
      <c r="E55" s="516"/>
      <c r="F55" s="516"/>
      <c r="G55" s="516"/>
    </row>
    <row r="56" spans="3:7">
      <c r="C56" s="516"/>
      <c r="D56" s="516"/>
      <c r="E56" s="516"/>
      <c r="F56" s="516"/>
      <c r="G56" s="516"/>
    </row>
    <row r="57" spans="3:7">
      <c r="C57" s="516"/>
      <c r="D57" s="516"/>
      <c r="E57" s="516"/>
      <c r="F57" s="516"/>
      <c r="G57" s="516"/>
    </row>
    <row r="58" spans="3:7">
      <c r="C58" s="516"/>
      <c r="D58" s="516"/>
      <c r="E58" s="516"/>
      <c r="F58" s="516"/>
      <c r="G58" s="516"/>
    </row>
  </sheetData>
  <mergeCells count="5">
    <mergeCell ref="C6:C7"/>
    <mergeCell ref="F6:F7"/>
    <mergeCell ref="G6:G7"/>
    <mergeCell ref="H6:H7"/>
    <mergeCell ref="D6:E6"/>
  </mergeCells>
  <pageMargins left="0.7" right="0.7" top="0.75" bottom="0.75" header="0.3" footer="0.3"/>
  <pageSetup scale="49"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10" activePane="bottomRight" state="frozen"/>
      <selection pane="topRight" activeCell="C1" sqref="C1"/>
      <selection pane="bottomLeft" activeCell="A6" sqref="A6"/>
      <selection pane="bottomRight" activeCell="E38" sqref="E38"/>
    </sheetView>
  </sheetViews>
  <sheetFormatPr defaultColWidth="9.140625" defaultRowHeight="12.75"/>
  <cols>
    <col min="1" max="1" width="10.5703125" style="365" bestFit="1" customWidth="1"/>
    <col min="2" max="2" width="83.5703125" style="365" customWidth="1"/>
    <col min="3" max="4" width="14.5703125" style="365" bestFit="1" customWidth="1"/>
    <col min="5" max="5" width="16" style="365" bestFit="1" customWidth="1"/>
    <col min="6" max="11" width="14.5703125" style="365" bestFit="1" customWidth="1"/>
    <col min="12" max="16384" width="9.140625" style="365"/>
  </cols>
  <sheetData>
    <row r="1" spans="1:11">
      <c r="A1" s="365" t="s">
        <v>226</v>
      </c>
      <c r="B1" s="17" t="str">
        <f>Info!C2</f>
        <v>სს "ბაზისბანკი"</v>
      </c>
    </row>
    <row r="2" spans="1:11">
      <c r="A2" s="365" t="s">
        <v>227</v>
      </c>
      <c r="B2" s="468">
        <f>'1. key ratios'!B2</f>
        <v>43738</v>
      </c>
      <c r="C2" s="366"/>
      <c r="D2" s="366"/>
    </row>
    <row r="3" spans="1:11">
      <c r="B3" s="366"/>
      <c r="C3" s="366"/>
      <c r="D3" s="366"/>
    </row>
    <row r="4" spans="1:11" ht="13.5" thickBot="1">
      <c r="A4" s="365" t="s">
        <v>825</v>
      </c>
      <c r="B4" s="334" t="s">
        <v>824</v>
      </c>
      <c r="C4" s="366"/>
      <c r="D4" s="366"/>
    </row>
    <row r="5" spans="1:11" ht="30" customHeight="1">
      <c r="A5" s="609"/>
      <c r="B5" s="610"/>
      <c r="C5" s="607" t="s">
        <v>860</v>
      </c>
      <c r="D5" s="607"/>
      <c r="E5" s="607"/>
      <c r="F5" s="607" t="s">
        <v>861</v>
      </c>
      <c r="G5" s="607"/>
      <c r="H5" s="607"/>
      <c r="I5" s="607" t="s">
        <v>862</v>
      </c>
      <c r="J5" s="607"/>
      <c r="K5" s="608"/>
    </row>
    <row r="6" spans="1:11">
      <c r="A6" s="363"/>
      <c r="B6" s="364"/>
      <c r="C6" s="367" t="s">
        <v>28</v>
      </c>
      <c r="D6" s="367" t="s">
        <v>133</v>
      </c>
      <c r="E6" s="367" t="s">
        <v>69</v>
      </c>
      <c r="F6" s="367" t="s">
        <v>28</v>
      </c>
      <c r="G6" s="367" t="s">
        <v>133</v>
      </c>
      <c r="H6" s="367" t="s">
        <v>69</v>
      </c>
      <c r="I6" s="367" t="s">
        <v>28</v>
      </c>
      <c r="J6" s="367" t="s">
        <v>133</v>
      </c>
      <c r="K6" s="372" t="s">
        <v>69</v>
      </c>
    </row>
    <row r="7" spans="1:11">
      <c r="A7" s="373" t="s">
        <v>795</v>
      </c>
      <c r="B7" s="362"/>
      <c r="C7" s="362"/>
      <c r="D7" s="362"/>
      <c r="E7" s="362"/>
      <c r="F7" s="362"/>
      <c r="G7" s="362"/>
      <c r="H7" s="362"/>
      <c r="I7" s="362"/>
      <c r="J7" s="362"/>
      <c r="K7" s="374"/>
    </row>
    <row r="8" spans="1:11">
      <c r="A8" s="361">
        <v>1</v>
      </c>
      <c r="B8" s="346" t="s">
        <v>795</v>
      </c>
      <c r="C8" s="344"/>
      <c r="D8" s="344"/>
      <c r="E8" s="344"/>
      <c r="F8" s="681">
        <v>190471528.8416298</v>
      </c>
      <c r="G8" s="681">
        <v>271022986.6676743</v>
      </c>
      <c r="H8" s="681">
        <v>461494515.50930411</v>
      </c>
      <c r="I8" s="681">
        <v>187377301.47130486</v>
      </c>
      <c r="J8" s="681">
        <v>255879526.85792729</v>
      </c>
      <c r="K8" s="682">
        <v>443256828.32923216</v>
      </c>
    </row>
    <row r="9" spans="1:11">
      <c r="A9" s="373" t="s">
        <v>796</v>
      </c>
      <c r="B9" s="362"/>
      <c r="C9" s="362"/>
      <c r="D9" s="362"/>
      <c r="E9" s="362"/>
      <c r="F9" s="678"/>
      <c r="G9" s="678"/>
      <c r="H9" s="678"/>
      <c r="I9" s="678"/>
      <c r="J9" s="678"/>
      <c r="K9" s="683"/>
    </row>
    <row r="10" spans="1:11">
      <c r="A10" s="375">
        <v>2</v>
      </c>
      <c r="B10" s="347" t="s">
        <v>797</v>
      </c>
      <c r="C10" s="676">
        <v>56273391.233709008</v>
      </c>
      <c r="D10" s="677">
        <v>234316056.26751629</v>
      </c>
      <c r="E10" s="677">
        <v>290589447.50122529</v>
      </c>
      <c r="F10" s="677">
        <v>10630349.537557963</v>
      </c>
      <c r="G10" s="677">
        <v>37934840.76357381</v>
      </c>
      <c r="H10" s="677">
        <v>48565190.30113177</v>
      </c>
      <c r="I10" s="677">
        <v>2031620.1764019453</v>
      </c>
      <c r="J10" s="677">
        <v>5419631.2575468998</v>
      </c>
      <c r="K10" s="684">
        <v>7451251.4339488447</v>
      </c>
    </row>
    <row r="11" spans="1:11">
      <c r="A11" s="375">
        <v>3</v>
      </c>
      <c r="B11" s="347" t="s">
        <v>798</v>
      </c>
      <c r="C11" s="676">
        <v>258658265.41253707</v>
      </c>
      <c r="D11" s="677">
        <v>651166301.82678366</v>
      </c>
      <c r="E11" s="677">
        <v>909824567.23932076</v>
      </c>
      <c r="F11" s="677">
        <v>79775665.779658124</v>
      </c>
      <c r="G11" s="677">
        <v>88102974.483365595</v>
      </c>
      <c r="H11" s="677">
        <v>167878640.26302373</v>
      </c>
      <c r="I11" s="677">
        <v>62696430.853862658</v>
      </c>
      <c r="J11" s="677">
        <v>72270619.970109135</v>
      </c>
      <c r="K11" s="684">
        <v>134967050.82397181</v>
      </c>
    </row>
    <row r="12" spans="1:11">
      <c r="A12" s="375">
        <v>4</v>
      </c>
      <c r="B12" s="347" t="s">
        <v>799</v>
      </c>
      <c r="C12" s="676">
        <v>56345652.173912898</v>
      </c>
      <c r="D12" s="677">
        <v>0</v>
      </c>
      <c r="E12" s="677">
        <v>56345652.173912898</v>
      </c>
      <c r="F12" s="677">
        <v>0</v>
      </c>
      <c r="G12" s="677">
        <v>0</v>
      </c>
      <c r="H12" s="677">
        <v>0</v>
      </c>
      <c r="I12" s="677">
        <v>0</v>
      </c>
      <c r="J12" s="677">
        <v>0</v>
      </c>
      <c r="K12" s="684">
        <v>0</v>
      </c>
    </row>
    <row r="13" spans="1:11" ht="25.5">
      <c r="A13" s="375">
        <v>5</v>
      </c>
      <c r="B13" s="686" t="s">
        <v>800</v>
      </c>
      <c r="C13" s="676">
        <v>66162335.234516606</v>
      </c>
      <c r="D13" s="677">
        <v>60633782.762329198</v>
      </c>
      <c r="E13" s="677">
        <v>126796117.99684581</v>
      </c>
      <c r="F13" s="677">
        <v>12010352.71222138</v>
      </c>
      <c r="G13" s="677">
        <v>20987964.995646007</v>
      </c>
      <c r="H13" s="677">
        <v>32998317.707867388</v>
      </c>
      <c r="I13" s="677">
        <v>4836709.2025408149</v>
      </c>
      <c r="J13" s="677">
        <v>7906919.865642</v>
      </c>
      <c r="K13" s="684">
        <v>12743629.068182815</v>
      </c>
    </row>
    <row r="14" spans="1:11">
      <c r="A14" s="375">
        <v>6</v>
      </c>
      <c r="B14" s="347" t="s">
        <v>815</v>
      </c>
      <c r="C14" s="676"/>
      <c r="D14" s="677"/>
      <c r="E14" s="677"/>
      <c r="F14" s="677"/>
      <c r="G14" s="677"/>
      <c r="H14" s="677"/>
      <c r="I14" s="677"/>
      <c r="J14" s="677"/>
      <c r="K14" s="684"/>
    </row>
    <row r="15" spans="1:11">
      <c r="A15" s="375">
        <v>7</v>
      </c>
      <c r="B15" s="347" t="s">
        <v>802</v>
      </c>
      <c r="C15" s="676">
        <v>9361278.6874989998</v>
      </c>
      <c r="D15" s="677">
        <v>13042920.777755801</v>
      </c>
      <c r="E15" s="677">
        <v>22404199.465254799</v>
      </c>
      <c r="F15" s="677">
        <v>2460317.7197826002</v>
      </c>
      <c r="G15" s="677">
        <v>0</v>
      </c>
      <c r="H15" s="677"/>
      <c r="I15" s="677">
        <v>2460317.7197826002</v>
      </c>
      <c r="J15" s="677">
        <v>0</v>
      </c>
      <c r="K15" s="684">
        <v>2460317.7197826002</v>
      </c>
    </row>
    <row r="16" spans="1:11">
      <c r="A16" s="375">
        <v>8</v>
      </c>
      <c r="B16" s="348" t="s">
        <v>803</v>
      </c>
      <c r="C16" s="676">
        <v>446800922.74217457</v>
      </c>
      <c r="D16" s="677">
        <v>959159061.63438499</v>
      </c>
      <c r="E16" s="677">
        <v>1405959984.3765595</v>
      </c>
      <c r="F16" s="677">
        <v>104876685.74922007</v>
      </c>
      <c r="G16" s="677">
        <v>147025780.24258542</v>
      </c>
      <c r="H16" s="677">
        <v>251902465.99180549</v>
      </c>
      <c r="I16" s="677">
        <v>72025077.952588022</v>
      </c>
      <c r="J16" s="677">
        <v>85597171.093298033</v>
      </c>
      <c r="K16" s="684">
        <v>157622249.04588607</v>
      </c>
    </row>
    <row r="17" spans="1:11">
      <c r="A17" s="373" t="s">
        <v>804</v>
      </c>
      <c r="B17" s="362"/>
      <c r="C17" s="678"/>
      <c r="D17" s="678"/>
      <c r="E17" s="678"/>
      <c r="F17" s="678"/>
      <c r="G17" s="678"/>
      <c r="H17" s="678"/>
      <c r="I17" s="678"/>
      <c r="J17" s="678"/>
      <c r="K17" s="683"/>
    </row>
    <row r="18" spans="1:11">
      <c r="A18" s="375">
        <v>9</v>
      </c>
      <c r="B18" s="347" t="s">
        <v>805</v>
      </c>
      <c r="C18" s="676"/>
      <c r="D18" s="677">
        <v>0</v>
      </c>
      <c r="E18" s="677">
        <v>0</v>
      </c>
      <c r="F18" s="677"/>
      <c r="G18" s="677"/>
      <c r="H18" s="677"/>
      <c r="I18" s="677"/>
      <c r="J18" s="677"/>
      <c r="K18" s="684"/>
    </row>
    <row r="19" spans="1:11">
      <c r="A19" s="375">
        <v>10</v>
      </c>
      <c r="B19" s="347" t="s">
        <v>806</v>
      </c>
      <c r="C19" s="676">
        <v>358429706.82024539</v>
      </c>
      <c r="D19" s="677">
        <v>580784835.75906706</v>
      </c>
      <c r="E19" s="677">
        <v>939214542.57931244</v>
      </c>
      <c r="F19" s="677">
        <v>11904764.81500385</v>
      </c>
      <c r="G19" s="677">
        <v>7103117.0608915007</v>
      </c>
      <c r="H19" s="677">
        <v>19007881.875895351</v>
      </c>
      <c r="I19" s="677">
        <v>14998992.18532975</v>
      </c>
      <c r="J19" s="677">
        <v>79754845.366445497</v>
      </c>
      <c r="K19" s="684">
        <v>94753837.551775247</v>
      </c>
    </row>
    <row r="20" spans="1:11">
      <c r="A20" s="375">
        <v>11</v>
      </c>
      <c r="B20" s="347" t="s">
        <v>807</v>
      </c>
      <c r="C20" s="676">
        <v>2165814.8422825998</v>
      </c>
      <c r="D20" s="677">
        <v>7082272.7395128999</v>
      </c>
      <c r="E20" s="677">
        <v>9248087.5817954987</v>
      </c>
      <c r="F20" s="677">
        <v>0</v>
      </c>
      <c r="G20" s="677">
        <v>0</v>
      </c>
      <c r="H20" s="677">
        <v>0</v>
      </c>
      <c r="I20" s="677"/>
      <c r="J20" s="677"/>
      <c r="K20" s="684"/>
    </row>
    <row r="21" spans="1:11" ht="13.5" thickBot="1">
      <c r="A21" s="220">
        <v>12</v>
      </c>
      <c r="B21" s="376" t="s">
        <v>808</v>
      </c>
      <c r="C21" s="679">
        <v>360595521.66252798</v>
      </c>
      <c r="D21" s="680">
        <v>587867108.49857998</v>
      </c>
      <c r="E21" s="679">
        <v>948462630.1611079</v>
      </c>
      <c r="F21" s="680">
        <v>11904764.81500385</v>
      </c>
      <c r="G21" s="680">
        <v>7103117.0608915007</v>
      </c>
      <c r="H21" s="680">
        <v>19007881.875895351</v>
      </c>
      <c r="I21" s="680">
        <v>14998992.18532975</v>
      </c>
      <c r="J21" s="680">
        <v>79754845.366445497</v>
      </c>
      <c r="K21" s="685">
        <v>94753837.551775247</v>
      </c>
    </row>
    <row r="22" spans="1:11" ht="38.25" customHeight="1" thickBot="1">
      <c r="A22" s="359"/>
      <c r="B22" s="360"/>
      <c r="C22" s="360"/>
      <c r="D22" s="360"/>
      <c r="E22" s="360"/>
      <c r="F22" s="673" t="s">
        <v>809</v>
      </c>
      <c r="G22" s="674"/>
      <c r="H22" s="674"/>
      <c r="I22" s="673" t="s">
        <v>810</v>
      </c>
      <c r="J22" s="674"/>
      <c r="K22" s="675"/>
    </row>
    <row r="23" spans="1:11">
      <c r="A23" s="352">
        <v>13</v>
      </c>
      <c r="B23" s="349" t="s">
        <v>795</v>
      </c>
      <c r="C23" s="358"/>
      <c r="D23" s="358"/>
      <c r="E23" s="358"/>
      <c r="F23" s="522">
        <f>F8</f>
        <v>190471528.8416298</v>
      </c>
      <c r="G23" s="522">
        <f t="shared" ref="G23" si="0">G8</f>
        <v>271022986.6676743</v>
      </c>
      <c r="H23" s="522">
        <f>H8</f>
        <v>461494515.50930411</v>
      </c>
      <c r="I23" s="522">
        <v>215857620.62241769</v>
      </c>
      <c r="J23" s="522">
        <v>217626199.26642752</v>
      </c>
      <c r="K23" s="522">
        <v>433483819.88884521</v>
      </c>
    </row>
    <row r="24" spans="1:11" ht="13.5" thickBot="1">
      <c r="A24" s="353">
        <v>14</v>
      </c>
      <c r="B24" s="350" t="s">
        <v>811</v>
      </c>
      <c r="C24" s="377"/>
      <c r="D24" s="356"/>
      <c r="E24" s="357"/>
      <c r="F24" s="523">
        <v>92971920.934216231</v>
      </c>
      <c r="G24" s="523">
        <v>139922663.18169391</v>
      </c>
      <c r="H24" s="523">
        <v>232894584.11591014</v>
      </c>
      <c r="I24" s="523">
        <v>68956685.18410702</v>
      </c>
      <c r="J24" s="523">
        <v>20387210.673540421</v>
      </c>
      <c r="K24" s="524">
        <v>89343895.857647449</v>
      </c>
    </row>
    <row r="25" spans="1:11" ht="13.5" thickBot="1">
      <c r="A25" s="354">
        <v>15</v>
      </c>
      <c r="B25" s="351" t="s">
        <v>812</v>
      </c>
      <c r="C25" s="355"/>
      <c r="D25" s="355"/>
      <c r="E25" s="355"/>
      <c r="F25" s="525">
        <f>F23/F24</f>
        <v>2.0486995097842602</v>
      </c>
      <c r="G25" s="525">
        <f t="shared" ref="G25:H25" si="1">G23/G24</f>
        <v>1.9369484578473364</v>
      </c>
      <c r="H25" s="525">
        <f t="shared" si="1"/>
        <v>1.9815596711326753</v>
      </c>
      <c r="I25" s="525">
        <v>3.1303363850234502</v>
      </c>
      <c r="J25" s="525">
        <v>10.674643174648413</v>
      </c>
      <c r="K25" s="525">
        <v>4.8518571495865759</v>
      </c>
    </row>
    <row r="28" spans="1:11" ht="38.25">
      <c r="B28" s="24" t="s">
        <v>859</v>
      </c>
    </row>
  </sheetData>
  <mergeCells count="6">
    <mergeCell ref="F22:H22"/>
    <mergeCell ref="I22:K22"/>
    <mergeCell ref="A5:B5"/>
    <mergeCell ref="C5:E5"/>
    <mergeCell ref="F5:H5"/>
    <mergeCell ref="I5:K5"/>
  </mergeCells>
  <pageMargins left="0.7" right="0.7" top="0.75" bottom="0.75" header="0.3" footer="0.3"/>
  <pageSetup paperSize="9" scale="5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zoomScaleNormal="100" workbookViewId="0">
      <pane xSplit="1" ySplit="5" topLeftCell="C6" activePane="bottomRight" state="frozen"/>
      <selection pane="topRight" activeCell="B1" sqref="B1"/>
      <selection pane="bottomLeft" activeCell="A5" sqref="A5"/>
      <selection pane="bottomRight" activeCell="X31" sqref="X31"/>
    </sheetView>
  </sheetViews>
  <sheetFormatPr defaultColWidth="9.140625" defaultRowHeight="15"/>
  <cols>
    <col min="1" max="1" width="10.5703125" style="65" bestFit="1" customWidth="1"/>
    <col min="2" max="2" width="95" style="65" customWidth="1"/>
    <col min="3" max="3" width="12.5703125" style="65" bestFit="1" customWidth="1"/>
    <col min="4" max="4" width="10" style="65" bestFit="1" customWidth="1"/>
    <col min="5" max="5" width="18.28515625" style="65" bestFit="1" customWidth="1"/>
    <col min="6" max="13" width="10.7109375" style="65" customWidth="1"/>
    <col min="14" max="14" width="31" style="65" bestFit="1" customWidth="1"/>
    <col min="15" max="16384" width="9.140625" style="13"/>
  </cols>
  <sheetData>
    <row r="1" spans="1:14">
      <c r="A1" s="5" t="s">
        <v>226</v>
      </c>
      <c r="B1" s="17" t="str">
        <f>Info!C2</f>
        <v>სს "ბაზისბანკი"</v>
      </c>
    </row>
    <row r="2" spans="1:14" ht="14.25" customHeight="1">
      <c r="A2" s="65" t="s">
        <v>227</v>
      </c>
      <c r="B2" s="468">
        <f>'1. key ratios'!B2</f>
        <v>43738</v>
      </c>
    </row>
    <row r="3" spans="1:14" ht="14.25" customHeight="1"/>
    <row r="4" spans="1:14" ht="15.75" thickBot="1">
      <c r="A4" s="2" t="s">
        <v>658</v>
      </c>
      <c r="B4" s="90" t="s">
        <v>78</v>
      </c>
    </row>
    <row r="5" spans="1:14" s="26" customFormat="1" ht="12.75">
      <c r="A5" s="171"/>
      <c r="B5" s="172"/>
      <c r="C5" s="173" t="s">
        <v>0</v>
      </c>
      <c r="D5" s="173" t="s">
        <v>1</v>
      </c>
      <c r="E5" s="173" t="s">
        <v>2</v>
      </c>
      <c r="F5" s="173" t="s">
        <v>3</v>
      </c>
      <c r="G5" s="173" t="s">
        <v>4</v>
      </c>
      <c r="H5" s="173" t="s">
        <v>5</v>
      </c>
      <c r="I5" s="173" t="s">
        <v>274</v>
      </c>
      <c r="J5" s="173" t="s">
        <v>275</v>
      </c>
      <c r="K5" s="173" t="s">
        <v>276</v>
      </c>
      <c r="L5" s="173" t="s">
        <v>277</v>
      </c>
      <c r="M5" s="173" t="s">
        <v>278</v>
      </c>
      <c r="N5" s="174" t="s">
        <v>279</v>
      </c>
    </row>
    <row r="6" spans="1:14" ht="45">
      <c r="A6" s="163"/>
      <c r="B6" s="102"/>
      <c r="C6" s="103" t="s">
        <v>88</v>
      </c>
      <c r="D6" s="104" t="s">
        <v>77</v>
      </c>
      <c r="E6" s="105" t="s">
        <v>87</v>
      </c>
      <c r="F6" s="106">
        <v>0</v>
      </c>
      <c r="G6" s="106">
        <v>0.2</v>
      </c>
      <c r="H6" s="106">
        <v>0.35</v>
      </c>
      <c r="I6" s="106">
        <v>0.5</v>
      </c>
      <c r="J6" s="106">
        <v>0.75</v>
      </c>
      <c r="K6" s="106">
        <v>1</v>
      </c>
      <c r="L6" s="106">
        <v>1.5</v>
      </c>
      <c r="M6" s="106">
        <v>2.5</v>
      </c>
      <c r="N6" s="164" t="s">
        <v>78</v>
      </c>
    </row>
    <row r="7" spans="1:14">
      <c r="A7" s="165">
        <v>1</v>
      </c>
      <c r="B7" s="107" t="s">
        <v>79</v>
      </c>
      <c r="C7" s="319">
        <f>SUM(C8:C13)</f>
        <v>0</v>
      </c>
      <c r="D7" s="102"/>
      <c r="E7" s="322">
        <f t="shared" ref="E7:M7" si="0">SUM(E8:E13)</f>
        <v>0</v>
      </c>
      <c r="F7" s="319">
        <f>SUM(F8:F13)</f>
        <v>0</v>
      </c>
      <c r="G7" s="319">
        <f t="shared" si="0"/>
        <v>0</v>
      </c>
      <c r="H7" s="319">
        <f t="shared" si="0"/>
        <v>0</v>
      </c>
      <c r="I7" s="319">
        <f t="shared" si="0"/>
        <v>0</v>
      </c>
      <c r="J7" s="319">
        <f t="shared" si="0"/>
        <v>0</v>
      </c>
      <c r="K7" s="319">
        <f t="shared" si="0"/>
        <v>0</v>
      </c>
      <c r="L7" s="319">
        <f t="shared" si="0"/>
        <v>0</v>
      </c>
      <c r="M7" s="319">
        <f t="shared" si="0"/>
        <v>0</v>
      </c>
      <c r="N7" s="166">
        <f>SUM(N8:N13)</f>
        <v>0</v>
      </c>
    </row>
    <row r="8" spans="1:14">
      <c r="A8" s="165">
        <v>1.1000000000000001</v>
      </c>
      <c r="B8" s="108" t="s">
        <v>80</v>
      </c>
      <c r="C8" s="320">
        <v>0</v>
      </c>
      <c r="D8" s="109">
        <v>0.02</v>
      </c>
      <c r="E8" s="322">
        <f>C8*D8</f>
        <v>0</v>
      </c>
      <c r="F8" s="320"/>
      <c r="G8" s="320"/>
      <c r="H8" s="320"/>
      <c r="I8" s="320"/>
      <c r="J8" s="320"/>
      <c r="K8" s="320"/>
      <c r="L8" s="320"/>
      <c r="M8" s="320"/>
      <c r="N8" s="166">
        <f>SUMPRODUCT($F$6:$M$6,F8:M8)</f>
        <v>0</v>
      </c>
    </row>
    <row r="9" spans="1:14">
      <c r="A9" s="165">
        <v>1.2</v>
      </c>
      <c r="B9" s="108" t="s">
        <v>81</v>
      </c>
      <c r="C9" s="320">
        <v>0</v>
      </c>
      <c r="D9" s="109">
        <v>0.05</v>
      </c>
      <c r="E9" s="322">
        <f>C9*D9</f>
        <v>0</v>
      </c>
      <c r="F9" s="320"/>
      <c r="G9" s="320"/>
      <c r="H9" s="320"/>
      <c r="I9" s="320"/>
      <c r="J9" s="320"/>
      <c r="K9" s="320"/>
      <c r="L9" s="320"/>
      <c r="M9" s="320"/>
      <c r="N9" s="166">
        <f t="shared" ref="N9:N12" si="1">SUMPRODUCT($F$6:$M$6,F9:M9)</f>
        <v>0</v>
      </c>
    </row>
    <row r="10" spans="1:14">
      <c r="A10" s="165">
        <v>1.3</v>
      </c>
      <c r="B10" s="108" t="s">
        <v>82</v>
      </c>
      <c r="C10" s="320">
        <v>0</v>
      </c>
      <c r="D10" s="109">
        <v>0.08</v>
      </c>
      <c r="E10" s="322">
        <f>C10*D10</f>
        <v>0</v>
      </c>
      <c r="F10" s="320"/>
      <c r="G10" s="320"/>
      <c r="H10" s="320"/>
      <c r="I10" s="320"/>
      <c r="J10" s="320"/>
      <c r="K10" s="320"/>
      <c r="L10" s="320"/>
      <c r="M10" s="320"/>
      <c r="N10" s="166">
        <f>SUMPRODUCT($F$6:$M$6,F10:M10)</f>
        <v>0</v>
      </c>
    </row>
    <row r="11" spans="1:14">
      <c r="A11" s="165">
        <v>1.4</v>
      </c>
      <c r="B11" s="108" t="s">
        <v>83</v>
      </c>
      <c r="C11" s="320">
        <v>0</v>
      </c>
      <c r="D11" s="109">
        <v>0.11</v>
      </c>
      <c r="E11" s="322">
        <f>C11*D11</f>
        <v>0</v>
      </c>
      <c r="F11" s="320"/>
      <c r="G11" s="320"/>
      <c r="H11" s="320"/>
      <c r="I11" s="320"/>
      <c r="J11" s="320"/>
      <c r="K11" s="320"/>
      <c r="L11" s="320"/>
      <c r="M11" s="320"/>
      <c r="N11" s="166">
        <f t="shared" si="1"/>
        <v>0</v>
      </c>
    </row>
    <row r="12" spans="1:14">
      <c r="A12" s="165">
        <v>1.5</v>
      </c>
      <c r="B12" s="108" t="s">
        <v>84</v>
      </c>
      <c r="C12" s="320">
        <v>0</v>
      </c>
      <c r="D12" s="109">
        <v>0.14000000000000001</v>
      </c>
      <c r="E12" s="322">
        <f>C12*D12</f>
        <v>0</v>
      </c>
      <c r="F12" s="320"/>
      <c r="G12" s="320"/>
      <c r="H12" s="320"/>
      <c r="I12" s="320"/>
      <c r="J12" s="320"/>
      <c r="K12" s="320"/>
      <c r="L12" s="320"/>
      <c r="M12" s="320"/>
      <c r="N12" s="166">
        <f t="shared" si="1"/>
        <v>0</v>
      </c>
    </row>
    <row r="13" spans="1:14">
      <c r="A13" s="165">
        <v>1.6</v>
      </c>
      <c r="B13" s="110" t="s">
        <v>85</v>
      </c>
      <c r="C13" s="320">
        <v>0</v>
      </c>
      <c r="D13" s="111"/>
      <c r="E13" s="320"/>
      <c r="F13" s="320"/>
      <c r="G13" s="320"/>
      <c r="H13" s="320"/>
      <c r="I13" s="320"/>
      <c r="J13" s="320"/>
      <c r="K13" s="320"/>
      <c r="L13" s="320"/>
      <c r="M13" s="320"/>
      <c r="N13" s="166">
        <f>SUMPRODUCT($F$6:$M$6,F13:M13)</f>
        <v>0</v>
      </c>
    </row>
    <row r="14" spans="1:14">
      <c r="A14" s="165">
        <v>2</v>
      </c>
      <c r="B14" s="112" t="s">
        <v>86</v>
      </c>
      <c r="C14" s="319">
        <f>SUM(C15:C20)</f>
        <v>0</v>
      </c>
      <c r="D14" s="102"/>
      <c r="E14" s="322">
        <f t="shared" ref="E14:M14" si="2">SUM(E15:E20)</f>
        <v>0</v>
      </c>
      <c r="F14" s="320">
        <f t="shared" si="2"/>
        <v>0</v>
      </c>
      <c r="G14" s="320">
        <f t="shared" si="2"/>
        <v>0</v>
      </c>
      <c r="H14" s="320">
        <f t="shared" si="2"/>
        <v>0</v>
      </c>
      <c r="I14" s="320">
        <f t="shared" si="2"/>
        <v>0</v>
      </c>
      <c r="J14" s="320">
        <f t="shared" si="2"/>
        <v>0</v>
      </c>
      <c r="K14" s="320">
        <f t="shared" si="2"/>
        <v>0</v>
      </c>
      <c r="L14" s="320">
        <f t="shared" si="2"/>
        <v>0</v>
      </c>
      <c r="M14" s="320">
        <f t="shared" si="2"/>
        <v>0</v>
      </c>
      <c r="N14" s="166">
        <f>SUM(N15:N20)</f>
        <v>0</v>
      </c>
    </row>
    <row r="15" spans="1:14">
      <c r="A15" s="165">
        <v>2.1</v>
      </c>
      <c r="B15" s="110" t="s">
        <v>80</v>
      </c>
      <c r="C15" s="320"/>
      <c r="D15" s="109">
        <v>5.0000000000000001E-3</v>
      </c>
      <c r="E15" s="322">
        <f>C15*D15</f>
        <v>0</v>
      </c>
      <c r="F15" s="320"/>
      <c r="G15" s="320"/>
      <c r="H15" s="320"/>
      <c r="I15" s="320"/>
      <c r="J15" s="320"/>
      <c r="K15" s="320"/>
      <c r="L15" s="320"/>
      <c r="M15" s="320"/>
      <c r="N15" s="166">
        <f>SUMPRODUCT($F$6:$M$6,F15:M15)</f>
        <v>0</v>
      </c>
    </row>
    <row r="16" spans="1:14">
      <c r="A16" s="165">
        <v>2.2000000000000002</v>
      </c>
      <c r="B16" s="110" t="s">
        <v>81</v>
      </c>
      <c r="C16" s="320"/>
      <c r="D16" s="109">
        <v>0.01</v>
      </c>
      <c r="E16" s="322">
        <f>C16*D16</f>
        <v>0</v>
      </c>
      <c r="F16" s="320"/>
      <c r="G16" s="320"/>
      <c r="H16" s="320"/>
      <c r="I16" s="320"/>
      <c r="J16" s="320"/>
      <c r="K16" s="320"/>
      <c r="L16" s="320"/>
      <c r="M16" s="320"/>
      <c r="N16" s="166">
        <f t="shared" ref="N16:N20" si="3">SUMPRODUCT($F$6:$M$6,F16:M16)</f>
        <v>0</v>
      </c>
    </row>
    <row r="17" spans="1:14">
      <c r="A17" s="165">
        <v>2.2999999999999998</v>
      </c>
      <c r="B17" s="110" t="s">
        <v>82</v>
      </c>
      <c r="C17" s="320"/>
      <c r="D17" s="109">
        <v>0.02</v>
      </c>
      <c r="E17" s="322">
        <f>C17*D17</f>
        <v>0</v>
      </c>
      <c r="F17" s="320"/>
      <c r="G17" s="320"/>
      <c r="H17" s="320"/>
      <c r="I17" s="320"/>
      <c r="J17" s="320"/>
      <c r="K17" s="320"/>
      <c r="L17" s="320"/>
      <c r="M17" s="320"/>
      <c r="N17" s="166">
        <f t="shared" si="3"/>
        <v>0</v>
      </c>
    </row>
    <row r="18" spans="1:14">
      <c r="A18" s="165">
        <v>2.4</v>
      </c>
      <c r="B18" s="110" t="s">
        <v>83</v>
      </c>
      <c r="C18" s="320"/>
      <c r="D18" s="109">
        <v>0.03</v>
      </c>
      <c r="E18" s="322">
        <f>C18*D18</f>
        <v>0</v>
      </c>
      <c r="F18" s="320"/>
      <c r="G18" s="320"/>
      <c r="H18" s="320"/>
      <c r="I18" s="320"/>
      <c r="J18" s="320"/>
      <c r="K18" s="320"/>
      <c r="L18" s="320"/>
      <c r="M18" s="320"/>
      <c r="N18" s="166">
        <f t="shared" si="3"/>
        <v>0</v>
      </c>
    </row>
    <row r="19" spans="1:14">
      <c r="A19" s="165">
        <v>2.5</v>
      </c>
      <c r="B19" s="110" t="s">
        <v>84</v>
      </c>
      <c r="C19" s="320"/>
      <c r="D19" s="109">
        <v>0.04</v>
      </c>
      <c r="E19" s="322">
        <f>C19*D19</f>
        <v>0</v>
      </c>
      <c r="F19" s="320"/>
      <c r="G19" s="320"/>
      <c r="H19" s="320"/>
      <c r="I19" s="320"/>
      <c r="J19" s="320"/>
      <c r="K19" s="320"/>
      <c r="L19" s="320"/>
      <c r="M19" s="320"/>
      <c r="N19" s="166">
        <f t="shared" si="3"/>
        <v>0</v>
      </c>
    </row>
    <row r="20" spans="1:14">
      <c r="A20" s="165">
        <v>2.6</v>
      </c>
      <c r="B20" s="110" t="s">
        <v>85</v>
      </c>
      <c r="C20" s="320"/>
      <c r="D20" s="111"/>
      <c r="E20" s="323"/>
      <c r="F20" s="320"/>
      <c r="G20" s="320"/>
      <c r="H20" s="320"/>
      <c r="I20" s="320"/>
      <c r="J20" s="320"/>
      <c r="K20" s="320"/>
      <c r="L20" s="320"/>
      <c r="M20" s="320"/>
      <c r="N20" s="166">
        <f t="shared" si="3"/>
        <v>0</v>
      </c>
    </row>
    <row r="21" spans="1:14" ht="15.75" thickBot="1">
      <c r="A21" s="167">
        <v>3</v>
      </c>
      <c r="B21" s="168" t="s">
        <v>69</v>
      </c>
      <c r="C21" s="321">
        <f>C14+C7</f>
        <v>0</v>
      </c>
      <c r="D21" s="169"/>
      <c r="E21" s="324">
        <f>E14+E7</f>
        <v>0</v>
      </c>
      <c r="F21" s="325">
        <f>F7+F14</f>
        <v>0</v>
      </c>
      <c r="G21" s="325">
        <f t="shared" ref="G21:L21" si="4">G7+G14</f>
        <v>0</v>
      </c>
      <c r="H21" s="325">
        <f t="shared" si="4"/>
        <v>0</v>
      </c>
      <c r="I21" s="325">
        <f t="shared" si="4"/>
        <v>0</v>
      </c>
      <c r="J21" s="325">
        <f t="shared" si="4"/>
        <v>0</v>
      </c>
      <c r="K21" s="325">
        <f t="shared" si="4"/>
        <v>0</v>
      </c>
      <c r="L21" s="325">
        <f t="shared" si="4"/>
        <v>0</v>
      </c>
      <c r="M21" s="325">
        <f>M7+M14</f>
        <v>0</v>
      </c>
      <c r="N21" s="170">
        <f>N14+N7</f>
        <v>0</v>
      </c>
    </row>
    <row r="22" spans="1:14">
      <c r="E22" s="326"/>
      <c r="F22" s="326"/>
      <c r="G22" s="326"/>
      <c r="H22" s="326"/>
      <c r="I22" s="326"/>
      <c r="J22" s="326"/>
      <c r="K22" s="326"/>
      <c r="L22" s="326"/>
      <c r="M22" s="326"/>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pageSetup scale="47" orientation="landscape"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41"/>
  <sheetViews>
    <sheetView tabSelected="1" topLeftCell="A16" zoomScaleNormal="100" workbookViewId="0">
      <selection activeCell="Q43" sqref="Q42:Q43"/>
    </sheetView>
  </sheetViews>
  <sheetFormatPr defaultRowHeight="15"/>
  <cols>
    <col min="1" max="1" width="11.42578125" customWidth="1"/>
    <col min="2" max="2" width="76.85546875" style="4" customWidth="1"/>
    <col min="3" max="3" width="22.85546875" customWidth="1"/>
  </cols>
  <sheetData>
    <row r="1" spans="1:3">
      <c r="A1" s="365" t="s">
        <v>226</v>
      </c>
      <c r="B1" s="17" t="str">
        <f>Info!C2</f>
        <v>სს "ბაზისბანკი"</v>
      </c>
    </row>
    <row r="2" spans="1:3">
      <c r="A2" s="365" t="s">
        <v>227</v>
      </c>
      <c r="B2" s="468">
        <f>'1. key ratios'!B2</f>
        <v>43738</v>
      </c>
    </row>
    <row r="3" spans="1:3">
      <c r="A3" s="365"/>
      <c r="B3"/>
    </row>
    <row r="4" spans="1:3">
      <c r="A4" s="365" t="s">
        <v>904</v>
      </c>
      <c r="B4" t="s">
        <v>863</v>
      </c>
    </row>
    <row r="5" spans="1:3">
      <c r="A5" s="435"/>
      <c r="B5" s="435" t="s">
        <v>864</v>
      </c>
      <c r="C5" s="447"/>
    </row>
    <row r="6" spans="1:3">
      <c r="A6" s="436">
        <v>1</v>
      </c>
      <c r="B6" s="448" t="s">
        <v>864</v>
      </c>
      <c r="C6" s="449">
        <v>1539494354.2426002</v>
      </c>
    </row>
    <row r="7" spans="1:3">
      <c r="A7" s="436">
        <v>2</v>
      </c>
      <c r="B7" s="448" t="s">
        <v>865</v>
      </c>
      <c r="C7" s="449">
        <v>-1776288.63</v>
      </c>
    </row>
    <row r="8" spans="1:3">
      <c r="A8" s="437">
        <v>3</v>
      </c>
      <c r="B8" s="450" t="s">
        <v>866</v>
      </c>
      <c r="C8" s="451">
        <v>1537718065.6126001</v>
      </c>
    </row>
    <row r="9" spans="1:3">
      <c r="A9" s="438"/>
      <c r="B9" s="438" t="s">
        <v>867</v>
      </c>
      <c r="C9" s="452"/>
    </row>
    <row r="10" spans="1:3">
      <c r="A10" s="439">
        <v>4</v>
      </c>
      <c r="B10" s="453" t="s">
        <v>868</v>
      </c>
      <c r="C10" s="449"/>
    </row>
    <row r="11" spans="1:3">
      <c r="A11" s="439">
        <v>5</v>
      </c>
      <c r="B11" s="454" t="s">
        <v>869</v>
      </c>
      <c r="C11" s="449"/>
    </row>
    <row r="12" spans="1:3">
      <c r="A12" s="439" t="s">
        <v>870</v>
      </c>
      <c r="B12" s="448" t="s">
        <v>871</v>
      </c>
      <c r="C12" s="451">
        <v>0</v>
      </c>
    </row>
    <row r="13" spans="1:3">
      <c r="A13" s="440">
        <v>6</v>
      </c>
      <c r="B13" s="455" t="s">
        <v>872</v>
      </c>
      <c r="C13" s="449"/>
    </row>
    <row r="14" spans="1:3">
      <c r="A14" s="440">
        <v>7</v>
      </c>
      <c r="B14" s="456" t="s">
        <v>873</v>
      </c>
      <c r="C14" s="449"/>
    </row>
    <row r="15" spans="1:3">
      <c r="A15" s="441">
        <v>8</v>
      </c>
      <c r="B15" s="448" t="s">
        <v>874</v>
      </c>
      <c r="C15" s="449"/>
    </row>
    <row r="16" spans="1:3" ht="24">
      <c r="A16" s="440">
        <v>9</v>
      </c>
      <c r="B16" s="456" t="s">
        <v>875</v>
      </c>
      <c r="C16" s="449"/>
    </row>
    <row r="17" spans="1:3">
      <c r="A17" s="440">
        <v>10</v>
      </c>
      <c r="B17" s="456" t="s">
        <v>876</v>
      </c>
      <c r="C17" s="449"/>
    </row>
    <row r="18" spans="1:3">
      <c r="A18" s="442">
        <v>11</v>
      </c>
      <c r="B18" s="457" t="s">
        <v>877</v>
      </c>
      <c r="C18" s="451">
        <v>0</v>
      </c>
    </row>
    <row r="19" spans="1:3">
      <c r="A19" s="438"/>
      <c r="B19" s="438" t="s">
        <v>878</v>
      </c>
      <c r="C19" s="458"/>
    </row>
    <row r="20" spans="1:3">
      <c r="A20" s="440">
        <v>12</v>
      </c>
      <c r="B20" s="453" t="s">
        <v>879</v>
      </c>
      <c r="C20" s="449"/>
    </row>
    <row r="21" spans="1:3">
      <c r="A21" s="440">
        <v>13</v>
      </c>
      <c r="B21" s="453" t="s">
        <v>880</v>
      </c>
      <c r="C21" s="449"/>
    </row>
    <row r="22" spans="1:3">
      <c r="A22" s="440">
        <v>14</v>
      </c>
      <c r="B22" s="453" t="s">
        <v>881</v>
      </c>
      <c r="C22" s="449"/>
    </row>
    <row r="23" spans="1:3" ht="24">
      <c r="A23" s="440" t="s">
        <v>882</v>
      </c>
      <c r="B23" s="453" t="s">
        <v>883</v>
      </c>
      <c r="C23" s="449"/>
    </row>
    <row r="24" spans="1:3">
      <c r="A24" s="440">
        <v>15</v>
      </c>
      <c r="B24" s="453" t="s">
        <v>884</v>
      </c>
      <c r="C24" s="449"/>
    </row>
    <row r="25" spans="1:3">
      <c r="A25" s="440" t="s">
        <v>885</v>
      </c>
      <c r="B25" s="448" t="s">
        <v>886</v>
      </c>
      <c r="C25" s="449"/>
    </row>
    <row r="26" spans="1:3">
      <c r="A26" s="442">
        <v>16</v>
      </c>
      <c r="B26" s="457" t="s">
        <v>887</v>
      </c>
      <c r="C26" s="451">
        <v>0</v>
      </c>
    </row>
    <row r="27" spans="1:3">
      <c r="A27" s="438"/>
      <c r="B27" s="438" t="s">
        <v>888</v>
      </c>
      <c r="C27" s="452"/>
    </row>
    <row r="28" spans="1:3">
      <c r="A28" s="439">
        <v>17</v>
      </c>
      <c r="B28" s="448" t="s">
        <v>889</v>
      </c>
      <c r="C28" s="449">
        <v>153669427.6302</v>
      </c>
    </row>
    <row r="29" spans="1:3">
      <c r="A29" s="439">
        <v>18</v>
      </c>
      <c r="B29" s="448" t="s">
        <v>890</v>
      </c>
      <c r="C29" s="449">
        <v>-40934372.54708001</v>
      </c>
    </row>
    <row r="30" spans="1:3">
      <c r="A30" s="442">
        <v>19</v>
      </c>
      <c r="B30" s="457" t="s">
        <v>891</v>
      </c>
      <c r="C30" s="451">
        <v>112735055.08311999</v>
      </c>
    </row>
    <row r="31" spans="1:3">
      <c r="A31" s="443"/>
      <c r="B31" s="438" t="s">
        <v>892</v>
      </c>
      <c r="C31" s="452"/>
    </row>
    <row r="32" spans="1:3">
      <c r="A32" s="439" t="s">
        <v>893</v>
      </c>
      <c r="B32" s="453" t="s">
        <v>894</v>
      </c>
      <c r="C32" s="459"/>
    </row>
    <row r="33" spans="1:4">
      <c r="A33" s="439" t="s">
        <v>895</v>
      </c>
      <c r="B33" s="454" t="s">
        <v>896</v>
      </c>
      <c r="C33" s="459"/>
    </row>
    <row r="34" spans="1:4">
      <c r="A34" s="438"/>
      <c r="B34" s="438" t="s">
        <v>897</v>
      </c>
      <c r="C34" s="452"/>
    </row>
    <row r="35" spans="1:4">
      <c r="A35" s="442">
        <v>20</v>
      </c>
      <c r="B35" s="457" t="s">
        <v>125</v>
      </c>
      <c r="C35" s="451">
        <v>218750973.47</v>
      </c>
    </row>
    <row r="36" spans="1:4">
      <c r="A36" s="442">
        <v>21</v>
      </c>
      <c r="B36" s="457" t="s">
        <v>898</v>
      </c>
      <c r="C36" s="451">
        <v>1650453120.6957202</v>
      </c>
    </row>
    <row r="37" spans="1:4">
      <c r="A37" s="444"/>
      <c r="B37" s="444" t="s">
        <v>863</v>
      </c>
      <c r="C37" s="452"/>
    </row>
    <row r="38" spans="1:4">
      <c r="A38" s="442">
        <v>22</v>
      </c>
      <c r="B38" s="457" t="s">
        <v>863</v>
      </c>
      <c r="C38" s="520">
        <f>IFERROR(C35/C36,0)</f>
        <v>0.13253994962170709</v>
      </c>
      <c r="D38" s="521"/>
    </row>
    <row r="39" spans="1:4">
      <c r="A39" s="444"/>
      <c r="B39" s="444" t="s">
        <v>899</v>
      </c>
      <c r="C39" s="452"/>
    </row>
    <row r="40" spans="1:4">
      <c r="A40" s="445" t="s">
        <v>900</v>
      </c>
      <c r="B40" s="453" t="s">
        <v>901</v>
      </c>
      <c r="C40" s="459"/>
    </row>
    <row r="41" spans="1:4">
      <c r="A41" s="446" t="s">
        <v>902</v>
      </c>
      <c r="B41" s="454" t="s">
        <v>903</v>
      </c>
      <c r="C41" s="459"/>
    </row>
  </sheetData>
  <pageMargins left="0.7" right="0.7" top="0.75" bottom="0.75" header="0.3" footer="0.3"/>
  <pageSetup paperSize="9" scale="8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172" zoomScale="85" zoomScaleNormal="85" workbookViewId="0">
      <selection activeCell="D102" sqref="D102"/>
    </sheetView>
  </sheetViews>
  <sheetFormatPr defaultColWidth="43.5703125" defaultRowHeight="11.25"/>
  <cols>
    <col min="1" max="1" width="5.28515625" style="238" customWidth="1"/>
    <col min="2" max="2" width="66.140625" style="239" customWidth="1"/>
    <col min="3" max="3" width="131.42578125" style="240" customWidth="1"/>
    <col min="4" max="5" width="10.28515625" style="222" customWidth="1"/>
    <col min="6" max="16384" width="43.5703125" style="222"/>
  </cols>
  <sheetData>
    <row r="1" spans="1:3" ht="12.75" thickTop="1" thickBot="1">
      <c r="A1" s="646" t="s">
        <v>362</v>
      </c>
      <c r="B1" s="647"/>
      <c r="C1" s="648"/>
    </row>
    <row r="2" spans="1:3" ht="26.25" customHeight="1">
      <c r="A2" s="223"/>
      <c r="B2" s="666" t="s">
        <v>363</v>
      </c>
      <c r="C2" s="666"/>
    </row>
    <row r="3" spans="1:3" s="228" customFormat="1" ht="11.25" customHeight="1">
      <c r="A3" s="227"/>
      <c r="B3" s="666" t="s">
        <v>668</v>
      </c>
      <c r="C3" s="666"/>
    </row>
    <row r="4" spans="1:3" ht="12" customHeight="1" thickBot="1">
      <c r="A4" s="651" t="s">
        <v>672</v>
      </c>
      <c r="B4" s="652"/>
      <c r="C4" s="653"/>
    </row>
    <row r="5" spans="1:3" ht="12" thickTop="1">
      <c r="A5" s="224"/>
      <c r="B5" s="654" t="s">
        <v>364</v>
      </c>
      <c r="C5" s="655"/>
    </row>
    <row r="6" spans="1:3">
      <c r="A6" s="223"/>
      <c r="B6" s="615" t="s">
        <v>669</v>
      </c>
      <c r="C6" s="616"/>
    </row>
    <row r="7" spans="1:3">
      <c r="A7" s="223"/>
      <c r="B7" s="615" t="s">
        <v>365</v>
      </c>
      <c r="C7" s="616"/>
    </row>
    <row r="8" spans="1:3">
      <c r="A8" s="223"/>
      <c r="B8" s="615" t="s">
        <v>670</v>
      </c>
      <c r="C8" s="616"/>
    </row>
    <row r="9" spans="1:3">
      <c r="A9" s="223"/>
      <c r="B9" s="667" t="s">
        <v>671</v>
      </c>
      <c r="C9" s="668"/>
    </row>
    <row r="10" spans="1:3">
      <c r="A10" s="223"/>
      <c r="B10" s="658" t="s">
        <v>366</v>
      </c>
      <c r="C10" s="659" t="s">
        <v>366</v>
      </c>
    </row>
    <row r="11" spans="1:3">
      <c r="A11" s="223"/>
      <c r="B11" s="658" t="s">
        <v>367</v>
      </c>
      <c r="C11" s="659" t="s">
        <v>367</v>
      </c>
    </row>
    <row r="12" spans="1:3">
      <c r="A12" s="223"/>
      <c r="B12" s="658" t="s">
        <v>368</v>
      </c>
      <c r="C12" s="659" t="s">
        <v>368</v>
      </c>
    </row>
    <row r="13" spans="1:3">
      <c r="A13" s="223"/>
      <c r="B13" s="658" t="s">
        <v>369</v>
      </c>
      <c r="C13" s="659" t="s">
        <v>369</v>
      </c>
    </row>
    <row r="14" spans="1:3">
      <c r="A14" s="223"/>
      <c r="B14" s="658" t="s">
        <v>370</v>
      </c>
      <c r="C14" s="659" t="s">
        <v>370</v>
      </c>
    </row>
    <row r="15" spans="1:3" ht="21.75" customHeight="1">
      <c r="A15" s="223"/>
      <c r="B15" s="658" t="s">
        <v>371</v>
      </c>
      <c r="C15" s="659" t="s">
        <v>371</v>
      </c>
    </row>
    <row r="16" spans="1:3">
      <c r="A16" s="223"/>
      <c r="B16" s="658" t="s">
        <v>372</v>
      </c>
      <c r="C16" s="659" t="s">
        <v>373</v>
      </c>
    </row>
    <row r="17" spans="1:3">
      <c r="A17" s="223"/>
      <c r="B17" s="658" t="s">
        <v>374</v>
      </c>
      <c r="C17" s="659" t="s">
        <v>375</v>
      </c>
    </row>
    <row r="18" spans="1:3">
      <c r="A18" s="223"/>
      <c r="B18" s="658" t="s">
        <v>376</v>
      </c>
      <c r="C18" s="659" t="s">
        <v>377</v>
      </c>
    </row>
    <row r="19" spans="1:3">
      <c r="A19" s="223"/>
      <c r="B19" s="658" t="s">
        <v>378</v>
      </c>
      <c r="C19" s="659" t="s">
        <v>378</v>
      </c>
    </row>
    <row r="20" spans="1:3">
      <c r="A20" s="223"/>
      <c r="B20" s="658" t="s">
        <v>379</v>
      </c>
      <c r="C20" s="659" t="s">
        <v>379</v>
      </c>
    </row>
    <row r="21" spans="1:3">
      <c r="A21" s="223"/>
      <c r="B21" s="658" t="s">
        <v>380</v>
      </c>
      <c r="C21" s="659" t="s">
        <v>380</v>
      </c>
    </row>
    <row r="22" spans="1:3" ht="23.25" customHeight="1">
      <c r="A22" s="223"/>
      <c r="B22" s="658" t="s">
        <v>381</v>
      </c>
      <c r="C22" s="659" t="s">
        <v>382</v>
      </c>
    </row>
    <row r="23" spans="1:3">
      <c r="A23" s="223"/>
      <c r="B23" s="658" t="s">
        <v>383</v>
      </c>
      <c r="C23" s="659" t="s">
        <v>383</v>
      </c>
    </row>
    <row r="24" spans="1:3">
      <c r="A24" s="223"/>
      <c r="B24" s="658" t="s">
        <v>384</v>
      </c>
      <c r="C24" s="659" t="s">
        <v>385</v>
      </c>
    </row>
    <row r="25" spans="1:3" ht="12" thickBot="1">
      <c r="A25" s="225"/>
      <c r="B25" s="664" t="s">
        <v>386</v>
      </c>
      <c r="C25" s="665"/>
    </row>
    <row r="26" spans="1:3" ht="12.75" thickTop="1" thickBot="1">
      <c r="A26" s="651" t="s">
        <v>682</v>
      </c>
      <c r="B26" s="652"/>
      <c r="C26" s="653"/>
    </row>
    <row r="27" spans="1:3" ht="12.75" thickTop="1" thickBot="1">
      <c r="A27" s="226"/>
      <c r="B27" s="669" t="s">
        <v>387</v>
      </c>
      <c r="C27" s="670"/>
    </row>
    <row r="28" spans="1:3" ht="12.75" thickTop="1" thickBot="1">
      <c r="A28" s="651" t="s">
        <v>673</v>
      </c>
      <c r="B28" s="652"/>
      <c r="C28" s="653"/>
    </row>
    <row r="29" spans="1:3" ht="12" thickTop="1">
      <c r="A29" s="224"/>
      <c r="B29" s="662" t="s">
        <v>388</v>
      </c>
      <c r="C29" s="663" t="s">
        <v>389</v>
      </c>
    </row>
    <row r="30" spans="1:3">
      <c r="A30" s="223"/>
      <c r="B30" s="613" t="s">
        <v>390</v>
      </c>
      <c r="C30" s="614" t="s">
        <v>391</v>
      </c>
    </row>
    <row r="31" spans="1:3">
      <c r="A31" s="223"/>
      <c r="B31" s="613" t="s">
        <v>392</v>
      </c>
      <c r="C31" s="614" t="s">
        <v>393</v>
      </c>
    </row>
    <row r="32" spans="1:3">
      <c r="A32" s="223"/>
      <c r="B32" s="613" t="s">
        <v>394</v>
      </c>
      <c r="C32" s="614" t="s">
        <v>395</v>
      </c>
    </row>
    <row r="33" spans="1:3">
      <c r="A33" s="223"/>
      <c r="B33" s="613" t="s">
        <v>396</v>
      </c>
      <c r="C33" s="614" t="s">
        <v>397</v>
      </c>
    </row>
    <row r="34" spans="1:3">
      <c r="A34" s="223"/>
      <c r="B34" s="613" t="s">
        <v>398</v>
      </c>
      <c r="C34" s="614" t="s">
        <v>399</v>
      </c>
    </row>
    <row r="35" spans="1:3" ht="23.25" customHeight="1">
      <c r="A35" s="223"/>
      <c r="B35" s="613" t="s">
        <v>400</v>
      </c>
      <c r="C35" s="614" t="s">
        <v>401</v>
      </c>
    </row>
    <row r="36" spans="1:3" ht="24" customHeight="1">
      <c r="A36" s="223"/>
      <c r="B36" s="613" t="s">
        <v>402</v>
      </c>
      <c r="C36" s="614" t="s">
        <v>403</v>
      </c>
    </row>
    <row r="37" spans="1:3" ht="24.75" customHeight="1">
      <c r="A37" s="223"/>
      <c r="B37" s="613" t="s">
        <v>404</v>
      </c>
      <c r="C37" s="614" t="s">
        <v>405</v>
      </c>
    </row>
    <row r="38" spans="1:3" ht="23.25" customHeight="1">
      <c r="A38" s="223"/>
      <c r="B38" s="613" t="s">
        <v>674</v>
      </c>
      <c r="C38" s="614" t="s">
        <v>406</v>
      </c>
    </row>
    <row r="39" spans="1:3" ht="39.75" customHeight="1">
      <c r="A39" s="223"/>
      <c r="B39" s="658" t="s">
        <v>694</v>
      </c>
      <c r="C39" s="659" t="s">
        <v>407</v>
      </c>
    </row>
    <row r="40" spans="1:3" ht="12" customHeight="1">
      <c r="A40" s="223"/>
      <c r="B40" s="613" t="s">
        <v>408</v>
      </c>
      <c r="C40" s="614" t="s">
        <v>409</v>
      </c>
    </row>
    <row r="41" spans="1:3" ht="27" customHeight="1" thickBot="1">
      <c r="A41" s="225"/>
      <c r="B41" s="660" t="s">
        <v>410</v>
      </c>
      <c r="C41" s="661" t="s">
        <v>411</v>
      </c>
    </row>
    <row r="42" spans="1:3" ht="12.75" thickTop="1" thickBot="1">
      <c r="A42" s="651" t="s">
        <v>675</v>
      </c>
      <c r="B42" s="652"/>
      <c r="C42" s="653"/>
    </row>
    <row r="43" spans="1:3" ht="12" thickTop="1">
      <c r="A43" s="224"/>
      <c r="B43" s="654" t="s">
        <v>767</v>
      </c>
      <c r="C43" s="655" t="s">
        <v>412</v>
      </c>
    </row>
    <row r="44" spans="1:3">
      <c r="A44" s="223"/>
      <c r="B44" s="615" t="s">
        <v>766</v>
      </c>
      <c r="C44" s="616"/>
    </row>
    <row r="45" spans="1:3" ht="23.25" customHeight="1" thickBot="1">
      <c r="A45" s="225"/>
      <c r="B45" s="641" t="s">
        <v>413</v>
      </c>
      <c r="C45" s="642" t="s">
        <v>414</v>
      </c>
    </row>
    <row r="46" spans="1:3" ht="11.25" customHeight="1" thickTop="1" thickBot="1">
      <c r="A46" s="651" t="s">
        <v>676</v>
      </c>
      <c r="B46" s="652"/>
      <c r="C46" s="653"/>
    </row>
    <row r="47" spans="1:3" ht="26.25" customHeight="1" thickTop="1">
      <c r="A47" s="223"/>
      <c r="B47" s="615" t="s">
        <v>677</v>
      </c>
      <c r="C47" s="616"/>
    </row>
    <row r="48" spans="1:3" ht="12" thickBot="1">
      <c r="A48" s="651" t="s">
        <v>678</v>
      </c>
      <c r="B48" s="652"/>
      <c r="C48" s="653"/>
    </row>
    <row r="49" spans="1:3" ht="12" thickTop="1">
      <c r="A49" s="224"/>
      <c r="B49" s="654" t="s">
        <v>415</v>
      </c>
      <c r="C49" s="655" t="s">
        <v>415</v>
      </c>
    </row>
    <row r="50" spans="1:3" ht="11.25" customHeight="1">
      <c r="A50" s="223"/>
      <c r="B50" s="615" t="s">
        <v>416</v>
      </c>
      <c r="C50" s="616" t="s">
        <v>416</v>
      </c>
    </row>
    <row r="51" spans="1:3">
      <c r="A51" s="223"/>
      <c r="B51" s="615" t="s">
        <v>417</v>
      </c>
      <c r="C51" s="616" t="s">
        <v>417</v>
      </c>
    </row>
    <row r="52" spans="1:3" ht="11.25" customHeight="1">
      <c r="A52" s="223"/>
      <c r="B52" s="615" t="s">
        <v>793</v>
      </c>
      <c r="C52" s="616" t="s">
        <v>418</v>
      </c>
    </row>
    <row r="53" spans="1:3" ht="33.6" customHeight="1">
      <c r="A53" s="223"/>
      <c r="B53" s="615" t="s">
        <v>419</v>
      </c>
      <c r="C53" s="616" t="s">
        <v>419</v>
      </c>
    </row>
    <row r="54" spans="1:3" ht="11.25" customHeight="1">
      <c r="A54" s="223"/>
      <c r="B54" s="615" t="s">
        <v>787</v>
      </c>
      <c r="C54" s="616" t="s">
        <v>420</v>
      </c>
    </row>
    <row r="55" spans="1:3" ht="11.25" customHeight="1" thickBot="1">
      <c r="A55" s="651" t="s">
        <v>679</v>
      </c>
      <c r="B55" s="652"/>
      <c r="C55" s="653"/>
    </row>
    <row r="56" spans="1:3" ht="12" thickTop="1">
      <c r="A56" s="224"/>
      <c r="B56" s="654" t="s">
        <v>415</v>
      </c>
      <c r="C56" s="655" t="s">
        <v>415</v>
      </c>
    </row>
    <row r="57" spans="1:3">
      <c r="A57" s="223"/>
      <c r="B57" s="615" t="s">
        <v>421</v>
      </c>
      <c r="C57" s="616" t="s">
        <v>421</v>
      </c>
    </row>
    <row r="58" spans="1:3">
      <c r="A58" s="223"/>
      <c r="B58" s="615" t="s">
        <v>690</v>
      </c>
      <c r="C58" s="616" t="s">
        <v>422</v>
      </c>
    </row>
    <row r="59" spans="1:3">
      <c r="A59" s="223"/>
      <c r="B59" s="615" t="s">
        <v>423</v>
      </c>
      <c r="C59" s="616" t="s">
        <v>423</v>
      </c>
    </row>
    <row r="60" spans="1:3">
      <c r="A60" s="223"/>
      <c r="B60" s="615" t="s">
        <v>424</v>
      </c>
      <c r="C60" s="616" t="s">
        <v>424</v>
      </c>
    </row>
    <row r="61" spans="1:3">
      <c r="A61" s="223"/>
      <c r="B61" s="615" t="s">
        <v>425</v>
      </c>
      <c r="C61" s="616" t="s">
        <v>425</v>
      </c>
    </row>
    <row r="62" spans="1:3">
      <c r="A62" s="223"/>
      <c r="B62" s="615" t="s">
        <v>691</v>
      </c>
      <c r="C62" s="616" t="s">
        <v>426</v>
      </c>
    </row>
    <row r="63" spans="1:3">
      <c r="A63" s="223"/>
      <c r="B63" s="615" t="s">
        <v>427</v>
      </c>
      <c r="C63" s="616" t="s">
        <v>427</v>
      </c>
    </row>
    <row r="64" spans="1:3" ht="12" thickBot="1">
      <c r="A64" s="225"/>
      <c r="B64" s="641" t="s">
        <v>428</v>
      </c>
      <c r="C64" s="642" t="s">
        <v>428</v>
      </c>
    </row>
    <row r="65" spans="1:3" ht="11.25" customHeight="1" thickTop="1">
      <c r="A65" s="617" t="s">
        <v>680</v>
      </c>
      <c r="B65" s="618"/>
      <c r="C65" s="619"/>
    </row>
    <row r="66" spans="1:3" ht="12" thickBot="1">
      <c r="A66" s="225"/>
      <c r="B66" s="641" t="s">
        <v>429</v>
      </c>
      <c r="C66" s="642" t="s">
        <v>429</v>
      </c>
    </row>
    <row r="67" spans="1:3" ht="11.25" customHeight="1" thickTop="1" thickBot="1">
      <c r="A67" s="651" t="s">
        <v>681</v>
      </c>
      <c r="B67" s="652"/>
      <c r="C67" s="653"/>
    </row>
    <row r="68" spans="1:3" ht="12" thickTop="1">
      <c r="A68" s="224"/>
      <c r="B68" s="654" t="s">
        <v>430</v>
      </c>
      <c r="C68" s="655" t="s">
        <v>430</v>
      </c>
    </row>
    <row r="69" spans="1:3">
      <c r="A69" s="223"/>
      <c r="B69" s="615" t="s">
        <v>431</v>
      </c>
      <c r="C69" s="616" t="s">
        <v>431</v>
      </c>
    </row>
    <row r="70" spans="1:3">
      <c r="A70" s="223"/>
      <c r="B70" s="615" t="s">
        <v>432</v>
      </c>
      <c r="C70" s="616" t="s">
        <v>432</v>
      </c>
    </row>
    <row r="71" spans="1:3" ht="38.25" customHeight="1">
      <c r="A71" s="223"/>
      <c r="B71" s="639" t="s">
        <v>693</v>
      </c>
      <c r="C71" s="640" t="s">
        <v>433</v>
      </c>
    </row>
    <row r="72" spans="1:3" ht="33.75" customHeight="1">
      <c r="A72" s="223"/>
      <c r="B72" s="639" t="s">
        <v>696</v>
      </c>
      <c r="C72" s="640" t="s">
        <v>434</v>
      </c>
    </row>
    <row r="73" spans="1:3" ht="15.75" customHeight="1">
      <c r="A73" s="223"/>
      <c r="B73" s="639" t="s">
        <v>692</v>
      </c>
      <c r="C73" s="640" t="s">
        <v>435</v>
      </c>
    </row>
    <row r="74" spans="1:3">
      <c r="A74" s="223"/>
      <c r="B74" s="615" t="s">
        <v>436</v>
      </c>
      <c r="C74" s="616" t="s">
        <v>436</v>
      </c>
    </row>
    <row r="75" spans="1:3" ht="12" thickBot="1">
      <c r="A75" s="225"/>
      <c r="B75" s="641" t="s">
        <v>437</v>
      </c>
      <c r="C75" s="642" t="s">
        <v>437</v>
      </c>
    </row>
    <row r="76" spans="1:3" ht="12" thickTop="1">
      <c r="A76" s="617" t="s">
        <v>770</v>
      </c>
      <c r="B76" s="618"/>
      <c r="C76" s="619"/>
    </row>
    <row r="77" spans="1:3">
      <c r="A77" s="223"/>
      <c r="B77" s="615" t="s">
        <v>429</v>
      </c>
      <c r="C77" s="616"/>
    </row>
    <row r="78" spans="1:3">
      <c r="A78" s="223"/>
      <c r="B78" s="615" t="s">
        <v>768</v>
      </c>
      <c r="C78" s="616"/>
    </row>
    <row r="79" spans="1:3">
      <c r="A79" s="223"/>
      <c r="B79" s="615" t="s">
        <v>769</v>
      </c>
      <c r="C79" s="616"/>
    </row>
    <row r="80" spans="1:3">
      <c r="A80" s="617" t="s">
        <v>771</v>
      </c>
      <c r="B80" s="618"/>
      <c r="C80" s="619"/>
    </row>
    <row r="81" spans="1:3">
      <c r="A81" s="223"/>
      <c r="B81" s="615" t="s">
        <v>429</v>
      </c>
      <c r="C81" s="616"/>
    </row>
    <row r="82" spans="1:3">
      <c r="A82" s="223"/>
      <c r="B82" s="615" t="s">
        <v>772</v>
      </c>
      <c r="C82" s="616"/>
    </row>
    <row r="83" spans="1:3" ht="76.5" customHeight="1">
      <c r="A83" s="223"/>
      <c r="B83" s="615" t="s">
        <v>786</v>
      </c>
      <c r="C83" s="616"/>
    </row>
    <row r="84" spans="1:3" ht="53.25" customHeight="1">
      <c r="A84" s="223"/>
      <c r="B84" s="615" t="s">
        <v>785</v>
      </c>
      <c r="C84" s="616"/>
    </row>
    <row r="85" spans="1:3">
      <c r="A85" s="223"/>
      <c r="B85" s="615" t="s">
        <v>773</v>
      </c>
      <c r="C85" s="616"/>
    </row>
    <row r="86" spans="1:3">
      <c r="A86" s="223"/>
      <c r="B86" s="615" t="s">
        <v>774</v>
      </c>
      <c r="C86" s="616"/>
    </row>
    <row r="87" spans="1:3">
      <c r="A87" s="223"/>
      <c r="B87" s="615" t="s">
        <v>775</v>
      </c>
      <c r="C87" s="616"/>
    </row>
    <row r="88" spans="1:3">
      <c r="A88" s="617" t="s">
        <v>776</v>
      </c>
      <c r="B88" s="618"/>
      <c r="C88" s="619"/>
    </row>
    <row r="89" spans="1:3">
      <c r="A89" s="223"/>
      <c r="B89" s="615" t="s">
        <v>429</v>
      </c>
      <c r="C89" s="616"/>
    </row>
    <row r="90" spans="1:3">
      <c r="A90" s="223"/>
      <c r="B90" s="615" t="s">
        <v>778</v>
      </c>
      <c r="C90" s="616"/>
    </row>
    <row r="91" spans="1:3" ht="12" customHeight="1">
      <c r="A91" s="223"/>
      <c r="B91" s="615" t="s">
        <v>779</v>
      </c>
      <c r="C91" s="616"/>
    </row>
    <row r="92" spans="1:3">
      <c r="A92" s="223"/>
      <c r="B92" s="615" t="s">
        <v>780</v>
      </c>
      <c r="C92" s="616"/>
    </row>
    <row r="93" spans="1:3" ht="24.75" customHeight="1">
      <c r="A93" s="223"/>
      <c r="B93" s="611" t="s">
        <v>821</v>
      </c>
      <c r="C93" s="612"/>
    </row>
    <row r="94" spans="1:3" ht="24" customHeight="1">
      <c r="A94" s="223"/>
      <c r="B94" s="611" t="s">
        <v>822</v>
      </c>
      <c r="C94" s="612"/>
    </row>
    <row r="95" spans="1:3" ht="13.5" customHeight="1">
      <c r="A95" s="223"/>
      <c r="B95" s="613" t="s">
        <v>781</v>
      </c>
      <c r="C95" s="614"/>
    </row>
    <row r="96" spans="1:3" ht="11.25" customHeight="1" thickBot="1">
      <c r="A96" s="623" t="s">
        <v>817</v>
      </c>
      <c r="B96" s="624"/>
      <c r="C96" s="625"/>
    </row>
    <row r="97" spans="1:3" ht="12.75" thickTop="1" thickBot="1">
      <c r="A97" s="637" t="s">
        <v>530</v>
      </c>
      <c r="B97" s="637"/>
      <c r="C97" s="637"/>
    </row>
    <row r="98" spans="1:3">
      <c r="A98" s="371">
        <v>2</v>
      </c>
      <c r="B98" s="368" t="s">
        <v>797</v>
      </c>
      <c r="C98" s="368" t="s">
        <v>818</v>
      </c>
    </row>
    <row r="99" spans="1:3">
      <c r="A99" s="235">
        <v>3</v>
      </c>
      <c r="B99" s="369" t="s">
        <v>798</v>
      </c>
      <c r="C99" s="370" t="s">
        <v>819</v>
      </c>
    </row>
    <row r="100" spans="1:3">
      <c r="A100" s="235">
        <v>4</v>
      </c>
      <c r="B100" s="369" t="s">
        <v>799</v>
      </c>
      <c r="C100" s="370" t="s">
        <v>823</v>
      </c>
    </row>
    <row r="101" spans="1:3" ht="11.25" customHeight="1">
      <c r="A101" s="235">
        <v>5</v>
      </c>
      <c r="B101" s="369" t="s">
        <v>800</v>
      </c>
      <c r="C101" s="370" t="s">
        <v>820</v>
      </c>
    </row>
    <row r="102" spans="1:3" ht="12" customHeight="1">
      <c r="A102" s="235">
        <v>6</v>
      </c>
      <c r="B102" s="369" t="s">
        <v>815</v>
      </c>
      <c r="C102" s="370" t="s">
        <v>801</v>
      </c>
    </row>
    <row r="103" spans="1:3" ht="12" customHeight="1">
      <c r="A103" s="235">
        <v>7</v>
      </c>
      <c r="B103" s="369" t="s">
        <v>802</v>
      </c>
      <c r="C103" s="370" t="s">
        <v>816</v>
      </c>
    </row>
    <row r="104" spans="1:3">
      <c r="A104" s="235">
        <v>8</v>
      </c>
      <c r="B104" s="369" t="s">
        <v>807</v>
      </c>
      <c r="C104" s="370" t="s">
        <v>827</v>
      </c>
    </row>
    <row r="105" spans="1:3" ht="11.25" customHeight="1">
      <c r="A105" s="617" t="s">
        <v>782</v>
      </c>
      <c r="B105" s="618"/>
      <c r="C105" s="619"/>
    </row>
    <row r="106" spans="1:3" ht="27.6" customHeight="1">
      <c r="A106" s="223"/>
      <c r="B106" s="656" t="s">
        <v>429</v>
      </c>
      <c r="C106" s="657"/>
    </row>
    <row r="107" spans="1:3" ht="12" thickBot="1">
      <c r="A107" s="643" t="s">
        <v>683</v>
      </c>
      <c r="B107" s="644"/>
      <c r="C107" s="645"/>
    </row>
    <row r="108" spans="1:3" ht="24" customHeight="1" thickTop="1" thickBot="1">
      <c r="A108" s="646" t="s">
        <v>362</v>
      </c>
      <c r="B108" s="647"/>
      <c r="C108" s="648"/>
    </row>
    <row r="109" spans="1:3">
      <c r="A109" s="227" t="s">
        <v>438</v>
      </c>
      <c r="B109" s="649" t="s">
        <v>439</v>
      </c>
      <c r="C109" s="650"/>
    </row>
    <row r="110" spans="1:3">
      <c r="A110" s="229" t="s">
        <v>440</v>
      </c>
      <c r="B110" s="626" t="s">
        <v>441</v>
      </c>
      <c r="C110" s="627"/>
    </row>
    <row r="111" spans="1:3">
      <c r="A111" s="227" t="s">
        <v>442</v>
      </c>
      <c r="B111" s="628" t="s">
        <v>443</v>
      </c>
      <c r="C111" s="628"/>
    </row>
    <row r="112" spans="1:3">
      <c r="A112" s="229" t="s">
        <v>444</v>
      </c>
      <c r="B112" s="626" t="s">
        <v>445</v>
      </c>
      <c r="C112" s="627"/>
    </row>
    <row r="113" spans="1:3" ht="12" thickBot="1">
      <c r="A113" s="250" t="s">
        <v>446</v>
      </c>
      <c r="B113" s="629" t="s">
        <v>447</v>
      </c>
      <c r="C113" s="629"/>
    </row>
    <row r="114" spans="1:3" ht="12" thickBot="1">
      <c r="A114" s="630" t="s">
        <v>683</v>
      </c>
      <c r="B114" s="631"/>
      <c r="C114" s="632"/>
    </row>
    <row r="115" spans="1:3" ht="12.75" thickTop="1" thickBot="1">
      <c r="A115" s="633" t="s">
        <v>448</v>
      </c>
      <c r="B115" s="633"/>
      <c r="C115" s="633"/>
    </row>
    <row r="116" spans="1:3">
      <c r="A116" s="227">
        <v>1</v>
      </c>
      <c r="B116" s="230" t="s">
        <v>90</v>
      </c>
      <c r="C116" s="231" t="s">
        <v>449</v>
      </c>
    </row>
    <row r="117" spans="1:3">
      <c r="A117" s="227">
        <v>2</v>
      </c>
      <c r="B117" s="230" t="s">
        <v>91</v>
      </c>
      <c r="C117" s="231" t="s">
        <v>91</v>
      </c>
    </row>
    <row r="118" spans="1:3">
      <c r="A118" s="227">
        <v>3</v>
      </c>
      <c r="B118" s="230" t="s">
        <v>92</v>
      </c>
      <c r="C118" s="232" t="s">
        <v>450</v>
      </c>
    </row>
    <row r="119" spans="1:3" ht="33.75">
      <c r="A119" s="227">
        <v>4</v>
      </c>
      <c r="B119" s="230" t="s">
        <v>93</v>
      </c>
      <c r="C119" s="232" t="s">
        <v>659</v>
      </c>
    </row>
    <row r="120" spans="1:3">
      <c r="A120" s="227">
        <v>5</v>
      </c>
      <c r="B120" s="230" t="s">
        <v>94</v>
      </c>
      <c r="C120" s="232" t="s">
        <v>451</v>
      </c>
    </row>
    <row r="121" spans="1:3">
      <c r="A121" s="227">
        <v>5.0999999999999996</v>
      </c>
      <c r="B121" s="230" t="s">
        <v>452</v>
      </c>
      <c r="C121" s="231" t="s">
        <v>453</v>
      </c>
    </row>
    <row r="122" spans="1:3">
      <c r="A122" s="227">
        <v>5.2</v>
      </c>
      <c r="B122" s="230" t="s">
        <v>454</v>
      </c>
      <c r="C122" s="231" t="s">
        <v>455</v>
      </c>
    </row>
    <row r="123" spans="1:3">
      <c r="A123" s="227">
        <v>6</v>
      </c>
      <c r="B123" s="230" t="s">
        <v>95</v>
      </c>
      <c r="C123" s="232" t="s">
        <v>456</v>
      </c>
    </row>
    <row r="124" spans="1:3">
      <c r="A124" s="227">
        <v>7</v>
      </c>
      <c r="B124" s="230" t="s">
        <v>96</v>
      </c>
      <c r="C124" s="232" t="s">
        <v>457</v>
      </c>
    </row>
    <row r="125" spans="1:3" ht="22.5">
      <c r="A125" s="227">
        <v>8</v>
      </c>
      <c r="B125" s="230" t="s">
        <v>97</v>
      </c>
      <c r="C125" s="232" t="s">
        <v>458</v>
      </c>
    </row>
    <row r="126" spans="1:3">
      <c r="A126" s="227">
        <v>9</v>
      </c>
      <c r="B126" s="230" t="s">
        <v>98</v>
      </c>
      <c r="C126" s="232" t="s">
        <v>459</v>
      </c>
    </row>
    <row r="127" spans="1:3" ht="22.5">
      <c r="A127" s="227">
        <v>10</v>
      </c>
      <c r="B127" s="230" t="s">
        <v>460</v>
      </c>
      <c r="C127" s="232" t="s">
        <v>461</v>
      </c>
    </row>
    <row r="128" spans="1:3" ht="22.5">
      <c r="A128" s="227">
        <v>11</v>
      </c>
      <c r="B128" s="230" t="s">
        <v>99</v>
      </c>
      <c r="C128" s="232" t="s">
        <v>462</v>
      </c>
    </row>
    <row r="129" spans="1:3">
      <c r="A129" s="227">
        <v>12</v>
      </c>
      <c r="B129" s="230" t="s">
        <v>100</v>
      </c>
      <c r="C129" s="232" t="s">
        <v>463</v>
      </c>
    </row>
    <row r="130" spans="1:3">
      <c r="A130" s="227">
        <v>13</v>
      </c>
      <c r="B130" s="230" t="s">
        <v>464</v>
      </c>
      <c r="C130" s="232" t="s">
        <v>465</v>
      </c>
    </row>
    <row r="131" spans="1:3">
      <c r="A131" s="227">
        <v>14</v>
      </c>
      <c r="B131" s="230" t="s">
        <v>101</v>
      </c>
      <c r="C131" s="232" t="s">
        <v>466</v>
      </c>
    </row>
    <row r="132" spans="1:3">
      <c r="A132" s="227">
        <v>15</v>
      </c>
      <c r="B132" s="230" t="s">
        <v>102</v>
      </c>
      <c r="C132" s="232" t="s">
        <v>467</v>
      </c>
    </row>
    <row r="133" spans="1:3">
      <c r="A133" s="227">
        <v>16</v>
      </c>
      <c r="B133" s="230" t="s">
        <v>103</v>
      </c>
      <c r="C133" s="232" t="s">
        <v>468</v>
      </c>
    </row>
    <row r="134" spans="1:3">
      <c r="A134" s="227">
        <v>17</v>
      </c>
      <c r="B134" s="230" t="s">
        <v>104</v>
      </c>
      <c r="C134" s="232" t="s">
        <v>469</v>
      </c>
    </row>
    <row r="135" spans="1:3">
      <c r="A135" s="227">
        <v>18</v>
      </c>
      <c r="B135" s="230" t="s">
        <v>105</v>
      </c>
      <c r="C135" s="232" t="s">
        <v>660</v>
      </c>
    </row>
    <row r="136" spans="1:3" ht="22.5">
      <c r="A136" s="227">
        <v>19</v>
      </c>
      <c r="B136" s="230" t="s">
        <v>661</v>
      </c>
      <c r="C136" s="232" t="s">
        <v>662</v>
      </c>
    </row>
    <row r="137" spans="1:3" ht="22.5">
      <c r="A137" s="227">
        <v>20</v>
      </c>
      <c r="B137" s="230" t="s">
        <v>106</v>
      </c>
      <c r="C137" s="232" t="s">
        <v>663</v>
      </c>
    </row>
    <row r="138" spans="1:3">
      <c r="A138" s="227">
        <v>21</v>
      </c>
      <c r="B138" s="230" t="s">
        <v>107</v>
      </c>
      <c r="C138" s="232" t="s">
        <v>470</v>
      </c>
    </row>
    <row r="139" spans="1:3">
      <c r="A139" s="227">
        <v>22</v>
      </c>
      <c r="B139" s="230" t="s">
        <v>108</v>
      </c>
      <c r="C139" s="232" t="s">
        <v>664</v>
      </c>
    </row>
    <row r="140" spans="1:3">
      <c r="A140" s="227">
        <v>23</v>
      </c>
      <c r="B140" s="230" t="s">
        <v>109</v>
      </c>
      <c r="C140" s="232" t="s">
        <v>471</v>
      </c>
    </row>
    <row r="141" spans="1:3">
      <c r="A141" s="227">
        <v>24</v>
      </c>
      <c r="B141" s="230" t="s">
        <v>110</v>
      </c>
      <c r="C141" s="232" t="s">
        <v>472</v>
      </c>
    </row>
    <row r="142" spans="1:3" ht="22.5">
      <c r="A142" s="227">
        <v>25</v>
      </c>
      <c r="B142" s="230" t="s">
        <v>111</v>
      </c>
      <c r="C142" s="232" t="s">
        <v>473</v>
      </c>
    </row>
    <row r="143" spans="1:3" ht="33.75">
      <c r="A143" s="227">
        <v>26</v>
      </c>
      <c r="B143" s="230" t="s">
        <v>112</v>
      </c>
      <c r="C143" s="232" t="s">
        <v>474</v>
      </c>
    </row>
    <row r="144" spans="1:3">
      <c r="A144" s="227">
        <v>27</v>
      </c>
      <c r="B144" s="230" t="s">
        <v>475</v>
      </c>
      <c r="C144" s="232" t="s">
        <v>476</v>
      </c>
    </row>
    <row r="145" spans="1:3" ht="22.5">
      <c r="A145" s="227">
        <v>28</v>
      </c>
      <c r="B145" s="230" t="s">
        <v>119</v>
      </c>
      <c r="C145" s="232" t="s">
        <v>477</v>
      </c>
    </row>
    <row r="146" spans="1:3">
      <c r="A146" s="227">
        <v>29</v>
      </c>
      <c r="B146" s="230" t="s">
        <v>113</v>
      </c>
      <c r="C146" s="251" t="s">
        <v>478</v>
      </c>
    </row>
    <row r="147" spans="1:3">
      <c r="A147" s="227">
        <v>30</v>
      </c>
      <c r="B147" s="230" t="s">
        <v>114</v>
      </c>
      <c r="C147" s="251" t="s">
        <v>479</v>
      </c>
    </row>
    <row r="148" spans="1:3" ht="32.25" customHeight="1">
      <c r="A148" s="227">
        <v>31</v>
      </c>
      <c r="B148" s="230" t="s">
        <v>480</v>
      </c>
      <c r="C148" s="251" t="s">
        <v>481</v>
      </c>
    </row>
    <row r="149" spans="1:3">
      <c r="A149" s="227">
        <v>31.1</v>
      </c>
      <c r="B149" s="230" t="s">
        <v>482</v>
      </c>
      <c r="C149" s="233" t="s">
        <v>483</v>
      </c>
    </row>
    <row r="150" spans="1:3" ht="33.75">
      <c r="A150" s="227" t="s">
        <v>484</v>
      </c>
      <c r="B150" s="230" t="s">
        <v>697</v>
      </c>
      <c r="C150" s="258" t="s">
        <v>707</v>
      </c>
    </row>
    <row r="151" spans="1:3">
      <c r="A151" s="227">
        <v>31.2</v>
      </c>
      <c r="B151" s="230" t="s">
        <v>485</v>
      </c>
      <c r="C151" s="258" t="s">
        <v>486</v>
      </c>
    </row>
    <row r="152" spans="1:3">
      <c r="A152" s="227" t="s">
        <v>487</v>
      </c>
      <c r="B152" s="230" t="s">
        <v>697</v>
      </c>
      <c r="C152" s="258" t="s">
        <v>698</v>
      </c>
    </row>
    <row r="153" spans="1:3" ht="33.75">
      <c r="A153" s="227">
        <v>32</v>
      </c>
      <c r="B153" s="254" t="s">
        <v>488</v>
      </c>
      <c r="C153" s="258" t="s">
        <v>699</v>
      </c>
    </row>
    <row r="154" spans="1:3">
      <c r="A154" s="227">
        <v>33</v>
      </c>
      <c r="B154" s="230" t="s">
        <v>115</v>
      </c>
      <c r="C154" s="258" t="s">
        <v>489</v>
      </c>
    </row>
    <row r="155" spans="1:3">
      <c r="A155" s="227">
        <v>34</v>
      </c>
      <c r="B155" s="256" t="s">
        <v>116</v>
      </c>
      <c r="C155" s="258" t="s">
        <v>490</v>
      </c>
    </row>
    <row r="156" spans="1:3">
      <c r="A156" s="227">
        <v>35</v>
      </c>
      <c r="B156" s="256" t="s">
        <v>117</v>
      </c>
      <c r="C156" s="258" t="s">
        <v>491</v>
      </c>
    </row>
    <row r="157" spans="1:3">
      <c r="A157" s="243" t="s">
        <v>708</v>
      </c>
      <c r="B157" s="256" t="s">
        <v>124</v>
      </c>
      <c r="C157" s="258" t="s">
        <v>736</v>
      </c>
    </row>
    <row r="158" spans="1:3">
      <c r="A158" s="243">
        <v>36.1</v>
      </c>
      <c r="B158" s="256" t="s">
        <v>492</v>
      </c>
      <c r="C158" s="258" t="s">
        <v>493</v>
      </c>
    </row>
    <row r="159" spans="1:3" ht="22.5">
      <c r="A159" s="243" t="s">
        <v>709</v>
      </c>
      <c r="B159" s="256" t="s">
        <v>697</v>
      </c>
      <c r="C159" s="233" t="s">
        <v>700</v>
      </c>
    </row>
    <row r="160" spans="1:3" ht="22.5">
      <c r="A160" s="243">
        <v>36.200000000000003</v>
      </c>
      <c r="B160" s="257" t="s">
        <v>745</v>
      </c>
      <c r="C160" s="233" t="s">
        <v>737</v>
      </c>
    </row>
    <row r="161" spans="1:3" ht="22.5">
      <c r="A161" s="243" t="s">
        <v>710</v>
      </c>
      <c r="B161" s="256" t="s">
        <v>697</v>
      </c>
      <c r="C161" s="233" t="s">
        <v>738</v>
      </c>
    </row>
    <row r="162" spans="1:3" ht="22.5">
      <c r="A162" s="243">
        <v>36.299999999999997</v>
      </c>
      <c r="B162" s="257" t="s">
        <v>746</v>
      </c>
      <c r="C162" s="233" t="s">
        <v>739</v>
      </c>
    </row>
    <row r="163" spans="1:3" ht="22.5">
      <c r="A163" s="243" t="s">
        <v>711</v>
      </c>
      <c r="B163" s="256" t="s">
        <v>697</v>
      </c>
      <c r="C163" s="233" t="s">
        <v>740</v>
      </c>
    </row>
    <row r="164" spans="1:3">
      <c r="A164" s="243" t="s">
        <v>712</v>
      </c>
      <c r="B164" s="256" t="s">
        <v>118</v>
      </c>
      <c r="C164" s="255" t="s">
        <v>741</v>
      </c>
    </row>
    <row r="165" spans="1:3">
      <c r="A165" s="243" t="s">
        <v>713</v>
      </c>
      <c r="B165" s="256" t="s">
        <v>697</v>
      </c>
      <c r="C165" s="255" t="s">
        <v>742</v>
      </c>
    </row>
    <row r="166" spans="1:3">
      <c r="A166" s="241">
        <v>37</v>
      </c>
      <c r="B166" s="256" t="s">
        <v>496</v>
      </c>
      <c r="C166" s="233" t="s">
        <v>497</v>
      </c>
    </row>
    <row r="167" spans="1:3">
      <c r="A167" s="241">
        <v>37.1</v>
      </c>
      <c r="B167" s="256" t="s">
        <v>498</v>
      </c>
      <c r="C167" s="233" t="s">
        <v>499</v>
      </c>
    </row>
    <row r="168" spans="1:3">
      <c r="A168" s="242" t="s">
        <v>494</v>
      </c>
      <c r="B168" s="256" t="s">
        <v>697</v>
      </c>
      <c r="C168" s="233" t="s">
        <v>701</v>
      </c>
    </row>
    <row r="169" spans="1:3">
      <c r="A169" s="241">
        <v>37.200000000000003</v>
      </c>
      <c r="B169" s="256" t="s">
        <v>501</v>
      </c>
      <c r="C169" s="233" t="s">
        <v>502</v>
      </c>
    </row>
    <row r="170" spans="1:3" ht="22.5">
      <c r="A170" s="242" t="s">
        <v>495</v>
      </c>
      <c r="B170" s="230" t="s">
        <v>697</v>
      </c>
      <c r="C170" s="233" t="s">
        <v>702</v>
      </c>
    </row>
    <row r="171" spans="1:3">
      <c r="A171" s="241">
        <v>38</v>
      </c>
      <c r="B171" s="230" t="s">
        <v>120</v>
      </c>
      <c r="C171" s="233" t="s">
        <v>504</v>
      </c>
    </row>
    <row r="172" spans="1:3">
      <c r="A172" s="243">
        <v>38.1</v>
      </c>
      <c r="B172" s="230" t="s">
        <v>121</v>
      </c>
      <c r="C172" s="251" t="s">
        <v>121</v>
      </c>
    </row>
    <row r="173" spans="1:3">
      <c r="A173" s="243" t="s">
        <v>500</v>
      </c>
      <c r="B173" s="234" t="s">
        <v>505</v>
      </c>
      <c r="C173" s="628" t="s">
        <v>506</v>
      </c>
    </row>
    <row r="174" spans="1:3">
      <c r="A174" s="243" t="s">
        <v>714</v>
      </c>
      <c r="B174" s="234" t="s">
        <v>507</v>
      </c>
      <c r="C174" s="628"/>
    </row>
    <row r="175" spans="1:3">
      <c r="A175" s="243" t="s">
        <v>715</v>
      </c>
      <c r="B175" s="234" t="s">
        <v>508</v>
      </c>
      <c r="C175" s="628"/>
    </row>
    <row r="176" spans="1:3">
      <c r="A176" s="243" t="s">
        <v>716</v>
      </c>
      <c r="B176" s="234" t="s">
        <v>509</v>
      </c>
      <c r="C176" s="628"/>
    </row>
    <row r="177" spans="1:3">
      <c r="A177" s="243" t="s">
        <v>717</v>
      </c>
      <c r="B177" s="234" t="s">
        <v>510</v>
      </c>
      <c r="C177" s="628"/>
    </row>
    <row r="178" spans="1:3">
      <c r="A178" s="243" t="s">
        <v>718</v>
      </c>
      <c r="B178" s="234" t="s">
        <v>511</v>
      </c>
      <c r="C178" s="628"/>
    </row>
    <row r="179" spans="1:3">
      <c r="A179" s="243">
        <v>38.200000000000003</v>
      </c>
      <c r="B179" s="230" t="s">
        <v>122</v>
      </c>
      <c r="C179" s="251" t="s">
        <v>122</v>
      </c>
    </row>
    <row r="180" spans="1:3">
      <c r="A180" s="243" t="s">
        <v>503</v>
      </c>
      <c r="B180" s="234" t="s">
        <v>512</v>
      </c>
      <c r="C180" s="628" t="s">
        <v>513</v>
      </c>
    </row>
    <row r="181" spans="1:3">
      <c r="A181" s="243" t="s">
        <v>719</v>
      </c>
      <c r="B181" s="234" t="s">
        <v>514</v>
      </c>
      <c r="C181" s="628"/>
    </row>
    <row r="182" spans="1:3">
      <c r="A182" s="243" t="s">
        <v>720</v>
      </c>
      <c r="B182" s="234" t="s">
        <v>515</v>
      </c>
      <c r="C182" s="628"/>
    </row>
    <row r="183" spans="1:3">
      <c r="A183" s="243" t="s">
        <v>721</v>
      </c>
      <c r="B183" s="234" t="s">
        <v>516</v>
      </c>
      <c r="C183" s="628"/>
    </row>
    <row r="184" spans="1:3">
      <c r="A184" s="243" t="s">
        <v>722</v>
      </c>
      <c r="B184" s="234" t="s">
        <v>517</v>
      </c>
      <c r="C184" s="628"/>
    </row>
    <row r="185" spans="1:3">
      <c r="A185" s="243" t="s">
        <v>723</v>
      </c>
      <c r="B185" s="234" t="s">
        <v>518</v>
      </c>
      <c r="C185" s="628"/>
    </row>
    <row r="186" spans="1:3">
      <c r="A186" s="243" t="s">
        <v>724</v>
      </c>
      <c r="B186" s="234" t="s">
        <v>519</v>
      </c>
      <c r="C186" s="628"/>
    </row>
    <row r="187" spans="1:3">
      <c r="A187" s="243">
        <v>38.299999999999997</v>
      </c>
      <c r="B187" s="230" t="s">
        <v>123</v>
      </c>
      <c r="C187" s="251" t="s">
        <v>520</v>
      </c>
    </row>
    <row r="188" spans="1:3">
      <c r="A188" s="243" t="s">
        <v>725</v>
      </c>
      <c r="B188" s="234" t="s">
        <v>521</v>
      </c>
      <c r="C188" s="628" t="s">
        <v>522</v>
      </c>
    </row>
    <row r="189" spans="1:3">
      <c r="A189" s="243" t="s">
        <v>726</v>
      </c>
      <c r="B189" s="234" t="s">
        <v>523</v>
      </c>
      <c r="C189" s="628"/>
    </row>
    <row r="190" spans="1:3">
      <c r="A190" s="243" t="s">
        <v>727</v>
      </c>
      <c r="B190" s="234" t="s">
        <v>524</v>
      </c>
      <c r="C190" s="628"/>
    </row>
    <row r="191" spans="1:3">
      <c r="A191" s="243" t="s">
        <v>728</v>
      </c>
      <c r="B191" s="234" t="s">
        <v>525</v>
      </c>
      <c r="C191" s="628"/>
    </row>
    <row r="192" spans="1:3">
      <c r="A192" s="243" t="s">
        <v>729</v>
      </c>
      <c r="B192" s="234" t="s">
        <v>526</v>
      </c>
      <c r="C192" s="628"/>
    </row>
    <row r="193" spans="1:3">
      <c r="A193" s="243" t="s">
        <v>730</v>
      </c>
      <c r="B193" s="234" t="s">
        <v>527</v>
      </c>
      <c r="C193" s="628"/>
    </row>
    <row r="194" spans="1:3">
      <c r="A194" s="243">
        <v>38.4</v>
      </c>
      <c r="B194" s="230" t="s">
        <v>496</v>
      </c>
      <c r="C194" s="233" t="s">
        <v>497</v>
      </c>
    </row>
    <row r="195" spans="1:3" s="228" customFormat="1">
      <c r="A195" s="243" t="s">
        <v>731</v>
      </c>
      <c r="B195" s="234" t="s">
        <v>521</v>
      </c>
      <c r="C195" s="628" t="s">
        <v>528</v>
      </c>
    </row>
    <row r="196" spans="1:3">
      <c r="A196" s="243" t="s">
        <v>732</v>
      </c>
      <c r="B196" s="234" t="s">
        <v>523</v>
      </c>
      <c r="C196" s="628"/>
    </row>
    <row r="197" spans="1:3">
      <c r="A197" s="243" t="s">
        <v>733</v>
      </c>
      <c r="B197" s="234" t="s">
        <v>524</v>
      </c>
      <c r="C197" s="628"/>
    </row>
    <row r="198" spans="1:3">
      <c r="A198" s="243" t="s">
        <v>734</v>
      </c>
      <c r="B198" s="234" t="s">
        <v>525</v>
      </c>
      <c r="C198" s="628"/>
    </row>
    <row r="199" spans="1:3" ht="12" thickBot="1">
      <c r="A199" s="244" t="s">
        <v>735</v>
      </c>
      <c r="B199" s="234" t="s">
        <v>529</v>
      </c>
      <c r="C199" s="628"/>
    </row>
    <row r="200" spans="1:3" ht="12" thickBot="1">
      <c r="A200" s="623" t="s">
        <v>684</v>
      </c>
      <c r="B200" s="624"/>
      <c r="C200" s="625"/>
    </row>
    <row r="201" spans="1:3" ht="12.75" thickTop="1" thickBot="1">
      <c r="A201" s="637" t="s">
        <v>530</v>
      </c>
      <c r="B201" s="637"/>
      <c r="C201" s="637"/>
    </row>
    <row r="202" spans="1:3">
      <c r="A202" s="235">
        <v>11.1</v>
      </c>
      <c r="B202" s="236" t="s">
        <v>531</v>
      </c>
      <c r="C202" s="231" t="s">
        <v>532</v>
      </c>
    </row>
    <row r="203" spans="1:3">
      <c r="A203" s="235">
        <v>11.2</v>
      </c>
      <c r="B203" s="236" t="s">
        <v>533</v>
      </c>
      <c r="C203" s="231" t="s">
        <v>534</v>
      </c>
    </row>
    <row r="204" spans="1:3" ht="22.5">
      <c r="A204" s="235">
        <v>11.3</v>
      </c>
      <c r="B204" s="236" t="s">
        <v>535</v>
      </c>
      <c r="C204" s="231" t="s">
        <v>536</v>
      </c>
    </row>
    <row r="205" spans="1:3" ht="22.5">
      <c r="A205" s="235">
        <v>11.4</v>
      </c>
      <c r="B205" s="236" t="s">
        <v>537</v>
      </c>
      <c r="C205" s="231" t="s">
        <v>538</v>
      </c>
    </row>
    <row r="206" spans="1:3" ht="22.5">
      <c r="A206" s="235">
        <v>11.5</v>
      </c>
      <c r="B206" s="236" t="s">
        <v>539</v>
      </c>
      <c r="C206" s="231" t="s">
        <v>540</v>
      </c>
    </row>
    <row r="207" spans="1:3">
      <c r="A207" s="235">
        <v>11.6</v>
      </c>
      <c r="B207" s="236" t="s">
        <v>541</v>
      </c>
      <c r="C207" s="231" t="s">
        <v>542</v>
      </c>
    </row>
    <row r="208" spans="1:3" ht="22.5">
      <c r="A208" s="235">
        <v>11.7</v>
      </c>
      <c r="B208" s="236" t="s">
        <v>703</v>
      </c>
      <c r="C208" s="231" t="s">
        <v>704</v>
      </c>
    </row>
    <row r="209" spans="1:3" ht="22.5">
      <c r="A209" s="235">
        <v>11.8</v>
      </c>
      <c r="B209" s="236" t="s">
        <v>705</v>
      </c>
      <c r="C209" s="231" t="s">
        <v>706</v>
      </c>
    </row>
    <row r="210" spans="1:3">
      <c r="A210" s="235">
        <v>11.9</v>
      </c>
      <c r="B210" s="231" t="s">
        <v>543</v>
      </c>
      <c r="C210" s="231" t="s">
        <v>544</v>
      </c>
    </row>
    <row r="211" spans="1:3">
      <c r="A211" s="235">
        <v>11.1</v>
      </c>
      <c r="B211" s="231" t="s">
        <v>545</v>
      </c>
      <c r="C211" s="231" t="s">
        <v>546</v>
      </c>
    </row>
    <row r="212" spans="1:3">
      <c r="A212" s="235">
        <v>11.11</v>
      </c>
      <c r="B212" s="233" t="s">
        <v>547</v>
      </c>
      <c r="C212" s="231" t="s">
        <v>548</v>
      </c>
    </row>
    <row r="213" spans="1:3">
      <c r="A213" s="235">
        <v>11.12</v>
      </c>
      <c r="B213" s="236" t="s">
        <v>549</v>
      </c>
      <c r="C213" s="231" t="s">
        <v>550</v>
      </c>
    </row>
    <row r="214" spans="1:3">
      <c r="A214" s="235">
        <v>11.13</v>
      </c>
      <c r="B214" s="236" t="s">
        <v>551</v>
      </c>
      <c r="C214" s="251" t="s">
        <v>552</v>
      </c>
    </row>
    <row r="215" spans="1:3" ht="22.5">
      <c r="A215" s="235">
        <v>11.14</v>
      </c>
      <c r="B215" s="236" t="s">
        <v>743</v>
      </c>
      <c r="C215" s="251" t="s">
        <v>744</v>
      </c>
    </row>
    <row r="216" spans="1:3">
      <c r="A216" s="235">
        <v>11.15</v>
      </c>
      <c r="B216" s="236" t="s">
        <v>553</v>
      </c>
      <c r="C216" s="251" t="s">
        <v>554</v>
      </c>
    </row>
    <row r="217" spans="1:3">
      <c r="A217" s="235">
        <v>11.16</v>
      </c>
      <c r="B217" s="236" t="s">
        <v>555</v>
      </c>
      <c r="C217" s="251" t="s">
        <v>556</v>
      </c>
    </row>
    <row r="218" spans="1:3">
      <c r="A218" s="235">
        <v>11.17</v>
      </c>
      <c r="B218" s="236" t="s">
        <v>557</v>
      </c>
      <c r="C218" s="251" t="s">
        <v>558</v>
      </c>
    </row>
    <row r="219" spans="1:3">
      <c r="A219" s="235">
        <v>11.18</v>
      </c>
      <c r="B219" s="236" t="s">
        <v>559</v>
      </c>
      <c r="C219" s="251" t="s">
        <v>560</v>
      </c>
    </row>
    <row r="220" spans="1:3" ht="22.5">
      <c r="A220" s="235">
        <v>11.19</v>
      </c>
      <c r="B220" s="236" t="s">
        <v>561</v>
      </c>
      <c r="C220" s="251" t="s">
        <v>665</v>
      </c>
    </row>
    <row r="221" spans="1:3" ht="22.5">
      <c r="A221" s="235">
        <v>11.2</v>
      </c>
      <c r="B221" s="236" t="s">
        <v>562</v>
      </c>
      <c r="C221" s="251" t="s">
        <v>666</v>
      </c>
    </row>
    <row r="222" spans="1:3" s="228" customFormat="1">
      <c r="A222" s="235">
        <v>11.21</v>
      </c>
      <c r="B222" s="236" t="s">
        <v>563</v>
      </c>
      <c r="C222" s="251" t="s">
        <v>564</v>
      </c>
    </row>
    <row r="223" spans="1:3">
      <c r="A223" s="235">
        <v>11.22</v>
      </c>
      <c r="B223" s="236" t="s">
        <v>565</v>
      </c>
      <c r="C223" s="251" t="s">
        <v>566</v>
      </c>
    </row>
    <row r="224" spans="1:3">
      <c r="A224" s="235">
        <v>11.23</v>
      </c>
      <c r="B224" s="236" t="s">
        <v>567</v>
      </c>
      <c r="C224" s="251" t="s">
        <v>568</v>
      </c>
    </row>
    <row r="225" spans="1:3">
      <c r="A225" s="235">
        <v>11.24</v>
      </c>
      <c r="B225" s="236" t="s">
        <v>569</v>
      </c>
      <c r="C225" s="251" t="s">
        <v>570</v>
      </c>
    </row>
    <row r="226" spans="1:3">
      <c r="A226" s="235">
        <v>11.25</v>
      </c>
      <c r="B226" s="252" t="s">
        <v>571</v>
      </c>
      <c r="C226" s="253" t="s">
        <v>572</v>
      </c>
    </row>
    <row r="227" spans="1:3" ht="12" thickBot="1">
      <c r="A227" s="634" t="s">
        <v>685</v>
      </c>
      <c r="B227" s="635"/>
      <c r="C227" s="636"/>
    </row>
    <row r="228" spans="1:3" ht="12.75" thickTop="1" thickBot="1">
      <c r="A228" s="637" t="s">
        <v>530</v>
      </c>
      <c r="B228" s="637"/>
      <c r="C228" s="637"/>
    </row>
    <row r="229" spans="1:3">
      <c r="A229" s="229" t="s">
        <v>573</v>
      </c>
      <c r="B229" s="237" t="s">
        <v>574</v>
      </c>
      <c r="C229" s="638" t="s">
        <v>575</v>
      </c>
    </row>
    <row r="230" spans="1:3">
      <c r="A230" s="227" t="s">
        <v>576</v>
      </c>
      <c r="B230" s="233" t="s">
        <v>577</v>
      </c>
      <c r="C230" s="628"/>
    </row>
    <row r="231" spans="1:3">
      <c r="A231" s="227" t="s">
        <v>578</v>
      </c>
      <c r="B231" s="233" t="s">
        <v>579</v>
      </c>
      <c r="C231" s="628"/>
    </row>
    <row r="232" spans="1:3">
      <c r="A232" s="227" t="s">
        <v>580</v>
      </c>
      <c r="B232" s="233" t="s">
        <v>581</v>
      </c>
      <c r="C232" s="628"/>
    </row>
    <row r="233" spans="1:3">
      <c r="A233" s="227" t="s">
        <v>582</v>
      </c>
      <c r="B233" s="233" t="s">
        <v>583</v>
      </c>
      <c r="C233" s="628"/>
    </row>
    <row r="234" spans="1:3">
      <c r="A234" s="227" t="s">
        <v>584</v>
      </c>
      <c r="B234" s="233" t="s">
        <v>585</v>
      </c>
      <c r="C234" s="251" t="s">
        <v>586</v>
      </c>
    </row>
    <row r="235" spans="1:3" ht="22.5">
      <c r="A235" s="227" t="s">
        <v>587</v>
      </c>
      <c r="B235" s="233" t="s">
        <v>588</v>
      </c>
      <c r="C235" s="251" t="s">
        <v>589</v>
      </c>
    </row>
    <row r="236" spans="1:3">
      <c r="A236" s="227" t="s">
        <v>590</v>
      </c>
      <c r="B236" s="233" t="s">
        <v>591</v>
      </c>
      <c r="C236" s="251" t="s">
        <v>592</v>
      </c>
    </row>
    <row r="237" spans="1:3">
      <c r="A237" s="227" t="s">
        <v>593</v>
      </c>
      <c r="B237" s="233" t="s">
        <v>594</v>
      </c>
      <c r="C237" s="628" t="s">
        <v>595</v>
      </c>
    </row>
    <row r="238" spans="1:3">
      <c r="A238" s="227" t="s">
        <v>596</v>
      </c>
      <c r="B238" s="233" t="s">
        <v>597</v>
      </c>
      <c r="C238" s="628"/>
    </row>
    <row r="239" spans="1:3">
      <c r="A239" s="227" t="s">
        <v>598</v>
      </c>
      <c r="B239" s="233" t="s">
        <v>599</v>
      </c>
      <c r="C239" s="628"/>
    </row>
    <row r="240" spans="1:3">
      <c r="A240" s="227" t="s">
        <v>600</v>
      </c>
      <c r="B240" s="233" t="s">
        <v>601</v>
      </c>
      <c r="C240" s="628" t="s">
        <v>575</v>
      </c>
    </row>
    <row r="241" spans="1:3">
      <c r="A241" s="227" t="s">
        <v>602</v>
      </c>
      <c r="B241" s="233" t="s">
        <v>603</v>
      </c>
      <c r="C241" s="628"/>
    </row>
    <row r="242" spans="1:3">
      <c r="A242" s="227" t="s">
        <v>604</v>
      </c>
      <c r="B242" s="233" t="s">
        <v>605</v>
      </c>
      <c r="C242" s="628"/>
    </row>
    <row r="243" spans="1:3" s="228" customFormat="1">
      <c r="A243" s="227" t="s">
        <v>606</v>
      </c>
      <c r="B243" s="233" t="s">
        <v>607</v>
      </c>
      <c r="C243" s="628"/>
    </row>
    <row r="244" spans="1:3">
      <c r="A244" s="227" t="s">
        <v>608</v>
      </c>
      <c r="B244" s="233" t="s">
        <v>609</v>
      </c>
      <c r="C244" s="628"/>
    </row>
    <row r="245" spans="1:3">
      <c r="A245" s="227" t="s">
        <v>610</v>
      </c>
      <c r="B245" s="233" t="s">
        <v>611</v>
      </c>
      <c r="C245" s="628"/>
    </row>
    <row r="246" spans="1:3">
      <c r="A246" s="227" t="s">
        <v>612</v>
      </c>
      <c r="B246" s="233" t="s">
        <v>613</v>
      </c>
      <c r="C246" s="628"/>
    </row>
    <row r="247" spans="1:3">
      <c r="A247" s="227" t="s">
        <v>614</v>
      </c>
      <c r="B247" s="233" t="s">
        <v>615</v>
      </c>
      <c r="C247" s="628"/>
    </row>
    <row r="248" spans="1:3" s="228" customFormat="1" ht="12" thickBot="1">
      <c r="A248" s="623" t="s">
        <v>686</v>
      </c>
      <c r="B248" s="624"/>
      <c r="C248" s="625"/>
    </row>
    <row r="249" spans="1:3" ht="12.75" thickTop="1" thickBot="1">
      <c r="A249" s="620" t="s">
        <v>616</v>
      </c>
      <c r="B249" s="620"/>
      <c r="C249" s="620"/>
    </row>
    <row r="250" spans="1:3">
      <c r="A250" s="227">
        <v>13.1</v>
      </c>
      <c r="B250" s="621" t="s">
        <v>617</v>
      </c>
      <c r="C250" s="622"/>
    </row>
    <row r="251" spans="1:3" ht="33.75">
      <c r="A251" s="227" t="s">
        <v>618</v>
      </c>
      <c r="B251" s="236" t="s">
        <v>619</v>
      </c>
      <c r="C251" s="231" t="s">
        <v>620</v>
      </c>
    </row>
    <row r="252" spans="1:3" ht="101.25">
      <c r="A252" s="227" t="s">
        <v>621</v>
      </c>
      <c r="B252" s="236" t="s">
        <v>622</v>
      </c>
      <c r="C252" s="231" t="s">
        <v>623</v>
      </c>
    </row>
    <row r="253" spans="1:3" ht="12" thickBot="1">
      <c r="A253" s="623" t="s">
        <v>687</v>
      </c>
      <c r="B253" s="624"/>
      <c r="C253" s="625"/>
    </row>
    <row r="254" spans="1:3" ht="12.75" thickTop="1" thickBot="1">
      <c r="A254" s="620" t="s">
        <v>616</v>
      </c>
      <c r="B254" s="620"/>
      <c r="C254" s="620"/>
    </row>
    <row r="255" spans="1:3">
      <c r="A255" s="227">
        <v>14.1</v>
      </c>
      <c r="B255" s="621" t="s">
        <v>624</v>
      </c>
      <c r="C255" s="622"/>
    </row>
    <row r="256" spans="1:3" ht="22.5">
      <c r="A256" s="227" t="s">
        <v>625</v>
      </c>
      <c r="B256" s="236" t="s">
        <v>626</v>
      </c>
      <c r="C256" s="231" t="s">
        <v>627</v>
      </c>
    </row>
    <row r="257" spans="1:3" ht="45">
      <c r="A257" s="227" t="s">
        <v>628</v>
      </c>
      <c r="B257" s="236" t="s">
        <v>629</v>
      </c>
      <c r="C257" s="231" t="s">
        <v>630</v>
      </c>
    </row>
    <row r="258" spans="1:3" ht="12" customHeight="1">
      <c r="A258" s="227" t="s">
        <v>631</v>
      </c>
      <c r="B258" s="236" t="s">
        <v>632</v>
      </c>
      <c r="C258" s="231" t="s">
        <v>633</v>
      </c>
    </row>
    <row r="259" spans="1:3" ht="33.75">
      <c r="A259" s="227" t="s">
        <v>634</v>
      </c>
      <c r="B259" s="236" t="s">
        <v>635</v>
      </c>
      <c r="C259" s="231" t="s">
        <v>636</v>
      </c>
    </row>
    <row r="260" spans="1:3" ht="11.25" customHeight="1">
      <c r="A260" s="227" t="s">
        <v>637</v>
      </c>
      <c r="B260" s="236" t="s">
        <v>638</v>
      </c>
      <c r="C260" s="231" t="s">
        <v>639</v>
      </c>
    </row>
    <row r="261" spans="1:3" ht="56.25">
      <c r="A261" s="227" t="s">
        <v>640</v>
      </c>
      <c r="B261" s="236" t="s">
        <v>641</v>
      </c>
      <c r="C261" s="231" t="s">
        <v>642</v>
      </c>
    </row>
    <row r="262" spans="1:3">
      <c r="A262" s="222"/>
      <c r="B262" s="222"/>
      <c r="C262" s="222"/>
    </row>
    <row r="263" spans="1:3">
      <c r="A263" s="222"/>
      <c r="B263" s="222"/>
      <c r="C263" s="222"/>
    </row>
    <row r="264" spans="1:3">
      <c r="A264" s="222"/>
      <c r="B264" s="222"/>
      <c r="C264" s="222"/>
    </row>
    <row r="265" spans="1:3">
      <c r="A265" s="222"/>
      <c r="B265" s="222"/>
      <c r="C265" s="222"/>
    </row>
    <row r="266" spans="1:3">
      <c r="A266" s="222"/>
      <c r="B266" s="222"/>
      <c r="C266" s="222"/>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41"/>
  <sheetViews>
    <sheetView zoomScaleNormal="100" workbookViewId="0">
      <pane xSplit="1" ySplit="5" topLeftCell="B14" activePane="bottomRight" state="frozen"/>
      <selection pane="topRight" activeCell="B1" sqref="B1"/>
      <selection pane="bottomLeft" activeCell="A6" sqref="A6"/>
      <selection pane="bottomRight" activeCell="Q41" sqref="Q41"/>
    </sheetView>
  </sheetViews>
  <sheetFormatPr defaultRowHeight="15.75"/>
  <cols>
    <col min="1" max="1" width="9.5703125" style="20" bestFit="1" customWidth="1"/>
    <col min="2" max="2" width="86" style="17" customWidth="1"/>
    <col min="3" max="3" width="12.7109375" style="17" customWidth="1"/>
    <col min="4" max="7" width="12.7109375" style="2" customWidth="1"/>
    <col min="8" max="13" width="6.7109375" customWidth="1"/>
  </cols>
  <sheetData>
    <row r="1" spans="1:11">
      <c r="A1" s="18" t="s">
        <v>226</v>
      </c>
      <c r="B1" s="467" t="str">
        <f>Info!C2</f>
        <v>სს "ბაზისბანკი"</v>
      </c>
    </row>
    <row r="2" spans="1:11">
      <c r="A2" s="18" t="s">
        <v>227</v>
      </c>
      <c r="B2" s="468">
        <v>43738</v>
      </c>
      <c r="C2" s="28"/>
      <c r="D2" s="19"/>
      <c r="E2" s="19"/>
      <c r="F2" s="19"/>
      <c r="G2" s="19"/>
      <c r="H2" s="1"/>
    </row>
    <row r="3" spans="1:11">
      <c r="A3" s="18"/>
      <c r="C3" s="28"/>
      <c r="D3" s="19"/>
      <c r="E3" s="19"/>
      <c r="F3" s="19"/>
      <c r="G3" s="19"/>
      <c r="H3" s="1"/>
    </row>
    <row r="4" spans="1:11" ht="16.5" thickBot="1">
      <c r="A4" s="66" t="s">
        <v>645</v>
      </c>
      <c r="B4" s="204" t="s">
        <v>261</v>
      </c>
      <c r="C4" s="205"/>
      <c r="D4" s="206"/>
      <c r="E4" s="206"/>
      <c r="F4" s="206"/>
      <c r="G4" s="206"/>
      <c r="H4" s="1"/>
    </row>
    <row r="5" spans="1:11" ht="15">
      <c r="A5" s="342" t="s">
        <v>27</v>
      </c>
      <c r="B5" s="343"/>
      <c r="C5" s="470">
        <v>43738</v>
      </c>
      <c r="D5" s="469">
        <v>43646</v>
      </c>
      <c r="E5" s="470">
        <v>43555</v>
      </c>
      <c r="F5" s="469">
        <v>43465</v>
      </c>
      <c r="G5" s="471">
        <v>43373</v>
      </c>
    </row>
    <row r="6" spans="1:11" ht="15">
      <c r="A6" s="472"/>
      <c r="B6" s="473" t="s">
        <v>223</v>
      </c>
      <c r="C6" s="344"/>
      <c r="D6" s="344"/>
      <c r="E6" s="344"/>
      <c r="F6" s="344"/>
      <c r="G6" s="345"/>
    </row>
    <row r="7" spans="1:11" ht="15">
      <c r="A7" s="472"/>
      <c r="B7" s="474" t="s">
        <v>228</v>
      </c>
      <c r="C7" s="344"/>
      <c r="D7" s="344"/>
      <c r="E7" s="344"/>
      <c r="F7" s="344"/>
      <c r="G7" s="345"/>
    </row>
    <row r="8" spans="1:11" ht="15">
      <c r="A8" s="475">
        <v>1</v>
      </c>
      <c r="B8" s="476" t="s">
        <v>24</v>
      </c>
      <c r="C8" s="477">
        <v>218750973.47</v>
      </c>
      <c r="D8" s="478">
        <v>210197881.79999998</v>
      </c>
      <c r="E8" s="478">
        <v>209924565.16999999</v>
      </c>
      <c r="F8" s="478">
        <v>207916637.90359998</v>
      </c>
      <c r="G8" s="479">
        <v>196327317.77559999</v>
      </c>
      <c r="H8" s="498"/>
      <c r="I8" s="498"/>
      <c r="J8" s="498"/>
      <c r="K8" s="498"/>
    </row>
    <row r="9" spans="1:11" ht="15">
      <c r="A9" s="475">
        <v>2</v>
      </c>
      <c r="B9" s="476" t="s">
        <v>125</v>
      </c>
      <c r="C9" s="477">
        <v>218750973.47</v>
      </c>
      <c r="D9" s="478">
        <v>210197881.79999998</v>
      </c>
      <c r="E9" s="478">
        <v>209924565.16999999</v>
      </c>
      <c r="F9" s="478">
        <v>207916637.90359998</v>
      </c>
      <c r="G9" s="479">
        <v>196327317.77559999</v>
      </c>
      <c r="H9" s="498"/>
      <c r="I9" s="498"/>
      <c r="J9" s="498"/>
      <c r="K9" s="498"/>
    </row>
    <row r="10" spans="1:11" ht="15">
      <c r="A10" s="475">
        <v>3</v>
      </c>
      <c r="B10" s="476" t="s">
        <v>89</v>
      </c>
      <c r="C10" s="477">
        <v>248732469.75277609</v>
      </c>
      <c r="D10" s="478">
        <v>225806272.84884182</v>
      </c>
      <c r="E10" s="478">
        <v>224305045.36071205</v>
      </c>
      <c r="F10" s="478">
        <v>221980553.73650903</v>
      </c>
      <c r="G10" s="479">
        <v>209132513.19832939</v>
      </c>
      <c r="H10" s="498"/>
      <c r="I10" s="498"/>
      <c r="J10" s="498"/>
      <c r="K10" s="498"/>
    </row>
    <row r="11" spans="1:11" ht="15">
      <c r="A11" s="472"/>
      <c r="B11" s="473" t="s">
        <v>224</v>
      </c>
      <c r="C11" s="344"/>
      <c r="D11" s="344"/>
      <c r="E11" s="344"/>
      <c r="F11" s="344"/>
      <c r="G11" s="345"/>
      <c r="H11" s="498"/>
      <c r="I11" s="498"/>
      <c r="J11" s="498"/>
      <c r="K11" s="498"/>
    </row>
    <row r="12" spans="1:11" ht="15" customHeight="1">
      <c r="A12" s="475">
        <v>4</v>
      </c>
      <c r="B12" s="476" t="s">
        <v>667</v>
      </c>
      <c r="C12" s="480">
        <v>1344638132.5189607</v>
      </c>
      <c r="D12" s="478">
        <v>1354642967.9517217</v>
      </c>
      <c r="E12" s="478">
        <v>1243022792.4400394</v>
      </c>
      <c r="F12" s="478">
        <v>1227819485.8264616</v>
      </c>
      <c r="G12" s="479">
        <v>1113866214.8477025</v>
      </c>
      <c r="H12" s="498"/>
      <c r="I12" s="498"/>
      <c r="J12" s="498"/>
      <c r="K12" s="498"/>
    </row>
    <row r="13" spans="1:11" ht="15">
      <c r="A13" s="472"/>
      <c r="B13" s="473" t="s">
        <v>126</v>
      </c>
      <c r="C13" s="344"/>
      <c r="D13" s="344"/>
      <c r="E13" s="344"/>
      <c r="F13" s="344"/>
      <c r="G13" s="345"/>
      <c r="H13" s="498"/>
      <c r="I13" s="498"/>
      <c r="J13" s="498"/>
      <c r="K13" s="498"/>
    </row>
    <row r="14" spans="1:11" s="3" customFormat="1" ht="15">
      <c r="A14" s="475"/>
      <c r="B14" s="474" t="s">
        <v>830</v>
      </c>
      <c r="C14" s="344"/>
      <c r="D14" s="344"/>
      <c r="E14" s="344"/>
      <c r="F14" s="344"/>
      <c r="G14" s="345"/>
      <c r="H14" s="498"/>
      <c r="I14" s="498"/>
      <c r="J14" s="498"/>
      <c r="K14" s="498"/>
    </row>
    <row r="15" spans="1:11" ht="15">
      <c r="A15" s="481">
        <v>5</v>
      </c>
      <c r="B15" s="482" t="str">
        <f>"ძირითადი პირველადი კაპიტალის კოეფიციენტი &gt;="&amp;'9.1. Capital Requirements'!$C$19*100&amp;"%"</f>
        <v>ძირითადი პირველადი კაპიტალის კოეფიციენტი &gt;=8.63734511061358%</v>
      </c>
      <c r="C15" s="499">
        <v>0.16268389850004153</v>
      </c>
      <c r="D15" s="491">
        <v>0.15516847374022708</v>
      </c>
      <c r="E15" s="491">
        <v>0.16888231370071702</v>
      </c>
      <c r="F15" s="491">
        <v>0.16933811549964817</v>
      </c>
      <c r="G15" s="492">
        <v>0.17625753897423271</v>
      </c>
      <c r="H15" s="498"/>
      <c r="I15" s="498"/>
      <c r="J15" s="498"/>
      <c r="K15" s="498"/>
    </row>
    <row r="16" spans="1:11" ht="15" customHeight="1">
      <c r="A16" s="481">
        <v>6</v>
      </c>
      <c r="B16" s="482" t="str">
        <f>"პირველადი კაპიტალის კოეფიციენტი &gt;="&amp;'9.1. Capital Requirements'!$C$20*100&amp;"%"</f>
        <v>პირველადი კაპიტალის კოეფიციენტი &gt;=10.6896499145899%</v>
      </c>
      <c r="C16" s="499">
        <v>0.16268389850004153</v>
      </c>
      <c r="D16" s="491">
        <v>0.15516847374022708</v>
      </c>
      <c r="E16" s="491">
        <v>0.16888231370071702</v>
      </c>
      <c r="F16" s="491">
        <v>0.16933811549964817</v>
      </c>
      <c r="G16" s="492">
        <v>0.17625753897423271</v>
      </c>
      <c r="H16" s="498"/>
      <c r="I16" s="498"/>
      <c r="J16" s="498"/>
      <c r="K16" s="498"/>
    </row>
    <row r="17" spans="1:11" ht="15">
      <c r="A17" s="481">
        <v>7</v>
      </c>
      <c r="B17" s="482" t="str">
        <f>"საზედამხედველო კაპიტალის კოეფიციენტი &gt;="&amp;'9.1. Capital Requirements'!$C$21*100&amp;"%"</f>
        <v>საზედამხედველო კაპიტალის კოეფიციენტი &gt;=16.0666917112544%</v>
      </c>
      <c r="C17" s="499">
        <v>0.18498097275198963</v>
      </c>
      <c r="D17" s="491">
        <v>0.16669061752136108</v>
      </c>
      <c r="E17" s="491">
        <v>0.18045127307794884</v>
      </c>
      <c r="F17" s="491">
        <v>0.18079249946672005</v>
      </c>
      <c r="G17" s="492">
        <v>0.1877537090277254</v>
      </c>
      <c r="H17" s="498"/>
      <c r="I17" s="498"/>
      <c r="J17" s="498"/>
      <c r="K17" s="498"/>
    </row>
    <row r="18" spans="1:11" ht="15">
      <c r="A18" s="472"/>
      <c r="B18" s="473" t="s">
        <v>6</v>
      </c>
      <c r="C18" s="500"/>
      <c r="D18" s="344"/>
      <c r="E18" s="344"/>
      <c r="F18" s="344"/>
      <c r="G18" s="345"/>
      <c r="H18" s="498"/>
      <c r="I18" s="498"/>
      <c r="J18" s="498"/>
      <c r="K18" s="498"/>
    </row>
    <row r="19" spans="1:11" ht="15" customHeight="1">
      <c r="A19" s="483">
        <v>8</v>
      </c>
      <c r="B19" s="484" t="s">
        <v>7</v>
      </c>
      <c r="C19" s="495">
        <v>7.547097025976339E-2</v>
      </c>
      <c r="D19" s="493">
        <v>7.5940988753890257E-2</v>
      </c>
      <c r="E19" s="493">
        <v>7.5984220434931665E-2</v>
      </c>
      <c r="F19" s="493">
        <v>7.8368089387850878E-2</v>
      </c>
      <c r="G19" s="494">
        <v>7.8104187589757165E-2</v>
      </c>
      <c r="H19" s="498"/>
      <c r="I19" s="498"/>
      <c r="J19" s="498"/>
      <c r="K19" s="498"/>
    </row>
    <row r="20" spans="1:11" ht="15">
      <c r="A20" s="483">
        <v>9</v>
      </c>
      <c r="B20" s="484" t="s">
        <v>8</v>
      </c>
      <c r="C20" s="495">
        <v>3.6969661371401834E-2</v>
      </c>
      <c r="D20" s="493">
        <v>3.6859486558429445E-2</v>
      </c>
      <c r="E20" s="493">
        <v>3.6769033292426312E-2</v>
      </c>
      <c r="F20" s="493">
        <v>3.5090610937669693E-2</v>
      </c>
      <c r="G20" s="494">
        <v>3.4366168971105143E-2</v>
      </c>
      <c r="H20" s="498"/>
      <c r="I20" s="498"/>
      <c r="J20" s="498"/>
      <c r="K20" s="498"/>
    </row>
    <row r="21" spans="1:11" ht="15">
      <c r="A21" s="483">
        <v>10</v>
      </c>
      <c r="B21" s="484" t="s">
        <v>9</v>
      </c>
      <c r="C21" s="495">
        <v>2.3868923491411873E-2</v>
      </c>
      <c r="D21" s="493">
        <v>2.3658601903984815E-2</v>
      </c>
      <c r="E21" s="493">
        <v>2.4997713503312775E-2</v>
      </c>
      <c r="F21" s="493">
        <v>3.1461724552654641E-2</v>
      </c>
      <c r="G21" s="494">
        <v>3.3852072924763985E-2</v>
      </c>
      <c r="H21" s="498"/>
      <c r="I21" s="498"/>
      <c r="J21" s="498"/>
      <c r="K21" s="498"/>
    </row>
    <row r="22" spans="1:11" ht="15">
      <c r="A22" s="483">
        <v>11</v>
      </c>
      <c r="B22" s="484" t="s">
        <v>262</v>
      </c>
      <c r="C22" s="495">
        <v>3.8501308888361549E-2</v>
      </c>
      <c r="D22" s="493">
        <v>3.9081502195460818E-2</v>
      </c>
      <c r="E22" s="493">
        <v>3.921518714250536E-2</v>
      </c>
      <c r="F22" s="493">
        <v>4.3277478450181192E-2</v>
      </c>
      <c r="G22" s="494">
        <v>4.3738018618652022E-2</v>
      </c>
      <c r="H22" s="498"/>
      <c r="I22" s="498"/>
      <c r="J22" s="498"/>
      <c r="K22" s="498"/>
    </row>
    <row r="23" spans="1:11" ht="15">
      <c r="A23" s="483">
        <v>12</v>
      </c>
      <c r="B23" s="484" t="s">
        <v>10</v>
      </c>
      <c r="C23" s="495">
        <v>1.3115457441101678E-2</v>
      </c>
      <c r="D23" s="493">
        <v>8.8224157700059289E-3</v>
      </c>
      <c r="E23" s="493">
        <v>6.4927878416268497E-3</v>
      </c>
      <c r="F23" s="493">
        <v>2.865169487050399E-2</v>
      </c>
      <c r="G23" s="494">
        <v>2.6187202272136337E-2</v>
      </c>
      <c r="H23" s="498"/>
      <c r="I23" s="498"/>
      <c r="J23" s="498"/>
      <c r="K23" s="498"/>
    </row>
    <row r="24" spans="1:11" ht="15">
      <c r="A24" s="483">
        <v>13</v>
      </c>
      <c r="B24" s="484" t="s">
        <v>11</v>
      </c>
      <c r="C24" s="495">
        <v>8.5606706722938825E-2</v>
      </c>
      <c r="D24" s="493">
        <v>5.6594468017330063E-2</v>
      </c>
      <c r="E24" s="493">
        <v>4.0940796990077043E-2</v>
      </c>
      <c r="F24" s="493">
        <v>0.17643253083622418</v>
      </c>
      <c r="G24" s="494">
        <v>0.15969965531778549</v>
      </c>
      <c r="H24" s="498"/>
      <c r="I24" s="498"/>
      <c r="J24" s="498"/>
      <c r="K24" s="498"/>
    </row>
    <row r="25" spans="1:11" ht="15">
      <c r="A25" s="472"/>
      <c r="B25" s="473" t="s">
        <v>12</v>
      </c>
      <c r="C25" s="500"/>
      <c r="D25" s="344"/>
      <c r="E25" s="344"/>
      <c r="F25" s="344"/>
      <c r="G25" s="345"/>
      <c r="H25" s="498"/>
      <c r="I25" s="498"/>
      <c r="J25" s="498"/>
      <c r="K25" s="498"/>
    </row>
    <row r="26" spans="1:11" ht="15">
      <c r="A26" s="483">
        <v>14</v>
      </c>
      <c r="B26" s="484" t="s">
        <v>13</v>
      </c>
      <c r="C26" s="495">
        <v>5.5721109754603086E-2</v>
      </c>
      <c r="D26" s="493">
        <v>6.1735153385548892E-2</v>
      </c>
      <c r="E26" s="493">
        <v>5.1365467993012871E-2</v>
      </c>
      <c r="F26" s="493">
        <v>3.7616392189984187E-2</v>
      </c>
      <c r="G26" s="494">
        <v>4.3636169586635083E-2</v>
      </c>
      <c r="H26" s="498"/>
      <c r="I26" s="498"/>
      <c r="J26" s="498"/>
      <c r="K26" s="498"/>
    </row>
    <row r="27" spans="1:11" ht="15" customHeight="1">
      <c r="A27" s="483">
        <v>15</v>
      </c>
      <c r="B27" s="484" t="s">
        <v>14</v>
      </c>
      <c r="C27" s="495">
        <v>4.3655364173270726E-2</v>
      </c>
      <c r="D27" s="493">
        <v>4.4811190972136233E-2</v>
      </c>
      <c r="E27" s="493">
        <v>4.2657769061922722E-2</v>
      </c>
      <c r="F27" s="493">
        <v>3.7622163075962334E-2</v>
      </c>
      <c r="G27" s="494">
        <v>4.1995041136196044E-2</v>
      </c>
      <c r="H27" s="498"/>
      <c r="I27" s="498"/>
      <c r="J27" s="498"/>
      <c r="K27" s="498"/>
    </row>
    <row r="28" spans="1:11" ht="15">
      <c r="A28" s="483">
        <v>16</v>
      </c>
      <c r="B28" s="484" t="s">
        <v>15</v>
      </c>
      <c r="C28" s="495">
        <v>0.57216847691981376</v>
      </c>
      <c r="D28" s="493">
        <v>0.63594775124018077</v>
      </c>
      <c r="E28" s="493">
        <v>0.63382651535182211</v>
      </c>
      <c r="F28" s="493">
        <v>0.6305399913877463</v>
      </c>
      <c r="G28" s="494">
        <v>0.65689633506682654</v>
      </c>
      <c r="H28" s="498"/>
      <c r="I28" s="498"/>
      <c r="J28" s="498"/>
      <c r="K28" s="498"/>
    </row>
    <row r="29" spans="1:11" ht="15" customHeight="1">
      <c r="A29" s="483">
        <v>17</v>
      </c>
      <c r="B29" s="484" t="s">
        <v>16</v>
      </c>
      <c r="C29" s="495">
        <v>0.56591274924137691</v>
      </c>
      <c r="D29" s="493">
        <v>0.56707310144366196</v>
      </c>
      <c r="E29" s="493">
        <v>0.5616304094212704</v>
      </c>
      <c r="F29" s="493">
        <v>0.57228772317317134</v>
      </c>
      <c r="G29" s="494">
        <v>0.57520453523023041</v>
      </c>
      <c r="H29" s="498"/>
      <c r="I29" s="498"/>
      <c r="J29" s="498"/>
      <c r="K29" s="498"/>
    </row>
    <row r="30" spans="1:11" ht="15">
      <c r="A30" s="483">
        <v>18</v>
      </c>
      <c r="B30" s="484" t="s">
        <v>17</v>
      </c>
      <c r="C30" s="495">
        <v>3.1148089287758179E-2</v>
      </c>
      <c r="D30" s="493">
        <v>3.5633842070909527E-2</v>
      </c>
      <c r="E30" s="493">
        <v>1.7273363159113694E-2</v>
      </c>
      <c r="F30" s="493">
        <v>0.16269619276535946</v>
      </c>
      <c r="G30" s="494">
        <v>0.12094314630074871</v>
      </c>
      <c r="H30" s="498"/>
      <c r="I30" s="498"/>
      <c r="J30" s="498"/>
      <c r="K30" s="498"/>
    </row>
    <row r="31" spans="1:11" ht="15" customHeight="1">
      <c r="A31" s="472"/>
      <c r="B31" s="473" t="s">
        <v>18</v>
      </c>
      <c r="C31" s="500"/>
      <c r="D31" s="344"/>
      <c r="E31" s="344"/>
      <c r="F31" s="344"/>
      <c r="G31" s="345"/>
      <c r="H31" s="498"/>
      <c r="I31" s="498"/>
      <c r="J31" s="498"/>
      <c r="K31" s="498"/>
    </row>
    <row r="32" spans="1:11" ht="15" customHeight="1">
      <c r="A32" s="483">
        <v>19</v>
      </c>
      <c r="B32" s="484" t="s">
        <v>19</v>
      </c>
      <c r="C32" s="495">
        <v>0.32566285220930696</v>
      </c>
      <c r="D32" s="495">
        <v>0.31966287607294513</v>
      </c>
      <c r="E32" s="495">
        <v>0.29841612350315833</v>
      </c>
      <c r="F32" s="495">
        <v>0.30380043698047682</v>
      </c>
      <c r="G32" s="496">
        <v>0.22216798637936463</v>
      </c>
      <c r="H32" s="498"/>
      <c r="I32" s="498"/>
      <c r="J32" s="498"/>
      <c r="K32" s="498"/>
    </row>
    <row r="33" spans="1:11" ht="15" customHeight="1">
      <c r="A33" s="483">
        <v>20</v>
      </c>
      <c r="B33" s="484" t="s">
        <v>20</v>
      </c>
      <c r="C33" s="495">
        <v>0.68484755651922413</v>
      </c>
      <c r="D33" s="495">
        <v>0.6868560771496518</v>
      </c>
      <c r="E33" s="495">
        <v>0.69071091957128494</v>
      </c>
      <c r="F33" s="495">
        <v>0.69731021771532631</v>
      </c>
      <c r="G33" s="496">
        <v>0.70479456578578514</v>
      </c>
      <c r="H33" s="498"/>
      <c r="I33" s="498"/>
      <c r="J33" s="498"/>
      <c r="K33" s="498"/>
    </row>
    <row r="34" spans="1:11" ht="15" customHeight="1">
      <c r="A34" s="483">
        <v>21</v>
      </c>
      <c r="B34" s="485" t="s">
        <v>21</v>
      </c>
      <c r="C34" s="495">
        <v>0.22502680483253343</v>
      </c>
      <c r="D34" s="495">
        <v>0.23356354242549265</v>
      </c>
      <c r="E34" s="495">
        <v>0.2457060145826058</v>
      </c>
      <c r="F34" s="495">
        <v>0.26597819226064201</v>
      </c>
      <c r="G34" s="496">
        <v>0.19301396396115966</v>
      </c>
      <c r="H34" s="498"/>
      <c r="I34" s="498"/>
      <c r="J34" s="498"/>
      <c r="K34" s="498"/>
    </row>
    <row r="35" spans="1:11" ht="15" customHeight="1">
      <c r="A35" s="489"/>
      <c r="B35" s="473" t="s">
        <v>829</v>
      </c>
      <c r="C35" s="344"/>
      <c r="D35" s="344"/>
      <c r="E35" s="344"/>
      <c r="F35" s="344"/>
      <c r="G35" s="345"/>
      <c r="H35" s="498"/>
      <c r="I35" s="498"/>
      <c r="J35" s="498"/>
      <c r="K35" s="498"/>
    </row>
    <row r="36" spans="1:11" ht="15" customHeight="1">
      <c r="A36" s="483">
        <v>22</v>
      </c>
      <c r="B36" s="490" t="s">
        <v>813</v>
      </c>
      <c r="C36" s="528">
        <v>461494515.50930411</v>
      </c>
      <c r="D36" s="485">
        <v>425348002.45933306</v>
      </c>
      <c r="E36" s="485">
        <v>369765654.24648392</v>
      </c>
      <c r="F36" s="485">
        <v>385346440.77729994</v>
      </c>
      <c r="G36" s="488">
        <v>272594785.56492501</v>
      </c>
      <c r="H36" s="498"/>
      <c r="I36" s="498"/>
      <c r="J36" s="498"/>
      <c r="K36" s="498"/>
    </row>
    <row r="37" spans="1:11" ht="15">
      <c r="A37" s="483">
        <v>23</v>
      </c>
      <c r="B37" s="484" t="s">
        <v>814</v>
      </c>
      <c r="C37" s="528">
        <v>232894584.11591014</v>
      </c>
      <c r="D37" s="486">
        <v>211554191.77801499</v>
      </c>
      <c r="E37" s="486">
        <v>210151384.32850733</v>
      </c>
      <c r="F37" s="486">
        <v>225044412.07161105</v>
      </c>
      <c r="G37" s="487">
        <v>201578254.99856251</v>
      </c>
      <c r="H37" s="498"/>
      <c r="I37" s="498"/>
      <c r="J37" s="498"/>
      <c r="K37" s="498"/>
    </row>
    <row r="38" spans="1:11" thickBot="1">
      <c r="A38" s="118">
        <v>24</v>
      </c>
      <c r="B38" s="259" t="s">
        <v>812</v>
      </c>
      <c r="C38" s="529">
        <v>1.9815596711326753</v>
      </c>
      <c r="D38" s="526">
        <v>2.0105865021367819</v>
      </c>
      <c r="E38" s="526">
        <v>1.759520430607626</v>
      </c>
      <c r="F38" s="526">
        <v>1.7123128596264787</v>
      </c>
      <c r="G38" s="527">
        <v>1.3523025366345638</v>
      </c>
      <c r="H38" s="498"/>
      <c r="I38" s="498"/>
      <c r="J38" s="498"/>
      <c r="K38" s="498"/>
    </row>
    <row r="39" spans="1:11">
      <c r="A39" s="21"/>
    </row>
    <row r="40" spans="1:11" ht="39.75">
      <c r="B40" s="341" t="s">
        <v>831</v>
      </c>
    </row>
    <row r="41" spans="1:11" ht="65.25">
      <c r="B41" s="395" t="s">
        <v>828</v>
      </c>
      <c r="D41" s="365"/>
      <c r="E41" s="365"/>
      <c r="F41" s="365"/>
      <c r="G41" s="365"/>
    </row>
  </sheetData>
  <pageMargins left="0.7" right="0.7" top="0.75" bottom="0.75" header="0.3" footer="0.3"/>
  <pageSetup paperSize="9" scale="5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43"/>
  <sheetViews>
    <sheetView zoomScaleNormal="100" workbookViewId="0">
      <pane xSplit="1" ySplit="5" topLeftCell="B21" activePane="bottomRight" state="frozen"/>
      <selection pane="topRight" activeCell="B1" sqref="B1"/>
      <selection pane="bottomLeft" activeCell="A5" sqref="A5"/>
      <selection pane="bottomRight" activeCell="L37" sqref="L37"/>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 min="9" max="11" width="11.5703125" bestFit="1" customWidth="1"/>
  </cols>
  <sheetData>
    <row r="1" spans="1:11" ht="15.75">
      <c r="A1" s="18" t="s">
        <v>226</v>
      </c>
      <c r="B1" s="365" t="str">
        <f>Info!C2</f>
        <v>სს "ბაზისბანკი"</v>
      </c>
    </row>
    <row r="2" spans="1:11" ht="15.75">
      <c r="A2" s="18" t="s">
        <v>227</v>
      </c>
      <c r="B2" s="501">
        <f>'1. key ratios'!B2</f>
        <v>43738</v>
      </c>
    </row>
    <row r="3" spans="1:11" ht="15.75">
      <c r="A3" s="18"/>
    </row>
    <row r="4" spans="1:11" ht="16.5" thickBot="1">
      <c r="A4" s="30" t="s">
        <v>646</v>
      </c>
      <c r="B4" s="67" t="s">
        <v>280</v>
      </c>
      <c r="C4" s="30"/>
      <c r="D4" s="31"/>
      <c r="E4" s="31"/>
      <c r="F4" s="32"/>
      <c r="G4" s="32"/>
      <c r="H4" s="33" t="s">
        <v>130</v>
      </c>
    </row>
    <row r="5" spans="1:11" ht="15.75">
      <c r="A5" s="34"/>
      <c r="B5" s="35"/>
      <c r="C5" s="554" t="s">
        <v>232</v>
      </c>
      <c r="D5" s="555"/>
      <c r="E5" s="556"/>
      <c r="F5" s="554" t="s">
        <v>233</v>
      </c>
      <c r="G5" s="555"/>
      <c r="H5" s="557"/>
    </row>
    <row r="6" spans="1:11" ht="15.75">
      <c r="A6" s="36" t="s">
        <v>27</v>
      </c>
      <c r="B6" s="37" t="s">
        <v>190</v>
      </c>
      <c r="C6" s="38" t="s">
        <v>28</v>
      </c>
      <c r="D6" s="38" t="s">
        <v>131</v>
      </c>
      <c r="E6" s="38" t="s">
        <v>69</v>
      </c>
      <c r="F6" s="38" t="s">
        <v>28</v>
      </c>
      <c r="G6" s="38" t="s">
        <v>131</v>
      </c>
      <c r="H6" s="39" t="s">
        <v>69</v>
      </c>
    </row>
    <row r="7" spans="1:11" ht="15.75">
      <c r="A7" s="36">
        <v>1</v>
      </c>
      <c r="B7" s="40" t="s">
        <v>191</v>
      </c>
      <c r="C7" s="260">
        <v>18374645.059999999</v>
      </c>
      <c r="D7" s="260">
        <v>23669290.482700001</v>
      </c>
      <c r="E7" s="261">
        <v>42043935.5427</v>
      </c>
      <c r="F7" s="262">
        <v>15434959.609999999</v>
      </c>
      <c r="G7" s="263">
        <v>16869041.5011</v>
      </c>
      <c r="H7" s="264">
        <v>32304001.111099999</v>
      </c>
      <c r="I7" s="497"/>
      <c r="J7" s="497"/>
      <c r="K7" s="497"/>
    </row>
    <row r="8" spans="1:11" ht="15.75">
      <c r="A8" s="36">
        <v>2</v>
      </c>
      <c r="B8" s="40" t="s">
        <v>192</v>
      </c>
      <c r="C8" s="260">
        <v>19993790.899999999</v>
      </c>
      <c r="D8" s="260">
        <v>240538362.648</v>
      </c>
      <c r="E8" s="261">
        <v>260532153.54800001</v>
      </c>
      <c r="F8" s="262">
        <v>5699552.4800000004</v>
      </c>
      <c r="G8" s="263">
        <v>164227469.19760001</v>
      </c>
      <c r="H8" s="264">
        <v>169927021.6776</v>
      </c>
      <c r="I8" s="497"/>
      <c r="J8" s="497"/>
      <c r="K8" s="497"/>
    </row>
    <row r="9" spans="1:11" ht="15.75">
      <c r="A9" s="36">
        <v>3</v>
      </c>
      <c r="B9" s="40" t="s">
        <v>193</v>
      </c>
      <c r="C9" s="260">
        <v>321592.64</v>
      </c>
      <c r="D9" s="260">
        <v>95374567.025899991</v>
      </c>
      <c r="E9" s="261">
        <v>95696159.665899992</v>
      </c>
      <c r="F9" s="262">
        <v>15330877.93</v>
      </c>
      <c r="G9" s="263">
        <v>24582188.466200002</v>
      </c>
      <c r="H9" s="264">
        <v>39913066.396200001</v>
      </c>
      <c r="I9" s="497"/>
      <c r="J9" s="497"/>
      <c r="K9" s="497"/>
    </row>
    <row r="10" spans="1:11" ht="15.75">
      <c r="A10" s="36">
        <v>4</v>
      </c>
      <c r="B10" s="40" t="s">
        <v>222</v>
      </c>
      <c r="C10" s="260">
        <v>0</v>
      </c>
      <c r="D10" s="260">
        <v>0</v>
      </c>
      <c r="E10" s="261">
        <v>0</v>
      </c>
      <c r="F10" s="262">
        <v>0</v>
      </c>
      <c r="G10" s="263">
        <v>0</v>
      </c>
      <c r="H10" s="264">
        <v>0</v>
      </c>
      <c r="I10" s="497"/>
      <c r="J10" s="497"/>
      <c r="K10" s="497"/>
    </row>
    <row r="11" spans="1:11" ht="15.75">
      <c r="A11" s="36">
        <v>5</v>
      </c>
      <c r="B11" s="40" t="s">
        <v>194</v>
      </c>
      <c r="C11" s="260">
        <v>177102512.97999999</v>
      </c>
      <c r="D11" s="260">
        <v>5792192</v>
      </c>
      <c r="E11" s="261">
        <v>182894704.97999999</v>
      </c>
      <c r="F11" s="262">
        <v>181865782.86000001</v>
      </c>
      <c r="G11" s="263">
        <v>0</v>
      </c>
      <c r="H11" s="264">
        <v>181865782.86000001</v>
      </c>
      <c r="I11" s="497"/>
      <c r="J11" s="497"/>
      <c r="K11" s="497"/>
    </row>
    <row r="12" spans="1:11" ht="15.75">
      <c r="A12" s="36">
        <v>6.1</v>
      </c>
      <c r="B12" s="41" t="s">
        <v>195</v>
      </c>
      <c r="C12" s="260">
        <v>403464498.63000005</v>
      </c>
      <c r="D12" s="260">
        <v>539580781.73000002</v>
      </c>
      <c r="E12" s="261">
        <v>943045280.36000013</v>
      </c>
      <c r="F12" s="262">
        <v>302520073.47000003</v>
      </c>
      <c r="G12" s="263">
        <v>579196166.80659997</v>
      </c>
      <c r="H12" s="264">
        <v>881716240.2766</v>
      </c>
      <c r="I12" s="497"/>
      <c r="J12" s="497"/>
      <c r="K12" s="497"/>
    </row>
    <row r="13" spans="1:11" ht="15.75">
      <c r="A13" s="36">
        <v>6.2</v>
      </c>
      <c r="B13" s="41" t="s">
        <v>196</v>
      </c>
      <c r="C13" s="260">
        <v>-12893335.394399999</v>
      </c>
      <c r="D13" s="260">
        <v>-28275649.751600001</v>
      </c>
      <c r="E13" s="261">
        <v>-41168985.145999998</v>
      </c>
      <c r="F13" s="262">
        <v>-9855464.6469362304</v>
      </c>
      <c r="G13" s="263">
        <v>-27172245.1339317</v>
      </c>
      <c r="H13" s="264">
        <v>-37027709.780867934</v>
      </c>
      <c r="I13" s="497"/>
      <c r="J13" s="497"/>
      <c r="K13" s="497"/>
    </row>
    <row r="14" spans="1:11" ht="15.75">
      <c r="A14" s="36">
        <v>6</v>
      </c>
      <c r="B14" s="40" t="s">
        <v>197</v>
      </c>
      <c r="C14" s="261">
        <v>390571163.23560005</v>
      </c>
      <c r="D14" s="261">
        <v>511305131.97839999</v>
      </c>
      <c r="E14" s="261">
        <v>901876295.21399999</v>
      </c>
      <c r="F14" s="261">
        <v>292664608.82306379</v>
      </c>
      <c r="G14" s="261">
        <v>552023921.67266822</v>
      </c>
      <c r="H14" s="264">
        <v>844688530.49573207</v>
      </c>
      <c r="I14" s="497"/>
      <c r="J14" s="497"/>
      <c r="K14" s="497"/>
    </row>
    <row r="15" spans="1:11" ht="15.75">
      <c r="A15" s="36">
        <v>7</v>
      </c>
      <c r="B15" s="40" t="s">
        <v>198</v>
      </c>
      <c r="C15" s="260">
        <v>4581625.93</v>
      </c>
      <c r="D15" s="260">
        <v>2499242.2696999996</v>
      </c>
      <c r="E15" s="261">
        <v>7080868.1996999998</v>
      </c>
      <c r="F15" s="262">
        <v>4422044.8999999994</v>
      </c>
      <c r="G15" s="263">
        <v>2916022.3119999999</v>
      </c>
      <c r="H15" s="264">
        <v>7338067.2119999994</v>
      </c>
      <c r="I15" s="497"/>
      <c r="J15" s="497"/>
      <c r="K15" s="497"/>
    </row>
    <row r="16" spans="1:11" ht="15.75">
      <c r="A16" s="36">
        <v>8</v>
      </c>
      <c r="B16" s="40" t="s">
        <v>199</v>
      </c>
      <c r="C16" s="260">
        <v>12735419.425000001</v>
      </c>
      <c r="D16" s="260" t="s">
        <v>913</v>
      </c>
      <c r="E16" s="261">
        <v>12735419.425000001</v>
      </c>
      <c r="F16" s="262">
        <v>8935216.432</v>
      </c>
      <c r="G16" s="263" t="s">
        <v>913</v>
      </c>
      <c r="H16" s="264">
        <v>8935216.432</v>
      </c>
      <c r="I16" s="497"/>
      <c r="J16" s="497"/>
      <c r="K16" s="497"/>
    </row>
    <row r="17" spans="1:11" ht="15.75">
      <c r="A17" s="36">
        <v>9</v>
      </c>
      <c r="B17" s="40" t="s">
        <v>200</v>
      </c>
      <c r="C17" s="260">
        <v>9362704.2200000007</v>
      </c>
      <c r="D17" s="260">
        <v>0</v>
      </c>
      <c r="E17" s="261">
        <v>9362704.2200000007</v>
      </c>
      <c r="F17" s="262">
        <v>4362704.66</v>
      </c>
      <c r="G17" s="263">
        <v>0</v>
      </c>
      <c r="H17" s="264">
        <v>4362704.66</v>
      </c>
      <c r="I17" s="497"/>
      <c r="J17" s="497"/>
      <c r="K17" s="497"/>
    </row>
    <row r="18" spans="1:11" ht="15.75">
      <c r="A18" s="36">
        <v>10</v>
      </c>
      <c r="B18" s="40" t="s">
        <v>201</v>
      </c>
      <c r="C18" s="260">
        <v>32486735.370000001</v>
      </c>
      <c r="D18" s="260" t="s">
        <v>913</v>
      </c>
      <c r="E18" s="261">
        <v>32486735.370000001</v>
      </c>
      <c r="F18" s="262">
        <v>24713243</v>
      </c>
      <c r="G18" s="263" t="s">
        <v>913</v>
      </c>
      <c r="H18" s="264">
        <v>24713243</v>
      </c>
      <c r="I18" s="497"/>
      <c r="J18" s="497"/>
      <c r="K18" s="497"/>
    </row>
    <row r="19" spans="1:11" ht="15.75">
      <c r="A19" s="36">
        <v>11</v>
      </c>
      <c r="B19" s="40" t="s">
        <v>202</v>
      </c>
      <c r="C19" s="260">
        <v>9265560.129999999</v>
      </c>
      <c r="D19" s="260">
        <v>541862.68050000002</v>
      </c>
      <c r="E19" s="261">
        <v>9807422.8104999997</v>
      </c>
      <c r="F19" s="262">
        <v>8464402.9507999998</v>
      </c>
      <c r="G19" s="263">
        <v>226646.27972399999</v>
      </c>
      <c r="H19" s="264">
        <v>8691049.2305239998</v>
      </c>
      <c r="I19" s="497"/>
      <c r="J19" s="497"/>
      <c r="K19" s="497"/>
    </row>
    <row r="20" spans="1:11" ht="15.75">
      <c r="A20" s="36">
        <v>12</v>
      </c>
      <c r="B20" s="42" t="s">
        <v>203</v>
      </c>
      <c r="C20" s="261">
        <v>674795749.89059997</v>
      </c>
      <c r="D20" s="261">
        <v>879720649.08520007</v>
      </c>
      <c r="E20" s="261">
        <v>1554516398.9758</v>
      </c>
      <c r="F20" s="261">
        <v>561893393.64586377</v>
      </c>
      <c r="G20" s="261">
        <v>760845289.42929232</v>
      </c>
      <c r="H20" s="264">
        <v>1322738683.0751562</v>
      </c>
      <c r="I20" s="497"/>
      <c r="J20" s="497"/>
      <c r="K20" s="497"/>
    </row>
    <row r="21" spans="1:11" ht="15.75">
      <c r="A21" s="36"/>
      <c r="B21" s="37" t="s">
        <v>220</v>
      </c>
      <c r="C21" s="265"/>
      <c r="D21" s="265"/>
      <c r="E21" s="265"/>
      <c r="F21" s="266"/>
      <c r="G21" s="267"/>
      <c r="H21" s="268"/>
      <c r="I21" s="497"/>
      <c r="J21" s="497"/>
      <c r="K21" s="497"/>
    </row>
    <row r="22" spans="1:11" ht="15.75">
      <c r="A22" s="36">
        <v>13</v>
      </c>
      <c r="B22" s="40" t="s">
        <v>204</v>
      </c>
      <c r="C22" s="260">
        <v>30001144.460000001</v>
      </c>
      <c r="D22" s="260">
        <v>9685800</v>
      </c>
      <c r="E22" s="261">
        <v>39686944.460000001</v>
      </c>
      <c r="F22" s="262">
        <v>18001144.460000001</v>
      </c>
      <c r="G22" s="263">
        <v>16106100</v>
      </c>
      <c r="H22" s="264">
        <v>34107244.460000001</v>
      </c>
      <c r="I22" s="497"/>
      <c r="J22" s="497"/>
      <c r="K22" s="497"/>
    </row>
    <row r="23" spans="1:11" ht="15.75">
      <c r="A23" s="36">
        <v>14</v>
      </c>
      <c r="B23" s="40" t="s">
        <v>205</v>
      </c>
      <c r="C23" s="260">
        <v>112800786.58</v>
      </c>
      <c r="D23" s="260">
        <v>79423372.224700004</v>
      </c>
      <c r="E23" s="261">
        <v>192224158.80470002</v>
      </c>
      <c r="F23" s="262">
        <v>80021423.25</v>
      </c>
      <c r="G23" s="263">
        <v>56601336.105599999</v>
      </c>
      <c r="H23" s="264">
        <v>136622759.3556</v>
      </c>
      <c r="I23" s="497"/>
      <c r="J23" s="497"/>
      <c r="K23" s="497"/>
    </row>
    <row r="24" spans="1:11" ht="15.75">
      <c r="A24" s="36">
        <v>15</v>
      </c>
      <c r="B24" s="40" t="s">
        <v>206</v>
      </c>
      <c r="C24" s="260">
        <v>42087618.890000001</v>
      </c>
      <c r="D24" s="260">
        <v>115496080.6266</v>
      </c>
      <c r="E24" s="261">
        <v>157583699.51660001</v>
      </c>
      <c r="F24" s="262">
        <v>36427227.390000001</v>
      </c>
      <c r="G24" s="263">
        <v>82257049.759499997</v>
      </c>
      <c r="H24" s="264">
        <v>118684277.1495</v>
      </c>
      <c r="I24" s="497"/>
      <c r="J24" s="497"/>
      <c r="K24" s="497"/>
    </row>
    <row r="25" spans="1:11" ht="15.75">
      <c r="A25" s="36">
        <v>16</v>
      </c>
      <c r="B25" s="40" t="s">
        <v>207</v>
      </c>
      <c r="C25" s="260">
        <v>93202690.069999993</v>
      </c>
      <c r="D25" s="260">
        <v>332533804.95969999</v>
      </c>
      <c r="E25" s="261">
        <v>425736495.02969998</v>
      </c>
      <c r="F25" s="262">
        <v>69163192.390000001</v>
      </c>
      <c r="G25" s="263">
        <v>333442898.97860003</v>
      </c>
      <c r="H25" s="264">
        <v>402606091.36860001</v>
      </c>
      <c r="I25" s="497"/>
      <c r="J25" s="497"/>
      <c r="K25" s="497"/>
    </row>
    <row r="26" spans="1:11" ht="15.75">
      <c r="A26" s="36">
        <v>17</v>
      </c>
      <c r="B26" s="40" t="s">
        <v>208</v>
      </c>
      <c r="C26" s="265">
        <v>0</v>
      </c>
      <c r="D26" s="265">
        <v>0</v>
      </c>
      <c r="E26" s="261">
        <v>0</v>
      </c>
      <c r="F26" s="266"/>
      <c r="G26" s="267"/>
      <c r="H26" s="264">
        <v>0</v>
      </c>
      <c r="I26" s="497"/>
      <c r="J26" s="497"/>
      <c r="K26" s="497"/>
    </row>
    <row r="27" spans="1:11" ht="15.75">
      <c r="A27" s="36">
        <v>18</v>
      </c>
      <c r="B27" s="40" t="s">
        <v>209</v>
      </c>
      <c r="C27" s="260">
        <v>124886000</v>
      </c>
      <c r="D27" s="260">
        <v>338889724.23530006</v>
      </c>
      <c r="E27" s="261">
        <v>463775724.23530006</v>
      </c>
      <c r="F27" s="262">
        <v>112980000</v>
      </c>
      <c r="G27" s="263">
        <v>283601877.18899995</v>
      </c>
      <c r="H27" s="264">
        <v>396581877.18899995</v>
      </c>
      <c r="I27" s="497"/>
      <c r="J27" s="497"/>
      <c r="K27" s="497"/>
    </row>
    <row r="28" spans="1:11" ht="15.75">
      <c r="A28" s="36">
        <v>19</v>
      </c>
      <c r="B28" s="40" t="s">
        <v>210</v>
      </c>
      <c r="C28" s="260">
        <v>2483538.73</v>
      </c>
      <c r="D28" s="260">
        <v>9369624.3161000013</v>
      </c>
      <c r="E28" s="261">
        <v>11853163.046100002</v>
      </c>
      <c r="F28" s="262">
        <v>1647115.3900000001</v>
      </c>
      <c r="G28" s="263">
        <v>8814575.120000001</v>
      </c>
      <c r="H28" s="264">
        <v>10461690.510000002</v>
      </c>
      <c r="I28" s="497"/>
      <c r="J28" s="497"/>
      <c r="K28" s="497"/>
    </row>
    <row r="29" spans="1:11" ht="15.75">
      <c r="A29" s="36">
        <v>20</v>
      </c>
      <c r="B29" s="40" t="s">
        <v>132</v>
      </c>
      <c r="C29" s="260">
        <v>11905917.08</v>
      </c>
      <c r="D29" s="260">
        <v>7089320.7966000009</v>
      </c>
      <c r="E29" s="261">
        <v>18995237.876600001</v>
      </c>
      <c r="F29" s="262">
        <v>11401276.860087611</v>
      </c>
      <c r="G29" s="263">
        <v>6185567.7295726305</v>
      </c>
      <c r="H29" s="264">
        <v>17586844.589660242</v>
      </c>
      <c r="I29" s="497"/>
      <c r="J29" s="497"/>
      <c r="K29" s="497"/>
    </row>
    <row r="30" spans="1:11" ht="15.75">
      <c r="A30" s="36">
        <v>21</v>
      </c>
      <c r="B30" s="40" t="s">
        <v>211</v>
      </c>
      <c r="C30" s="260">
        <v>0</v>
      </c>
      <c r="D30" s="260">
        <v>14480480</v>
      </c>
      <c r="E30" s="261">
        <v>14480480</v>
      </c>
      <c r="F30" s="262">
        <v>0</v>
      </c>
      <c r="G30" s="263">
        <v>0</v>
      </c>
      <c r="H30" s="264">
        <v>0</v>
      </c>
      <c r="I30" s="497"/>
      <c r="J30" s="497"/>
      <c r="K30" s="497"/>
    </row>
    <row r="31" spans="1:11" ht="15.75">
      <c r="A31" s="36">
        <v>22</v>
      </c>
      <c r="B31" s="42" t="s">
        <v>212</v>
      </c>
      <c r="C31" s="261">
        <v>417367695.81</v>
      </c>
      <c r="D31" s="261">
        <v>906968207.15900004</v>
      </c>
      <c r="E31" s="261">
        <v>1324335902.9690001</v>
      </c>
      <c r="F31" s="261">
        <v>329641379.74008763</v>
      </c>
      <c r="G31" s="261">
        <v>787009404.88227272</v>
      </c>
      <c r="H31" s="264">
        <v>1116650784.6223602</v>
      </c>
      <c r="I31" s="497"/>
      <c r="J31" s="497"/>
      <c r="K31" s="497"/>
    </row>
    <row r="32" spans="1:11" ht="15.75">
      <c r="A32" s="36"/>
      <c r="B32" s="37" t="s">
        <v>221</v>
      </c>
      <c r="C32" s="265"/>
      <c r="D32" s="265"/>
      <c r="E32" s="260"/>
      <c r="F32" s="266"/>
      <c r="G32" s="267"/>
      <c r="H32" s="268"/>
      <c r="I32" s="497"/>
      <c r="J32" s="497"/>
      <c r="K32" s="497"/>
    </row>
    <row r="33" spans="1:11" ht="15.75">
      <c r="A33" s="36">
        <v>23</v>
      </c>
      <c r="B33" s="40" t="s">
        <v>213</v>
      </c>
      <c r="C33" s="260">
        <v>16181147</v>
      </c>
      <c r="D33" s="265" t="s">
        <v>913</v>
      </c>
      <c r="E33" s="261">
        <v>16181147</v>
      </c>
      <c r="F33" s="262">
        <v>16137647</v>
      </c>
      <c r="G33" s="267" t="s">
        <v>913</v>
      </c>
      <c r="H33" s="264">
        <v>16137647</v>
      </c>
      <c r="I33" s="497"/>
      <c r="J33" s="497"/>
      <c r="K33" s="497"/>
    </row>
    <row r="34" spans="1:11" ht="15.75">
      <c r="A34" s="36">
        <v>24</v>
      </c>
      <c r="B34" s="40" t="s">
        <v>214</v>
      </c>
      <c r="C34" s="260">
        <v>0</v>
      </c>
      <c r="D34" s="265" t="s">
        <v>913</v>
      </c>
      <c r="E34" s="261">
        <v>0</v>
      </c>
      <c r="F34" s="262">
        <v>0</v>
      </c>
      <c r="G34" s="267" t="s">
        <v>913</v>
      </c>
      <c r="H34" s="264">
        <v>0</v>
      </c>
      <c r="I34" s="497"/>
      <c r="J34" s="497"/>
      <c r="K34" s="497"/>
    </row>
    <row r="35" spans="1:11" ht="15.75">
      <c r="A35" s="36">
        <v>25</v>
      </c>
      <c r="B35" s="41" t="s">
        <v>215</v>
      </c>
      <c r="C35" s="260">
        <v>0</v>
      </c>
      <c r="D35" s="265" t="s">
        <v>913</v>
      </c>
      <c r="E35" s="261">
        <v>0</v>
      </c>
      <c r="F35" s="262">
        <v>0</v>
      </c>
      <c r="G35" s="267" t="s">
        <v>913</v>
      </c>
      <c r="H35" s="264">
        <v>0</v>
      </c>
      <c r="I35" s="497"/>
      <c r="J35" s="497"/>
      <c r="K35" s="497"/>
    </row>
    <row r="36" spans="1:11" ht="15.75">
      <c r="A36" s="36">
        <v>26</v>
      </c>
      <c r="B36" s="40" t="s">
        <v>216</v>
      </c>
      <c r="C36" s="260">
        <v>76412652.799999997</v>
      </c>
      <c r="D36" s="265" t="s">
        <v>913</v>
      </c>
      <c r="E36" s="261">
        <v>76412652.799999997</v>
      </c>
      <c r="F36" s="262">
        <v>75783642.799999997</v>
      </c>
      <c r="G36" s="267" t="s">
        <v>913</v>
      </c>
      <c r="H36" s="264">
        <v>75783642.799999997</v>
      </c>
      <c r="I36" s="497"/>
      <c r="J36" s="497"/>
      <c r="K36" s="497"/>
    </row>
    <row r="37" spans="1:11" ht="15.75">
      <c r="A37" s="36">
        <v>27</v>
      </c>
      <c r="B37" s="40" t="s">
        <v>217</v>
      </c>
      <c r="C37" s="260">
        <v>113629627.99000001</v>
      </c>
      <c r="D37" s="265" t="s">
        <v>913</v>
      </c>
      <c r="E37" s="261">
        <v>113629627.99000001</v>
      </c>
      <c r="F37" s="262">
        <v>82128715.530000001</v>
      </c>
      <c r="G37" s="267" t="s">
        <v>913</v>
      </c>
      <c r="H37" s="264">
        <v>82128715.530000001</v>
      </c>
      <c r="I37" s="497"/>
      <c r="J37" s="497"/>
      <c r="K37" s="497"/>
    </row>
    <row r="38" spans="1:11" ht="15.75">
      <c r="A38" s="36">
        <v>28</v>
      </c>
      <c r="B38" s="40" t="s">
        <v>218</v>
      </c>
      <c r="C38" s="260">
        <v>14303833.051300004</v>
      </c>
      <c r="D38" s="265" t="s">
        <v>913</v>
      </c>
      <c r="E38" s="261">
        <v>14303833.051300004</v>
      </c>
      <c r="F38" s="262">
        <v>23436238.345600005</v>
      </c>
      <c r="G38" s="267" t="s">
        <v>913</v>
      </c>
      <c r="H38" s="264">
        <v>23436238.345600005</v>
      </c>
      <c r="I38" s="497"/>
      <c r="J38" s="497"/>
      <c r="K38" s="497"/>
    </row>
    <row r="39" spans="1:11" ht="15.75">
      <c r="A39" s="36">
        <v>29</v>
      </c>
      <c r="B39" s="40" t="s">
        <v>234</v>
      </c>
      <c r="C39" s="260">
        <v>9653235.25</v>
      </c>
      <c r="D39" s="265" t="s">
        <v>913</v>
      </c>
      <c r="E39" s="261">
        <v>9653235.25</v>
      </c>
      <c r="F39" s="262">
        <v>8601655.1899999995</v>
      </c>
      <c r="G39" s="267" t="s">
        <v>913</v>
      </c>
      <c r="H39" s="264">
        <v>8601655.1899999995</v>
      </c>
      <c r="I39" s="497"/>
      <c r="J39" s="497"/>
      <c r="K39" s="497"/>
    </row>
    <row r="40" spans="1:11" ht="15.75">
      <c r="A40" s="36">
        <v>30</v>
      </c>
      <c r="B40" s="42" t="s">
        <v>219</v>
      </c>
      <c r="C40" s="260">
        <v>230180496.09130001</v>
      </c>
      <c r="D40" s="265" t="s">
        <v>913</v>
      </c>
      <c r="E40" s="261">
        <v>230180496.09130001</v>
      </c>
      <c r="F40" s="262">
        <v>206087898.86559999</v>
      </c>
      <c r="G40" s="267" t="s">
        <v>913</v>
      </c>
      <c r="H40" s="264">
        <v>206087898.86559999</v>
      </c>
      <c r="I40" s="497"/>
      <c r="J40" s="497"/>
      <c r="K40" s="497"/>
    </row>
    <row r="41" spans="1:11" ht="16.5" thickBot="1">
      <c r="A41" s="43">
        <v>31</v>
      </c>
      <c r="B41" s="44" t="s">
        <v>235</v>
      </c>
      <c r="C41" s="269">
        <v>647548191.90129995</v>
      </c>
      <c r="D41" s="269">
        <v>906968207.15900004</v>
      </c>
      <c r="E41" s="269">
        <v>1554516399.0602999</v>
      </c>
      <c r="F41" s="269">
        <v>535729278.60568762</v>
      </c>
      <c r="G41" s="269">
        <v>787009404.88227272</v>
      </c>
      <c r="H41" s="270">
        <v>1322738683.4879603</v>
      </c>
      <c r="I41" s="497"/>
      <c r="J41" s="497"/>
      <c r="K41" s="497"/>
    </row>
    <row r="43" spans="1:11">
      <c r="B43" s="45"/>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zoomScaleNormal="100" workbookViewId="0">
      <pane xSplit="1" ySplit="6" topLeftCell="B7" activePane="bottomRight" state="frozen"/>
      <selection pane="topRight" activeCell="B1" sqref="B1"/>
      <selection pane="bottomLeft" activeCell="A6" sqref="A6"/>
      <selection pane="bottomRight" activeCell="K9" sqref="K9"/>
    </sheetView>
  </sheetViews>
  <sheetFormatPr defaultColWidth="9.140625" defaultRowHeight="15"/>
  <cols>
    <col min="1" max="1" width="9.5703125" style="2" bestFit="1" customWidth="1"/>
    <col min="2" max="2" width="89.140625" style="2" customWidth="1"/>
    <col min="3" max="5" width="12.7109375" style="531" customWidth="1"/>
    <col min="6" max="8" width="12.7109375" style="2" customWidth="1"/>
    <col min="9" max="9" width="13.140625" customWidth="1"/>
    <col min="10" max="16384" width="9.140625" style="13"/>
  </cols>
  <sheetData>
    <row r="1" spans="1:9" ht="15.75">
      <c r="A1" s="18" t="s">
        <v>226</v>
      </c>
      <c r="B1" s="17" t="str">
        <f>Info!C2</f>
        <v>სს "ბაზისბანკი"</v>
      </c>
      <c r="C1" s="530"/>
    </row>
    <row r="2" spans="1:9" ht="15.75">
      <c r="A2" s="18" t="s">
        <v>227</v>
      </c>
      <c r="B2" s="468">
        <f>'2. RC'!B2</f>
        <v>43738</v>
      </c>
      <c r="C2" s="532"/>
      <c r="D2" s="533"/>
      <c r="E2" s="533"/>
      <c r="F2" s="19"/>
      <c r="G2" s="19"/>
      <c r="H2" s="19"/>
    </row>
    <row r="3" spans="1:9" ht="15.75">
      <c r="A3" s="18"/>
      <c r="B3" s="17"/>
      <c r="C3" s="532"/>
      <c r="D3" s="533"/>
      <c r="E3" s="533"/>
      <c r="F3" s="19"/>
      <c r="G3" s="19"/>
      <c r="H3" s="19"/>
    </row>
    <row r="4" spans="1:9" ht="16.5" thickBot="1">
      <c r="A4" s="46" t="s">
        <v>647</v>
      </c>
      <c r="B4" s="29" t="s">
        <v>260</v>
      </c>
      <c r="C4" s="534"/>
      <c r="D4" s="534"/>
      <c r="E4" s="534"/>
      <c r="F4" s="46"/>
      <c r="G4" s="46"/>
      <c r="H4" s="47" t="s">
        <v>130</v>
      </c>
    </row>
    <row r="5" spans="1:9" ht="15.75">
      <c r="A5" s="119"/>
      <c r="B5" s="120"/>
      <c r="C5" s="558" t="s">
        <v>232</v>
      </c>
      <c r="D5" s="559"/>
      <c r="E5" s="560"/>
      <c r="F5" s="554" t="s">
        <v>233</v>
      </c>
      <c r="G5" s="555"/>
      <c r="H5" s="557"/>
    </row>
    <row r="6" spans="1:9">
      <c r="A6" s="121" t="s">
        <v>27</v>
      </c>
      <c r="B6" s="48"/>
      <c r="C6" s="535" t="s">
        <v>28</v>
      </c>
      <c r="D6" s="535" t="s">
        <v>133</v>
      </c>
      <c r="E6" s="535" t="s">
        <v>69</v>
      </c>
      <c r="F6" s="49" t="s">
        <v>28</v>
      </c>
      <c r="G6" s="49" t="s">
        <v>133</v>
      </c>
      <c r="H6" s="122" t="s">
        <v>69</v>
      </c>
    </row>
    <row r="7" spans="1:9">
      <c r="A7" s="123"/>
      <c r="B7" s="51" t="s">
        <v>129</v>
      </c>
      <c r="C7" s="536"/>
      <c r="D7" s="536"/>
      <c r="E7" s="536"/>
      <c r="F7" s="52"/>
      <c r="G7" s="52"/>
      <c r="H7" s="124"/>
    </row>
    <row r="8" spans="1:9" ht="15.75">
      <c r="A8" s="123">
        <v>1</v>
      </c>
      <c r="B8" s="53" t="s">
        <v>134</v>
      </c>
      <c r="C8" s="536">
        <v>1098314.96</v>
      </c>
      <c r="D8" s="536">
        <v>1035946.84</v>
      </c>
      <c r="E8" s="537">
        <v>2134261.7999999998</v>
      </c>
      <c r="F8" s="271">
        <v>520805.39</v>
      </c>
      <c r="G8" s="271">
        <v>869899.25</v>
      </c>
      <c r="H8" s="272">
        <v>1390704.6400000001</v>
      </c>
      <c r="I8" s="497"/>
    </row>
    <row r="9" spans="1:9" ht="15.75">
      <c r="A9" s="123">
        <v>2</v>
      </c>
      <c r="B9" s="53" t="s">
        <v>135</v>
      </c>
      <c r="C9" s="538">
        <v>29233737.640000001</v>
      </c>
      <c r="D9" s="538">
        <v>34112176.041300006</v>
      </c>
      <c r="E9" s="537">
        <v>63345913.681300007</v>
      </c>
      <c r="F9" s="273">
        <v>22764168.6939</v>
      </c>
      <c r="G9" s="273">
        <v>33131013.456800003</v>
      </c>
      <c r="H9" s="272">
        <v>55895182.150700003</v>
      </c>
      <c r="I9" s="497"/>
    </row>
    <row r="10" spans="1:9" ht="15.75">
      <c r="A10" s="123">
        <v>2.1</v>
      </c>
      <c r="B10" s="54" t="s">
        <v>136</v>
      </c>
      <c r="C10" s="536">
        <v>0</v>
      </c>
      <c r="D10" s="536">
        <v>0</v>
      </c>
      <c r="E10" s="537">
        <v>0</v>
      </c>
      <c r="F10" s="271">
        <v>474.34980000000002</v>
      </c>
      <c r="G10" s="271"/>
      <c r="H10" s="272">
        <v>474.34980000000002</v>
      </c>
      <c r="I10" s="497"/>
    </row>
    <row r="11" spans="1:9" ht="15.75">
      <c r="A11" s="123">
        <v>2.2000000000000002</v>
      </c>
      <c r="B11" s="54" t="s">
        <v>137</v>
      </c>
      <c r="C11" s="536">
        <v>4409607.3099999996</v>
      </c>
      <c r="D11" s="536">
        <v>15731797.83</v>
      </c>
      <c r="E11" s="537">
        <v>20141405.140000001</v>
      </c>
      <c r="F11" s="271">
        <v>3432360.7477000002</v>
      </c>
      <c r="G11" s="271">
        <v>14376109.4767</v>
      </c>
      <c r="H11" s="272">
        <v>17808470.224399999</v>
      </c>
      <c r="I11" s="497"/>
    </row>
    <row r="12" spans="1:9" ht="15.75">
      <c r="A12" s="123">
        <v>2.2999999999999998</v>
      </c>
      <c r="B12" s="54" t="s">
        <v>138</v>
      </c>
      <c r="C12" s="536">
        <v>801009.39</v>
      </c>
      <c r="D12" s="536">
        <v>168.21</v>
      </c>
      <c r="E12" s="537">
        <v>801177.59999999998</v>
      </c>
      <c r="F12" s="271">
        <v>656197.45700000005</v>
      </c>
      <c r="G12" s="271">
        <v>297865.77909999999</v>
      </c>
      <c r="H12" s="272">
        <v>954063.2361000001</v>
      </c>
      <c r="I12" s="497"/>
    </row>
    <row r="13" spans="1:9" ht="15.75">
      <c r="A13" s="123">
        <v>2.4</v>
      </c>
      <c r="B13" s="54" t="s">
        <v>139</v>
      </c>
      <c r="C13" s="536">
        <v>896369.76</v>
      </c>
      <c r="D13" s="536">
        <v>254939.21</v>
      </c>
      <c r="E13" s="537">
        <v>1151308.97</v>
      </c>
      <c r="F13" s="271">
        <v>741896.64119999995</v>
      </c>
      <c r="G13" s="271">
        <v>499288.98430000001</v>
      </c>
      <c r="H13" s="272">
        <v>1241185.6255000001</v>
      </c>
      <c r="I13" s="497"/>
    </row>
    <row r="14" spans="1:9" ht="15.75">
      <c r="A14" s="123">
        <v>2.5</v>
      </c>
      <c r="B14" s="54" t="s">
        <v>140</v>
      </c>
      <c r="C14" s="536">
        <v>2110658.0499999998</v>
      </c>
      <c r="D14" s="536">
        <v>2592366.11</v>
      </c>
      <c r="E14" s="537">
        <v>4703024.16</v>
      </c>
      <c r="F14" s="271">
        <v>924631.8297</v>
      </c>
      <c r="G14" s="271">
        <v>3188842.0981000001</v>
      </c>
      <c r="H14" s="272">
        <v>4113473.9278000002</v>
      </c>
      <c r="I14" s="497"/>
    </row>
    <row r="15" spans="1:9" ht="15.75">
      <c r="A15" s="123">
        <v>2.6</v>
      </c>
      <c r="B15" s="54" t="s">
        <v>141</v>
      </c>
      <c r="C15" s="536">
        <v>589144.06000000006</v>
      </c>
      <c r="D15" s="536">
        <v>998603.85</v>
      </c>
      <c r="E15" s="537">
        <v>1587747.9100000001</v>
      </c>
      <c r="F15" s="271">
        <v>1029296.0728</v>
      </c>
      <c r="G15" s="271">
        <v>587476.56819999998</v>
      </c>
      <c r="H15" s="272">
        <v>1616772.6409999998</v>
      </c>
      <c r="I15" s="497"/>
    </row>
    <row r="16" spans="1:9" ht="15.75">
      <c r="A16" s="123">
        <v>2.7</v>
      </c>
      <c r="B16" s="54" t="s">
        <v>142</v>
      </c>
      <c r="C16" s="536">
        <v>41189.97</v>
      </c>
      <c r="D16" s="536">
        <v>429076.01</v>
      </c>
      <c r="E16" s="537">
        <v>470265.98</v>
      </c>
      <c r="F16" s="271">
        <v>19280.1738</v>
      </c>
      <c r="G16" s="271">
        <v>713418.11100000003</v>
      </c>
      <c r="H16" s="272">
        <v>732698.28480000002</v>
      </c>
      <c r="I16" s="497"/>
    </row>
    <row r="17" spans="1:9" ht="15.75">
      <c r="A17" s="123">
        <v>2.8</v>
      </c>
      <c r="B17" s="54" t="s">
        <v>143</v>
      </c>
      <c r="C17" s="536">
        <v>15211312.68</v>
      </c>
      <c r="D17" s="536">
        <v>9601572.1113000009</v>
      </c>
      <c r="E17" s="537">
        <v>24812884.791299999</v>
      </c>
      <c r="F17" s="271">
        <v>12459482.9749</v>
      </c>
      <c r="G17" s="271">
        <v>9580575.6931999996</v>
      </c>
      <c r="H17" s="272">
        <v>22040058.668099999</v>
      </c>
      <c r="I17" s="497"/>
    </row>
    <row r="18" spans="1:9" ht="15.75">
      <c r="A18" s="123">
        <v>2.9</v>
      </c>
      <c r="B18" s="54" t="s">
        <v>144</v>
      </c>
      <c r="C18" s="536">
        <v>5174446.42</v>
      </c>
      <c r="D18" s="536">
        <v>4503652.71</v>
      </c>
      <c r="E18" s="537">
        <v>9678099.129999999</v>
      </c>
      <c r="F18" s="271">
        <v>3500548.4470000002</v>
      </c>
      <c r="G18" s="271">
        <v>3887436.7461999999</v>
      </c>
      <c r="H18" s="272">
        <v>7387985.1931999996</v>
      </c>
      <c r="I18" s="497"/>
    </row>
    <row r="19" spans="1:9" ht="15.75">
      <c r="A19" s="123">
        <v>3</v>
      </c>
      <c r="B19" s="53" t="s">
        <v>145</v>
      </c>
      <c r="C19" s="536">
        <v>1429982.65</v>
      </c>
      <c r="D19" s="536">
        <v>2187227.61</v>
      </c>
      <c r="E19" s="537">
        <v>3617210.26</v>
      </c>
      <c r="F19" s="271">
        <v>727784.39</v>
      </c>
      <c r="G19" s="271">
        <v>1639995.99</v>
      </c>
      <c r="H19" s="272">
        <v>2367780.38</v>
      </c>
      <c r="I19" s="497"/>
    </row>
    <row r="20" spans="1:9" ht="15.75">
      <c r="A20" s="123">
        <v>4</v>
      </c>
      <c r="B20" s="53" t="s">
        <v>146</v>
      </c>
      <c r="C20" s="536">
        <v>10487143.779999999</v>
      </c>
      <c r="D20" s="536">
        <v>467608.9</v>
      </c>
      <c r="E20" s="537">
        <v>10954752.68</v>
      </c>
      <c r="F20" s="271">
        <v>9070859.3499999996</v>
      </c>
      <c r="G20" s="271"/>
      <c r="H20" s="272">
        <v>9070859.3499999996</v>
      </c>
      <c r="I20" s="497"/>
    </row>
    <row r="21" spans="1:9" ht="15.75">
      <c r="A21" s="123">
        <v>5</v>
      </c>
      <c r="B21" s="53" t="s">
        <v>147</v>
      </c>
      <c r="C21" s="536">
        <v>2012787.55</v>
      </c>
      <c r="D21" s="536">
        <v>244376.9</v>
      </c>
      <c r="E21" s="537">
        <v>2257164.4500000002</v>
      </c>
      <c r="F21" s="271">
        <v>1009286.51</v>
      </c>
      <c r="G21" s="271">
        <v>165534.64000000001</v>
      </c>
      <c r="H21" s="272">
        <v>1174821.1499999999</v>
      </c>
      <c r="I21" s="497"/>
    </row>
    <row r="22" spans="1:9" ht="15.75">
      <c r="A22" s="123">
        <v>6</v>
      </c>
      <c r="B22" s="55" t="s">
        <v>148</v>
      </c>
      <c r="C22" s="538">
        <v>44261966.579999998</v>
      </c>
      <c r="D22" s="538">
        <v>38047336.291300006</v>
      </c>
      <c r="E22" s="537">
        <v>82309302.871300012</v>
      </c>
      <c r="F22" s="273">
        <v>34092904.333899997</v>
      </c>
      <c r="G22" s="273">
        <v>35806443.336800002</v>
      </c>
      <c r="H22" s="272">
        <v>69899347.670699999</v>
      </c>
      <c r="I22" s="497"/>
    </row>
    <row r="23" spans="1:9" ht="15.75">
      <c r="A23" s="123"/>
      <c r="B23" s="51" t="s">
        <v>127</v>
      </c>
      <c r="C23" s="536"/>
      <c r="D23" s="536"/>
      <c r="E23" s="539"/>
      <c r="F23" s="271"/>
      <c r="G23" s="271"/>
      <c r="H23" s="274"/>
      <c r="I23" s="497"/>
    </row>
    <row r="24" spans="1:9" ht="15.75">
      <c r="A24" s="123">
        <v>7</v>
      </c>
      <c r="B24" s="53" t="s">
        <v>149</v>
      </c>
      <c r="C24" s="536">
        <v>5590967.2699999996</v>
      </c>
      <c r="D24" s="536">
        <v>1623134.34</v>
      </c>
      <c r="E24" s="537">
        <v>7214101.6099999994</v>
      </c>
      <c r="F24" s="271">
        <v>3953024.7404999998</v>
      </c>
      <c r="G24" s="271">
        <v>1207293.9062999999</v>
      </c>
      <c r="H24" s="272">
        <v>5160318.6468000002</v>
      </c>
      <c r="I24" s="497"/>
    </row>
    <row r="25" spans="1:9" ht="15.75">
      <c r="A25" s="123">
        <v>8</v>
      </c>
      <c r="B25" s="53" t="s">
        <v>150</v>
      </c>
      <c r="C25" s="536">
        <v>5354255.6400000006</v>
      </c>
      <c r="D25" s="536">
        <v>7097850.1499999994</v>
      </c>
      <c r="E25" s="537">
        <v>12452105.789999999</v>
      </c>
      <c r="F25" s="271">
        <v>3765464.7122</v>
      </c>
      <c r="G25" s="271">
        <v>7150673.4861000003</v>
      </c>
      <c r="H25" s="272">
        <v>10916138.1983</v>
      </c>
      <c r="I25" s="497"/>
    </row>
    <row r="26" spans="1:9" ht="15.75">
      <c r="A26" s="123">
        <v>9</v>
      </c>
      <c r="B26" s="53" t="s">
        <v>151</v>
      </c>
      <c r="C26" s="536">
        <v>670784.81000000006</v>
      </c>
      <c r="D26" s="536">
        <v>291063.67999999999</v>
      </c>
      <c r="E26" s="537">
        <v>961848.49</v>
      </c>
      <c r="F26" s="271">
        <v>975501.76</v>
      </c>
      <c r="G26" s="271">
        <v>352240.95</v>
      </c>
      <c r="H26" s="272">
        <v>1327742.71</v>
      </c>
      <c r="I26" s="497"/>
    </row>
    <row r="27" spans="1:9" ht="15.75">
      <c r="A27" s="123">
        <v>10</v>
      </c>
      <c r="B27" s="53" t="s">
        <v>152</v>
      </c>
      <c r="C27" s="536">
        <v>148399.65</v>
      </c>
      <c r="D27" s="536">
        <v>0</v>
      </c>
      <c r="E27" s="537">
        <v>148399.65</v>
      </c>
      <c r="F27" s="271">
        <v>96903.42</v>
      </c>
      <c r="G27" s="271"/>
      <c r="H27" s="272">
        <v>96903.42</v>
      </c>
      <c r="I27" s="497"/>
    </row>
    <row r="28" spans="1:9" ht="15.75">
      <c r="A28" s="123">
        <v>11</v>
      </c>
      <c r="B28" s="53" t="s">
        <v>153</v>
      </c>
      <c r="C28" s="536">
        <v>4964010.58</v>
      </c>
      <c r="D28" s="536">
        <v>14578971.199999999</v>
      </c>
      <c r="E28" s="537">
        <v>19542981.780000001</v>
      </c>
      <c r="F28" s="271">
        <v>3051287.95</v>
      </c>
      <c r="G28" s="271">
        <v>10203614.189999999</v>
      </c>
      <c r="H28" s="272">
        <v>13254902.140000001</v>
      </c>
      <c r="I28" s="497"/>
    </row>
    <row r="29" spans="1:9" ht="15.75">
      <c r="A29" s="123">
        <v>12</v>
      </c>
      <c r="B29" s="53" t="s">
        <v>154</v>
      </c>
      <c r="C29" s="536"/>
      <c r="D29" s="536"/>
      <c r="E29" s="537">
        <v>0</v>
      </c>
      <c r="F29" s="271"/>
      <c r="G29" s="271"/>
      <c r="H29" s="272">
        <v>0</v>
      </c>
      <c r="I29" s="497"/>
    </row>
    <row r="30" spans="1:9" ht="15.75">
      <c r="A30" s="123">
        <v>13</v>
      </c>
      <c r="B30" s="56" t="s">
        <v>155</v>
      </c>
      <c r="C30" s="538">
        <v>16728417.950000001</v>
      </c>
      <c r="D30" s="538">
        <v>23591019.369999997</v>
      </c>
      <c r="E30" s="537">
        <v>40319437.32</v>
      </c>
      <c r="F30" s="273">
        <v>11842182.582699999</v>
      </c>
      <c r="G30" s="273">
        <v>18913822.532399997</v>
      </c>
      <c r="H30" s="272">
        <v>30756005.115099996</v>
      </c>
      <c r="I30" s="497"/>
    </row>
    <row r="31" spans="1:9" ht="15.75">
      <c r="A31" s="123">
        <v>14</v>
      </c>
      <c r="B31" s="56" t="s">
        <v>156</v>
      </c>
      <c r="C31" s="538">
        <v>27533548.629999995</v>
      </c>
      <c r="D31" s="538">
        <v>14456316.921300009</v>
      </c>
      <c r="E31" s="537">
        <v>41989865.551300004</v>
      </c>
      <c r="F31" s="273">
        <v>22250721.751199998</v>
      </c>
      <c r="G31" s="273">
        <v>16892620.804400004</v>
      </c>
      <c r="H31" s="272">
        <v>39143342.555600002</v>
      </c>
      <c r="I31" s="497"/>
    </row>
    <row r="32" spans="1:9">
      <c r="A32" s="123"/>
      <c r="B32" s="51"/>
      <c r="C32" s="540"/>
      <c r="D32" s="540"/>
      <c r="E32" s="540"/>
      <c r="F32" s="275"/>
      <c r="G32" s="275"/>
      <c r="H32" s="276"/>
      <c r="I32" s="497"/>
    </row>
    <row r="33" spans="1:9" ht="15.75">
      <c r="A33" s="123"/>
      <c r="B33" s="51" t="s">
        <v>157</v>
      </c>
      <c r="C33" s="536"/>
      <c r="D33" s="536"/>
      <c r="E33" s="539"/>
      <c r="F33" s="271"/>
      <c r="G33" s="271"/>
      <c r="H33" s="274"/>
      <c r="I33" s="497"/>
    </row>
    <row r="34" spans="1:9" ht="15.75">
      <c r="A34" s="123">
        <v>15</v>
      </c>
      <c r="B34" s="50" t="s">
        <v>128</v>
      </c>
      <c r="C34" s="541">
        <v>2288193.7400000002</v>
      </c>
      <c r="D34" s="541">
        <v>-1062340.52</v>
      </c>
      <c r="E34" s="537">
        <v>1225853.2200000002</v>
      </c>
      <c r="F34" s="277">
        <v>2966879.04</v>
      </c>
      <c r="G34" s="277">
        <v>1295781.94</v>
      </c>
      <c r="H34" s="272">
        <v>4262660.9800000004</v>
      </c>
      <c r="I34" s="497"/>
    </row>
    <row r="35" spans="1:9" ht="15.75">
      <c r="A35" s="123">
        <v>15.1</v>
      </c>
      <c r="B35" s="54" t="s">
        <v>158</v>
      </c>
      <c r="C35" s="536">
        <v>3905470.54</v>
      </c>
      <c r="D35" s="536">
        <v>2428926.62</v>
      </c>
      <c r="E35" s="537">
        <v>6334397.1600000001</v>
      </c>
      <c r="F35" s="271">
        <v>4129614.19</v>
      </c>
      <c r="G35" s="271">
        <v>3480854.18</v>
      </c>
      <c r="H35" s="272">
        <v>7610468.3700000001</v>
      </c>
      <c r="I35" s="497"/>
    </row>
    <row r="36" spans="1:9" ht="15.75">
      <c r="A36" s="123">
        <v>15.2</v>
      </c>
      <c r="B36" s="54" t="s">
        <v>159</v>
      </c>
      <c r="C36" s="536">
        <v>1617276.8</v>
      </c>
      <c r="D36" s="536">
        <v>3491267.14</v>
      </c>
      <c r="E36" s="537">
        <v>5108543.9400000004</v>
      </c>
      <c r="F36" s="271">
        <v>1162735.1499999999</v>
      </c>
      <c r="G36" s="271">
        <v>2185072.2400000002</v>
      </c>
      <c r="H36" s="272">
        <v>3347807.39</v>
      </c>
      <c r="I36" s="497"/>
    </row>
    <row r="37" spans="1:9" ht="15.75">
      <c r="A37" s="123">
        <v>16</v>
      </c>
      <c r="B37" s="53" t="s">
        <v>160</v>
      </c>
      <c r="C37" s="536">
        <v>0</v>
      </c>
      <c r="D37" s="536">
        <v>0</v>
      </c>
      <c r="E37" s="537">
        <v>0</v>
      </c>
      <c r="F37" s="271"/>
      <c r="G37" s="271"/>
      <c r="H37" s="272">
        <v>0</v>
      </c>
      <c r="I37" s="497"/>
    </row>
    <row r="38" spans="1:9" ht="15.75">
      <c r="A38" s="123">
        <v>17</v>
      </c>
      <c r="B38" s="53" t="s">
        <v>161</v>
      </c>
      <c r="C38" s="536">
        <v>59730.21</v>
      </c>
      <c r="D38" s="536">
        <v>0</v>
      </c>
      <c r="E38" s="537">
        <v>59730.21</v>
      </c>
      <c r="F38" s="271"/>
      <c r="G38" s="271"/>
      <c r="H38" s="272">
        <v>0</v>
      </c>
      <c r="I38" s="497"/>
    </row>
    <row r="39" spans="1:9" ht="15.75">
      <c r="A39" s="123">
        <v>18</v>
      </c>
      <c r="B39" s="53" t="s">
        <v>162</v>
      </c>
      <c r="C39" s="536">
        <v>0</v>
      </c>
      <c r="D39" s="536">
        <v>0</v>
      </c>
      <c r="E39" s="537">
        <v>0</v>
      </c>
      <c r="F39" s="271"/>
      <c r="G39" s="271"/>
      <c r="H39" s="272">
        <v>0</v>
      </c>
      <c r="I39" s="497"/>
    </row>
    <row r="40" spans="1:9" ht="15.75">
      <c r="A40" s="123">
        <v>19</v>
      </c>
      <c r="B40" s="53" t="s">
        <v>163</v>
      </c>
      <c r="C40" s="536">
        <v>3488274.24</v>
      </c>
      <c r="D40" s="536"/>
      <c r="E40" s="537">
        <v>3488274.24</v>
      </c>
      <c r="F40" s="271">
        <v>3216262.83</v>
      </c>
      <c r="G40" s="271"/>
      <c r="H40" s="272">
        <v>3216262.83</v>
      </c>
      <c r="I40" s="497"/>
    </row>
    <row r="41" spans="1:9" ht="15.75">
      <c r="A41" s="123">
        <v>20</v>
      </c>
      <c r="B41" s="53" t="s">
        <v>164</v>
      </c>
      <c r="C41" s="536">
        <v>-325965.68</v>
      </c>
      <c r="D41" s="536"/>
      <c r="E41" s="537">
        <v>-325965.68</v>
      </c>
      <c r="F41" s="271">
        <v>-268493.58</v>
      </c>
      <c r="G41" s="271"/>
      <c r="H41" s="272">
        <v>-268493.58</v>
      </c>
      <c r="I41" s="497"/>
    </row>
    <row r="42" spans="1:9" ht="15.75">
      <c r="A42" s="123">
        <v>21</v>
      </c>
      <c r="B42" s="53" t="s">
        <v>165</v>
      </c>
      <c r="C42" s="536">
        <v>115714.68</v>
      </c>
      <c r="D42" s="536">
        <v>0</v>
      </c>
      <c r="E42" s="537">
        <v>115714.68</v>
      </c>
      <c r="F42" s="271">
        <v>1482189.74</v>
      </c>
      <c r="G42" s="271"/>
      <c r="H42" s="272">
        <v>1482189.74</v>
      </c>
      <c r="I42" s="497"/>
    </row>
    <row r="43" spans="1:9" ht="15.75">
      <c r="A43" s="123">
        <v>22</v>
      </c>
      <c r="B43" s="53" t="s">
        <v>166</v>
      </c>
      <c r="C43" s="536">
        <v>280451.07</v>
      </c>
      <c r="D43" s="536">
        <v>8721.14</v>
      </c>
      <c r="E43" s="537">
        <v>289172.21000000002</v>
      </c>
      <c r="F43" s="271">
        <v>136747.59</v>
      </c>
      <c r="G43" s="271">
        <v>3010.72</v>
      </c>
      <c r="H43" s="272">
        <v>139758.31</v>
      </c>
      <c r="I43" s="497"/>
    </row>
    <row r="44" spans="1:9" ht="15.75">
      <c r="A44" s="123">
        <v>23</v>
      </c>
      <c r="B44" s="53" t="s">
        <v>167</v>
      </c>
      <c r="C44" s="536">
        <v>201398.81</v>
      </c>
      <c r="D44" s="536">
        <v>82583.95</v>
      </c>
      <c r="E44" s="537">
        <v>283982.76</v>
      </c>
      <c r="F44" s="271">
        <v>144391.12</v>
      </c>
      <c r="G44" s="271">
        <v>160633.32999999999</v>
      </c>
      <c r="H44" s="272">
        <v>305024.44999999995</v>
      </c>
      <c r="I44" s="497"/>
    </row>
    <row r="45" spans="1:9" ht="15.75">
      <c r="A45" s="123">
        <v>24</v>
      </c>
      <c r="B45" s="56" t="s">
        <v>168</v>
      </c>
      <c r="C45" s="538">
        <v>6107797.0700000003</v>
      </c>
      <c r="D45" s="538">
        <v>-971035.43000000017</v>
      </c>
      <c r="E45" s="537">
        <v>5136761.6400000006</v>
      </c>
      <c r="F45" s="273">
        <v>7677976.7400000002</v>
      </c>
      <c r="G45" s="273">
        <v>1459425.99</v>
      </c>
      <c r="H45" s="272">
        <v>9137402.7300000004</v>
      </c>
      <c r="I45" s="497"/>
    </row>
    <row r="46" spans="1:9">
      <c r="A46" s="123"/>
      <c r="B46" s="51" t="s">
        <v>169</v>
      </c>
      <c r="C46" s="536"/>
      <c r="D46" s="536"/>
      <c r="E46" s="536"/>
      <c r="F46" s="271"/>
      <c r="G46" s="271"/>
      <c r="H46" s="278"/>
      <c r="I46" s="497"/>
    </row>
    <row r="47" spans="1:9" ht="15.75">
      <c r="A47" s="123">
        <v>25</v>
      </c>
      <c r="B47" s="53" t="s">
        <v>170</v>
      </c>
      <c r="C47" s="536">
        <v>268185.15999999997</v>
      </c>
      <c r="D47" s="536">
        <v>134396.54</v>
      </c>
      <c r="E47" s="537">
        <v>402581.69999999995</v>
      </c>
      <c r="F47" s="271">
        <v>826794.12</v>
      </c>
      <c r="G47" s="271">
        <v>10487.44</v>
      </c>
      <c r="H47" s="272">
        <v>837281.55999999994</v>
      </c>
      <c r="I47" s="497"/>
    </row>
    <row r="48" spans="1:9" ht="15.75">
      <c r="A48" s="123">
        <v>26</v>
      </c>
      <c r="B48" s="53" t="s">
        <v>171</v>
      </c>
      <c r="C48" s="536">
        <v>1691602.53</v>
      </c>
      <c r="D48" s="536">
        <v>29306.42</v>
      </c>
      <c r="E48" s="537">
        <v>1720908.95</v>
      </c>
      <c r="F48" s="271">
        <v>1490096.74</v>
      </c>
      <c r="G48" s="271">
        <v>65601.14</v>
      </c>
      <c r="H48" s="272">
        <v>1555697.88</v>
      </c>
      <c r="I48" s="497"/>
    </row>
    <row r="49" spans="1:9" ht="15.75">
      <c r="A49" s="123">
        <v>27</v>
      </c>
      <c r="B49" s="53" t="s">
        <v>172</v>
      </c>
      <c r="C49" s="536">
        <v>14021196.9</v>
      </c>
      <c r="D49" s="536"/>
      <c r="E49" s="537">
        <v>14021196.9</v>
      </c>
      <c r="F49" s="271">
        <v>10916222.609999999</v>
      </c>
      <c r="G49" s="271"/>
      <c r="H49" s="272">
        <v>10916222.609999999</v>
      </c>
      <c r="I49" s="497"/>
    </row>
    <row r="50" spans="1:9" ht="15.75">
      <c r="A50" s="123">
        <v>28</v>
      </c>
      <c r="B50" s="53" t="s">
        <v>307</v>
      </c>
      <c r="C50" s="536">
        <v>73927.490000000005</v>
      </c>
      <c r="D50" s="536"/>
      <c r="E50" s="537">
        <v>73927.490000000005</v>
      </c>
      <c r="F50" s="271">
        <v>59629.54</v>
      </c>
      <c r="G50" s="271"/>
      <c r="H50" s="272">
        <v>59629.54</v>
      </c>
      <c r="I50" s="497"/>
    </row>
    <row r="51" spans="1:9" ht="15.75">
      <c r="A51" s="123">
        <v>29</v>
      </c>
      <c r="B51" s="53" t="s">
        <v>173</v>
      </c>
      <c r="C51" s="536">
        <v>2448497.6800000002</v>
      </c>
      <c r="D51" s="536"/>
      <c r="E51" s="537">
        <v>2448497.6800000002</v>
      </c>
      <c r="F51" s="271">
        <v>1221872.2</v>
      </c>
      <c r="G51" s="271"/>
      <c r="H51" s="272">
        <v>1221872.2</v>
      </c>
      <c r="I51" s="497"/>
    </row>
    <row r="52" spans="1:9" ht="15.75">
      <c r="A52" s="123">
        <v>30</v>
      </c>
      <c r="B52" s="53" t="s">
        <v>174</v>
      </c>
      <c r="C52" s="536">
        <v>2511616.9900000002</v>
      </c>
      <c r="D52" s="536">
        <v>66760.72</v>
      </c>
      <c r="E52" s="537">
        <v>2578377.7100000004</v>
      </c>
      <c r="F52" s="271">
        <v>2147112.58</v>
      </c>
      <c r="G52" s="271">
        <v>33317.93</v>
      </c>
      <c r="H52" s="272">
        <v>2180430.5100000002</v>
      </c>
      <c r="I52" s="497"/>
    </row>
    <row r="53" spans="1:9" ht="15.75">
      <c r="A53" s="123">
        <v>31</v>
      </c>
      <c r="B53" s="56" t="s">
        <v>175</v>
      </c>
      <c r="C53" s="538">
        <v>21015026.75</v>
      </c>
      <c r="D53" s="538">
        <v>230463.68000000002</v>
      </c>
      <c r="E53" s="537">
        <v>21245490.43</v>
      </c>
      <c r="F53" s="273">
        <v>16661727.789999997</v>
      </c>
      <c r="G53" s="273">
        <v>109406.51000000001</v>
      </c>
      <c r="H53" s="272">
        <v>16771134.299999997</v>
      </c>
      <c r="I53" s="497"/>
    </row>
    <row r="54" spans="1:9" ht="15.75">
      <c r="A54" s="123">
        <v>32</v>
      </c>
      <c r="B54" s="56" t="s">
        <v>176</v>
      </c>
      <c r="C54" s="538">
        <v>-14907229.68</v>
      </c>
      <c r="D54" s="538">
        <v>-1201499.1100000001</v>
      </c>
      <c r="E54" s="537">
        <v>-16108728.789999999</v>
      </c>
      <c r="F54" s="273">
        <v>-8983751.049999997</v>
      </c>
      <c r="G54" s="273">
        <v>1350019.48</v>
      </c>
      <c r="H54" s="272">
        <v>-7633731.5699999966</v>
      </c>
      <c r="I54" s="497"/>
    </row>
    <row r="55" spans="1:9">
      <c r="A55" s="123"/>
      <c r="B55" s="51"/>
      <c r="C55" s="540"/>
      <c r="D55" s="540"/>
      <c r="E55" s="540"/>
      <c r="F55" s="275"/>
      <c r="G55" s="275"/>
      <c r="H55" s="276"/>
      <c r="I55" s="497"/>
    </row>
    <row r="56" spans="1:9" ht="15.75">
      <c r="A56" s="123">
        <v>33</v>
      </c>
      <c r="B56" s="56" t="s">
        <v>177</v>
      </c>
      <c r="C56" s="538">
        <v>12626318.949999996</v>
      </c>
      <c r="D56" s="538">
        <v>13254817.811300009</v>
      </c>
      <c r="E56" s="537">
        <v>25881136.761300005</v>
      </c>
      <c r="F56" s="273">
        <v>13266970.701200001</v>
      </c>
      <c r="G56" s="273">
        <v>18242640.284400005</v>
      </c>
      <c r="H56" s="272">
        <v>31509610.985600006</v>
      </c>
      <c r="I56" s="497"/>
    </row>
    <row r="57" spans="1:9">
      <c r="A57" s="123"/>
      <c r="B57" s="51"/>
      <c r="C57" s="540"/>
      <c r="D57" s="540"/>
      <c r="E57" s="540"/>
      <c r="F57" s="275"/>
      <c r="G57" s="275"/>
      <c r="H57" s="276"/>
      <c r="I57" s="497"/>
    </row>
    <row r="58" spans="1:9" ht="15.75">
      <c r="A58" s="123">
        <v>34</v>
      </c>
      <c r="B58" s="53" t="s">
        <v>178</v>
      </c>
      <c r="C58" s="536">
        <v>6668147.8499999996</v>
      </c>
      <c r="D58" s="536" t="s">
        <v>913</v>
      </c>
      <c r="E58" s="537">
        <v>6668147.8499999996</v>
      </c>
      <c r="F58" s="271">
        <v>4064923.27</v>
      </c>
      <c r="G58" s="271" t="s">
        <v>913</v>
      </c>
      <c r="H58" s="272">
        <v>4064923.27</v>
      </c>
      <c r="I58" s="497"/>
    </row>
    <row r="59" spans="1:9" s="203" customFormat="1" ht="15.75">
      <c r="A59" s="123">
        <v>35</v>
      </c>
      <c r="B59" s="50" t="s">
        <v>179</v>
      </c>
      <c r="C59" s="542">
        <v>0</v>
      </c>
      <c r="D59" s="542" t="s">
        <v>913</v>
      </c>
      <c r="E59" s="543">
        <v>0</v>
      </c>
      <c r="F59" s="279"/>
      <c r="G59" s="279" t="s">
        <v>913</v>
      </c>
      <c r="H59" s="280">
        <v>0</v>
      </c>
      <c r="I59" s="497"/>
    </row>
    <row r="60" spans="1:9" ht="15.75">
      <c r="A60" s="123">
        <v>36</v>
      </c>
      <c r="B60" s="53" t="s">
        <v>180</v>
      </c>
      <c r="C60" s="536">
        <v>4526894.66</v>
      </c>
      <c r="D60" s="536" t="s">
        <v>913</v>
      </c>
      <c r="E60" s="537">
        <v>4526894.66</v>
      </c>
      <c r="F60" s="271">
        <v>1327112.79</v>
      </c>
      <c r="G60" s="271" t="s">
        <v>913</v>
      </c>
      <c r="H60" s="272">
        <v>1327112.79</v>
      </c>
      <c r="I60" s="497"/>
    </row>
    <row r="61" spans="1:9" ht="15.75">
      <c r="A61" s="123">
        <v>37</v>
      </c>
      <c r="B61" s="56" t="s">
        <v>181</v>
      </c>
      <c r="C61" s="538">
        <v>11195042.51</v>
      </c>
      <c r="D61" s="538">
        <v>0</v>
      </c>
      <c r="E61" s="537">
        <v>11195042.51</v>
      </c>
      <c r="F61" s="273">
        <v>5392036.0600000005</v>
      </c>
      <c r="G61" s="273">
        <v>0</v>
      </c>
      <c r="H61" s="272">
        <v>5392036.0600000005</v>
      </c>
      <c r="I61" s="497"/>
    </row>
    <row r="62" spans="1:9">
      <c r="A62" s="123"/>
      <c r="B62" s="57"/>
      <c r="C62" s="536"/>
      <c r="D62" s="536"/>
      <c r="E62" s="536"/>
      <c r="F62" s="271"/>
      <c r="G62" s="271"/>
      <c r="H62" s="278"/>
      <c r="I62" s="497"/>
    </row>
    <row r="63" spans="1:9" ht="15.75">
      <c r="A63" s="123">
        <v>38</v>
      </c>
      <c r="B63" s="58" t="s">
        <v>308</v>
      </c>
      <c r="C63" s="538">
        <v>1431276.4399999958</v>
      </c>
      <c r="D63" s="538">
        <v>13254817.811300009</v>
      </c>
      <c r="E63" s="537">
        <v>14686094.251300005</v>
      </c>
      <c r="F63" s="273">
        <v>7874934.6412000004</v>
      </c>
      <c r="G63" s="273">
        <v>18242640.284400005</v>
      </c>
      <c r="H63" s="272">
        <v>26117574.925600007</v>
      </c>
      <c r="I63" s="497"/>
    </row>
    <row r="64" spans="1:9" ht="15.75">
      <c r="A64" s="121">
        <v>39</v>
      </c>
      <c r="B64" s="53" t="s">
        <v>182</v>
      </c>
      <c r="C64" s="544">
        <v>378961.2</v>
      </c>
      <c r="D64" s="544"/>
      <c r="E64" s="537">
        <v>378961.2</v>
      </c>
      <c r="F64" s="281">
        <v>2678221.58</v>
      </c>
      <c r="G64" s="281"/>
      <c r="H64" s="272">
        <v>2678221.58</v>
      </c>
      <c r="I64" s="497"/>
    </row>
    <row r="65" spans="1:9" ht="15.75">
      <c r="A65" s="123">
        <v>40</v>
      </c>
      <c r="B65" s="56" t="s">
        <v>183</v>
      </c>
      <c r="C65" s="538">
        <v>1052315.2399999958</v>
      </c>
      <c r="D65" s="538">
        <v>13254817.811300009</v>
      </c>
      <c r="E65" s="537">
        <v>14307133.051300006</v>
      </c>
      <c r="F65" s="273">
        <v>5196713.0612000003</v>
      </c>
      <c r="G65" s="273">
        <v>18242640.284400005</v>
      </c>
      <c r="H65" s="272">
        <v>23439353.345600005</v>
      </c>
      <c r="I65" s="497"/>
    </row>
    <row r="66" spans="1:9" ht="15.75">
      <c r="A66" s="121">
        <v>41</v>
      </c>
      <c r="B66" s="53" t="s">
        <v>184</v>
      </c>
      <c r="C66" s="544">
        <v>-3300</v>
      </c>
      <c r="D66" s="544"/>
      <c r="E66" s="537">
        <v>-3300</v>
      </c>
      <c r="F66" s="281">
        <v>-3115</v>
      </c>
      <c r="G66" s="281"/>
      <c r="H66" s="272">
        <v>-3115</v>
      </c>
      <c r="I66" s="497"/>
    </row>
    <row r="67" spans="1:9" ht="16.5" thickBot="1">
      <c r="A67" s="125">
        <v>42</v>
      </c>
      <c r="B67" s="126" t="s">
        <v>185</v>
      </c>
      <c r="C67" s="545">
        <v>1049015.2399999958</v>
      </c>
      <c r="D67" s="545">
        <v>13254817.811300009</v>
      </c>
      <c r="E67" s="546">
        <v>14303833.051300006</v>
      </c>
      <c r="F67" s="282">
        <v>5193598.0612000003</v>
      </c>
      <c r="G67" s="282">
        <v>18242640.284400005</v>
      </c>
      <c r="H67" s="283">
        <v>23436238.345600005</v>
      </c>
      <c r="I67" s="497"/>
    </row>
  </sheetData>
  <mergeCells count="2">
    <mergeCell ref="C5:E5"/>
    <mergeCell ref="F5:H5"/>
  </mergeCells>
  <pageMargins left="0.7" right="0.7" top="0.75" bottom="0.75" header="0.3" footer="0.3"/>
  <pageSetup paperSize="9" scale="5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L15" sqref="L15"/>
    </sheetView>
  </sheetViews>
  <sheetFormatPr defaultRowHeight="15"/>
  <cols>
    <col min="1" max="1" width="9.5703125" bestFit="1" customWidth="1"/>
    <col min="2" max="2" width="72.28515625" customWidth="1"/>
    <col min="3" max="8" width="12.7109375" customWidth="1"/>
  </cols>
  <sheetData>
    <row r="1" spans="1:8">
      <c r="A1" s="2" t="s">
        <v>226</v>
      </c>
      <c r="B1" t="str">
        <f>Info!C2</f>
        <v>სს "ბაზისბანკი"</v>
      </c>
    </row>
    <row r="2" spans="1:8">
      <c r="A2" s="2" t="s">
        <v>227</v>
      </c>
      <c r="B2" s="551">
        <f>'1. key ratios'!B2</f>
        <v>43738</v>
      </c>
    </row>
    <row r="3" spans="1:8">
      <c r="A3" s="2"/>
    </row>
    <row r="4" spans="1:8" ht="16.5" thickBot="1">
      <c r="A4" s="2" t="s">
        <v>648</v>
      </c>
      <c r="B4" s="2"/>
      <c r="C4" s="212"/>
      <c r="D4" s="212"/>
      <c r="E4" s="212"/>
      <c r="F4" s="213"/>
      <c r="G4" s="213"/>
      <c r="H4" s="214" t="s">
        <v>130</v>
      </c>
    </row>
    <row r="5" spans="1:8" ht="15.75">
      <c r="A5" s="561" t="s">
        <v>27</v>
      </c>
      <c r="B5" s="563" t="s">
        <v>281</v>
      </c>
      <c r="C5" s="565" t="s">
        <v>232</v>
      </c>
      <c r="D5" s="565"/>
      <c r="E5" s="565"/>
      <c r="F5" s="565" t="s">
        <v>233</v>
      </c>
      <c r="G5" s="565"/>
      <c r="H5" s="566"/>
    </row>
    <row r="6" spans="1:8">
      <c r="A6" s="562"/>
      <c r="B6" s="564"/>
      <c r="C6" s="38" t="s">
        <v>28</v>
      </c>
      <c r="D6" s="38" t="s">
        <v>131</v>
      </c>
      <c r="E6" s="38" t="s">
        <v>69</v>
      </c>
      <c r="F6" s="38" t="s">
        <v>28</v>
      </c>
      <c r="G6" s="38" t="s">
        <v>131</v>
      </c>
      <c r="H6" s="39" t="s">
        <v>69</v>
      </c>
    </row>
    <row r="7" spans="1:8" s="3" customFormat="1" ht="15.75">
      <c r="A7" s="215">
        <v>1</v>
      </c>
      <c r="B7" s="216" t="s">
        <v>788</v>
      </c>
      <c r="C7" s="263">
        <v>89399830.700000003</v>
      </c>
      <c r="D7" s="263">
        <v>64801664.217999995</v>
      </c>
      <c r="E7" s="284">
        <v>154201494.91799998</v>
      </c>
      <c r="F7" s="263">
        <v>71970831.320000008</v>
      </c>
      <c r="G7" s="263">
        <v>63927499.241599992</v>
      </c>
      <c r="H7" s="264">
        <v>135898330.5616</v>
      </c>
    </row>
    <row r="8" spans="1:8" s="3" customFormat="1" ht="15.75">
      <c r="A8" s="215">
        <v>1.1000000000000001</v>
      </c>
      <c r="B8" s="217" t="s">
        <v>312</v>
      </c>
      <c r="C8" s="263">
        <v>65217076.32</v>
      </c>
      <c r="D8" s="263">
        <v>12194111.7863</v>
      </c>
      <c r="E8" s="284">
        <v>77411188.106299996</v>
      </c>
      <c r="F8" s="263">
        <v>41904850.990000002</v>
      </c>
      <c r="G8" s="263">
        <v>9746145.2097999994</v>
      </c>
      <c r="H8" s="264">
        <v>51650996.1998</v>
      </c>
    </row>
    <row r="9" spans="1:8" s="3" customFormat="1" ht="15.75">
      <c r="A9" s="215">
        <v>1.2</v>
      </c>
      <c r="B9" s="217" t="s">
        <v>313</v>
      </c>
      <c r="C9" s="263"/>
      <c r="D9" s="263">
        <v>531607.97279999999</v>
      </c>
      <c r="E9" s="284">
        <v>531607.97279999999</v>
      </c>
      <c r="F9" s="263"/>
      <c r="G9" s="263">
        <v>545716.35360000003</v>
      </c>
      <c r="H9" s="264">
        <v>545716.35360000003</v>
      </c>
    </row>
    <row r="10" spans="1:8" s="3" customFormat="1" ht="15.75">
      <c r="A10" s="215">
        <v>1.3</v>
      </c>
      <c r="B10" s="217" t="s">
        <v>314</v>
      </c>
      <c r="C10" s="263">
        <v>24160059.23</v>
      </c>
      <c r="D10" s="263">
        <v>52022384.057599999</v>
      </c>
      <c r="E10" s="284">
        <v>76182443.287599996</v>
      </c>
      <c r="F10" s="263">
        <v>30043285.18</v>
      </c>
      <c r="G10" s="263">
        <v>53586088.443799995</v>
      </c>
      <c r="H10" s="264">
        <v>83629373.623799995</v>
      </c>
    </row>
    <row r="11" spans="1:8" s="3" customFormat="1" ht="15.75">
      <c r="A11" s="215">
        <v>1.4</v>
      </c>
      <c r="B11" s="217" t="s">
        <v>315</v>
      </c>
      <c r="C11" s="263">
        <v>22695.15</v>
      </c>
      <c r="D11" s="263">
        <v>53560.401299999998</v>
      </c>
      <c r="E11" s="284">
        <v>76255.551299999992</v>
      </c>
      <c r="F11" s="263">
        <v>22695.15</v>
      </c>
      <c r="G11" s="263">
        <v>49549.234400000001</v>
      </c>
      <c r="H11" s="264">
        <v>72244.38440000001</v>
      </c>
    </row>
    <row r="12" spans="1:8" s="3" customFormat="1" ht="29.25" customHeight="1">
      <c r="A12" s="215">
        <v>2</v>
      </c>
      <c r="B12" s="216" t="s">
        <v>316</v>
      </c>
      <c r="C12" s="263">
        <v>0</v>
      </c>
      <c r="D12" s="263">
        <v>114070720</v>
      </c>
      <c r="E12" s="284">
        <v>114070720</v>
      </c>
      <c r="F12" s="263">
        <v>31284000</v>
      </c>
      <c r="G12" s="263">
        <v>34633372.356299996</v>
      </c>
      <c r="H12" s="264">
        <v>65917372.356299996</v>
      </c>
    </row>
    <row r="13" spans="1:8" s="3" customFormat="1" ht="25.5">
      <c r="A13" s="215">
        <v>3</v>
      </c>
      <c r="B13" s="216" t="s">
        <v>317</v>
      </c>
      <c r="C13" s="263"/>
      <c r="D13" s="263"/>
      <c r="E13" s="284">
        <v>0</v>
      </c>
      <c r="F13" s="263"/>
      <c r="G13" s="263"/>
      <c r="H13" s="264">
        <v>0</v>
      </c>
    </row>
    <row r="14" spans="1:8" s="3" customFormat="1" ht="15.75">
      <c r="A14" s="215">
        <v>3.1</v>
      </c>
      <c r="B14" s="217" t="s">
        <v>318</v>
      </c>
      <c r="C14" s="263"/>
      <c r="D14" s="263"/>
      <c r="E14" s="284">
        <v>0</v>
      </c>
      <c r="F14" s="263"/>
      <c r="G14" s="263"/>
      <c r="H14" s="264">
        <v>0</v>
      </c>
    </row>
    <row r="15" spans="1:8" s="3" customFormat="1" ht="15.75">
      <c r="A15" s="215">
        <v>3.2</v>
      </c>
      <c r="B15" s="217" t="s">
        <v>319</v>
      </c>
      <c r="C15" s="263"/>
      <c r="D15" s="263"/>
      <c r="E15" s="284">
        <v>0</v>
      </c>
      <c r="F15" s="263"/>
      <c r="G15" s="263"/>
      <c r="H15" s="264">
        <v>0</v>
      </c>
    </row>
    <row r="16" spans="1:8" s="3" customFormat="1" ht="15.75">
      <c r="A16" s="215">
        <v>4</v>
      </c>
      <c r="B16" s="216" t="s">
        <v>320</v>
      </c>
      <c r="C16" s="263">
        <v>32960359.058242001</v>
      </c>
      <c r="D16" s="263">
        <v>521857066.260988</v>
      </c>
      <c r="E16" s="284">
        <v>554817425.31922996</v>
      </c>
      <c r="F16" s="263">
        <v>62099367.301259004</v>
      </c>
      <c r="G16" s="263">
        <v>449008132.86823201</v>
      </c>
      <c r="H16" s="264">
        <v>511107500.16949099</v>
      </c>
    </row>
    <row r="17" spans="1:8" s="3" customFormat="1" ht="15.75">
      <c r="A17" s="215">
        <v>4.0999999999999996</v>
      </c>
      <c r="B17" s="217" t="s">
        <v>321</v>
      </c>
      <c r="C17" s="263">
        <v>31397359.058242001</v>
      </c>
      <c r="D17" s="263">
        <v>518655107.06098801</v>
      </c>
      <c r="E17" s="284">
        <v>550052466.11923003</v>
      </c>
      <c r="F17" s="263">
        <v>60783867.301259004</v>
      </c>
      <c r="G17" s="263">
        <v>445536587.61823201</v>
      </c>
      <c r="H17" s="264">
        <v>506320454.91949099</v>
      </c>
    </row>
    <row r="18" spans="1:8" s="3" customFormat="1" ht="15.75">
      <c r="A18" s="215">
        <v>4.2</v>
      </c>
      <c r="B18" s="217" t="s">
        <v>322</v>
      </c>
      <c r="C18" s="263">
        <v>1563000</v>
      </c>
      <c r="D18" s="263">
        <v>3201959.2</v>
      </c>
      <c r="E18" s="284">
        <v>4764959.2</v>
      </c>
      <c r="F18" s="263">
        <v>1315500</v>
      </c>
      <c r="G18" s="263">
        <v>3471545.25</v>
      </c>
      <c r="H18" s="264">
        <v>4787045.25</v>
      </c>
    </row>
    <row r="19" spans="1:8" s="3" customFormat="1" ht="25.5">
      <c r="A19" s="215">
        <v>5</v>
      </c>
      <c r="B19" s="216" t="s">
        <v>323</v>
      </c>
      <c r="C19" s="263">
        <v>67182505.311100006</v>
      </c>
      <c r="D19" s="263">
        <v>2023628744.8676</v>
      </c>
      <c r="E19" s="284">
        <v>2090811250.1787</v>
      </c>
      <c r="F19" s="263">
        <v>62449255.509999998</v>
      </c>
      <c r="G19" s="263">
        <v>1865331244.8045998</v>
      </c>
      <c r="H19" s="264">
        <v>1927780500.3145998</v>
      </c>
    </row>
    <row r="20" spans="1:8" s="3" customFormat="1" ht="15.75">
      <c r="A20" s="215">
        <v>5.0999999999999996</v>
      </c>
      <c r="B20" s="217" t="s">
        <v>324</v>
      </c>
      <c r="C20" s="263">
        <v>17626766.3211</v>
      </c>
      <c r="D20" s="263">
        <v>91439788.602899998</v>
      </c>
      <c r="E20" s="284">
        <v>109066554.92399999</v>
      </c>
      <c r="F20" s="263">
        <v>19001320.52</v>
      </c>
      <c r="G20" s="263">
        <v>141190227.92070001</v>
      </c>
      <c r="H20" s="264">
        <v>160191548.44070002</v>
      </c>
    </row>
    <row r="21" spans="1:8" s="3" customFormat="1" ht="15.75">
      <c r="A21" s="215">
        <v>5.2</v>
      </c>
      <c r="B21" s="217" t="s">
        <v>325</v>
      </c>
      <c r="C21" s="263">
        <v>2400000</v>
      </c>
      <c r="D21" s="263">
        <v>14353406.4</v>
      </c>
      <c r="E21" s="284">
        <v>16753406.4</v>
      </c>
      <c r="F21" s="263">
        <v>0</v>
      </c>
      <c r="G21" s="263">
        <v>20565146.399999999</v>
      </c>
      <c r="H21" s="264">
        <v>20565146.399999999</v>
      </c>
    </row>
    <row r="22" spans="1:8" s="3" customFormat="1" ht="15.75">
      <c r="A22" s="215">
        <v>5.3</v>
      </c>
      <c r="B22" s="217" t="s">
        <v>326</v>
      </c>
      <c r="C22" s="263">
        <v>593763</v>
      </c>
      <c r="D22" s="263">
        <v>1506810036.1400001</v>
      </c>
      <c r="E22" s="284">
        <v>1507403799.1400001</v>
      </c>
      <c r="F22" s="263">
        <v>932738</v>
      </c>
      <c r="G22" s="263">
        <v>1375203481.4784999</v>
      </c>
      <c r="H22" s="264">
        <v>1376136219.4784999</v>
      </c>
    </row>
    <row r="23" spans="1:8" s="3" customFormat="1" ht="15.75">
      <c r="A23" s="215" t="s">
        <v>327</v>
      </c>
      <c r="B23" s="218" t="s">
        <v>328</v>
      </c>
      <c r="C23" s="263">
        <v>363938</v>
      </c>
      <c r="D23" s="263">
        <v>1189538714.8961</v>
      </c>
      <c r="E23" s="284">
        <v>1189902652.8961</v>
      </c>
      <c r="F23" s="263">
        <v>677150</v>
      </c>
      <c r="G23" s="263">
        <v>690758594.35249996</v>
      </c>
      <c r="H23" s="264">
        <v>691435744.35249996</v>
      </c>
    </row>
    <row r="24" spans="1:8" s="3" customFormat="1" ht="15.75">
      <c r="A24" s="215" t="s">
        <v>329</v>
      </c>
      <c r="B24" s="218" t="s">
        <v>330</v>
      </c>
      <c r="C24" s="263">
        <v>156025</v>
      </c>
      <c r="D24" s="263">
        <v>162863198.26640001</v>
      </c>
      <c r="E24" s="284">
        <v>163019223.26640001</v>
      </c>
      <c r="F24" s="263">
        <v>156025</v>
      </c>
      <c r="G24" s="263">
        <v>487177122.4501</v>
      </c>
      <c r="H24" s="264">
        <v>487333147.4501</v>
      </c>
    </row>
    <row r="25" spans="1:8" s="3" customFormat="1" ht="15.75">
      <c r="A25" s="215" t="s">
        <v>331</v>
      </c>
      <c r="B25" s="219" t="s">
        <v>332</v>
      </c>
      <c r="C25" s="263">
        <v>0</v>
      </c>
      <c r="D25" s="263">
        <v>6991846.5744000003</v>
      </c>
      <c r="E25" s="284">
        <v>6991846.5744000003</v>
      </c>
      <c r="F25" s="263">
        <v>0</v>
      </c>
      <c r="G25" s="263">
        <v>9108853.5576000009</v>
      </c>
      <c r="H25" s="264">
        <v>9108853.5576000009</v>
      </c>
    </row>
    <row r="26" spans="1:8" s="3" customFormat="1" ht="15.75">
      <c r="A26" s="215" t="s">
        <v>333</v>
      </c>
      <c r="B26" s="218" t="s">
        <v>334</v>
      </c>
      <c r="C26" s="263">
        <v>18550</v>
      </c>
      <c r="D26" s="263">
        <v>96976041.266900003</v>
      </c>
      <c r="E26" s="284">
        <v>96994591.266900003</v>
      </c>
      <c r="F26" s="263">
        <v>44313</v>
      </c>
      <c r="G26" s="263">
        <v>111348793.2992</v>
      </c>
      <c r="H26" s="264">
        <v>111393106.2992</v>
      </c>
    </row>
    <row r="27" spans="1:8" s="3" customFormat="1" ht="15.75">
      <c r="A27" s="215" t="s">
        <v>335</v>
      </c>
      <c r="B27" s="218" t="s">
        <v>336</v>
      </c>
      <c r="C27" s="263">
        <v>55250</v>
      </c>
      <c r="D27" s="263">
        <v>50440235.136200003</v>
      </c>
      <c r="E27" s="284">
        <v>50495485.136200003</v>
      </c>
      <c r="F27" s="263">
        <v>55250</v>
      </c>
      <c r="G27" s="263">
        <v>76810117.819100007</v>
      </c>
      <c r="H27" s="264">
        <v>76865367.819100007</v>
      </c>
    </row>
    <row r="28" spans="1:8" s="3" customFormat="1" ht="15.75">
      <c r="A28" s="215">
        <v>5.4</v>
      </c>
      <c r="B28" s="217" t="s">
        <v>337</v>
      </c>
      <c r="C28" s="263">
        <v>24091772.989999998</v>
      </c>
      <c r="D28" s="263">
        <v>207136395.1279</v>
      </c>
      <c r="E28" s="284">
        <v>231228168.11790001</v>
      </c>
      <c r="F28" s="263">
        <v>21291618.989999998</v>
      </c>
      <c r="G28" s="263">
        <v>102663032.1675</v>
      </c>
      <c r="H28" s="264">
        <v>123954651.1575</v>
      </c>
    </row>
    <row r="29" spans="1:8" s="3" customFormat="1" ht="15.75">
      <c r="A29" s="215">
        <v>5.5</v>
      </c>
      <c r="B29" s="217" t="s">
        <v>338</v>
      </c>
      <c r="C29" s="263">
        <v>0</v>
      </c>
      <c r="D29" s="263">
        <v>0</v>
      </c>
      <c r="E29" s="284">
        <v>0</v>
      </c>
      <c r="F29" s="263">
        <v>0</v>
      </c>
      <c r="G29" s="263">
        <v>0</v>
      </c>
      <c r="H29" s="264">
        <v>0</v>
      </c>
    </row>
    <row r="30" spans="1:8" s="3" customFormat="1" ht="15.75">
      <c r="A30" s="215">
        <v>5.6</v>
      </c>
      <c r="B30" s="217" t="s">
        <v>339</v>
      </c>
      <c r="C30" s="263">
        <v>10760736</v>
      </c>
      <c r="D30" s="263">
        <v>98876766.292799994</v>
      </c>
      <c r="E30" s="284">
        <v>109637502.29279999</v>
      </c>
      <c r="F30" s="263">
        <v>9423000</v>
      </c>
      <c r="G30" s="263">
        <v>71927595.887099996</v>
      </c>
      <c r="H30" s="264">
        <v>81350595.887099996</v>
      </c>
    </row>
    <row r="31" spans="1:8" s="3" customFormat="1" ht="15.75">
      <c r="A31" s="215">
        <v>5.7</v>
      </c>
      <c r="B31" s="217" t="s">
        <v>340</v>
      </c>
      <c r="C31" s="263">
        <v>11709467</v>
      </c>
      <c r="D31" s="263">
        <v>105012352.30400001</v>
      </c>
      <c r="E31" s="284">
        <v>116721819.30400001</v>
      </c>
      <c r="F31" s="263">
        <v>11800578</v>
      </c>
      <c r="G31" s="263">
        <v>153781760.9508</v>
      </c>
      <c r="H31" s="264">
        <v>165582338.9508</v>
      </c>
    </row>
    <row r="32" spans="1:8" s="3" customFormat="1" ht="15.75">
      <c r="A32" s="215">
        <v>6</v>
      </c>
      <c r="B32" s="216" t="s">
        <v>341</v>
      </c>
      <c r="C32" s="263"/>
      <c r="D32" s="263"/>
      <c r="E32" s="284">
        <v>0</v>
      </c>
      <c r="F32" s="263">
        <v>0</v>
      </c>
      <c r="G32" s="263">
        <v>0</v>
      </c>
      <c r="H32" s="264">
        <v>0</v>
      </c>
    </row>
    <row r="33" spans="1:8" s="3" customFormat="1" ht="25.5">
      <c r="A33" s="215">
        <v>6.1</v>
      </c>
      <c r="B33" s="217" t="s">
        <v>789</v>
      </c>
      <c r="C33" s="263"/>
      <c r="D33" s="263"/>
      <c r="E33" s="284">
        <v>0</v>
      </c>
      <c r="F33" s="263">
        <v>0</v>
      </c>
      <c r="G33" s="263">
        <v>0</v>
      </c>
      <c r="H33" s="264">
        <v>0</v>
      </c>
    </row>
    <row r="34" spans="1:8" s="3" customFormat="1" ht="25.5">
      <c r="A34" s="215">
        <v>6.2</v>
      </c>
      <c r="B34" s="217" t="s">
        <v>342</v>
      </c>
      <c r="C34" s="263"/>
      <c r="D34" s="263"/>
      <c r="E34" s="284">
        <v>0</v>
      </c>
      <c r="F34" s="263">
        <v>0</v>
      </c>
      <c r="G34" s="263">
        <v>0</v>
      </c>
      <c r="H34" s="264">
        <v>0</v>
      </c>
    </row>
    <row r="35" spans="1:8" s="3" customFormat="1" ht="25.5">
      <c r="A35" s="215">
        <v>6.3</v>
      </c>
      <c r="B35" s="217" t="s">
        <v>343</v>
      </c>
      <c r="C35" s="263"/>
      <c r="D35" s="263"/>
      <c r="E35" s="284">
        <v>0</v>
      </c>
      <c r="F35" s="263">
        <v>0</v>
      </c>
      <c r="G35" s="263">
        <v>0</v>
      </c>
      <c r="H35" s="264">
        <v>0</v>
      </c>
    </row>
    <row r="36" spans="1:8" s="3" customFormat="1" ht="15.75">
      <c r="A36" s="215">
        <v>6.4</v>
      </c>
      <c r="B36" s="217" t="s">
        <v>344</v>
      </c>
      <c r="C36" s="263"/>
      <c r="D36" s="263"/>
      <c r="E36" s="284">
        <v>0</v>
      </c>
      <c r="F36" s="263">
        <v>0</v>
      </c>
      <c r="G36" s="263">
        <v>0</v>
      </c>
      <c r="H36" s="264">
        <v>0</v>
      </c>
    </row>
    <row r="37" spans="1:8" s="3" customFormat="1" ht="15.75">
      <c r="A37" s="215">
        <v>6.5</v>
      </c>
      <c r="B37" s="217" t="s">
        <v>345</v>
      </c>
      <c r="C37" s="263"/>
      <c r="D37" s="263"/>
      <c r="E37" s="284">
        <v>0</v>
      </c>
      <c r="F37" s="263">
        <v>0</v>
      </c>
      <c r="G37" s="263">
        <v>0</v>
      </c>
      <c r="H37" s="264">
        <v>0</v>
      </c>
    </row>
    <row r="38" spans="1:8" s="3" customFormat="1" ht="25.5">
      <c r="A38" s="215">
        <v>6.6</v>
      </c>
      <c r="B38" s="217" t="s">
        <v>346</v>
      </c>
      <c r="C38" s="263"/>
      <c r="D38" s="263"/>
      <c r="E38" s="284">
        <v>0</v>
      </c>
      <c r="F38" s="263">
        <v>0</v>
      </c>
      <c r="G38" s="263">
        <v>0</v>
      </c>
      <c r="H38" s="264">
        <v>0</v>
      </c>
    </row>
    <row r="39" spans="1:8" s="3" customFormat="1" ht="25.5">
      <c r="A39" s="215">
        <v>6.7</v>
      </c>
      <c r="B39" s="217" t="s">
        <v>347</v>
      </c>
      <c r="C39" s="263"/>
      <c r="D39" s="263"/>
      <c r="E39" s="284">
        <v>0</v>
      </c>
      <c r="F39" s="263">
        <v>0</v>
      </c>
      <c r="G39" s="263">
        <v>0</v>
      </c>
      <c r="H39" s="264">
        <v>0</v>
      </c>
    </row>
    <row r="40" spans="1:8" s="3" customFormat="1" ht="15.75">
      <c r="A40" s="215">
        <v>7</v>
      </c>
      <c r="B40" s="216" t="s">
        <v>348</v>
      </c>
      <c r="C40" s="263"/>
      <c r="D40" s="263"/>
      <c r="E40" s="284">
        <v>0</v>
      </c>
      <c r="F40" s="263">
        <v>0</v>
      </c>
      <c r="G40" s="263">
        <v>0</v>
      </c>
      <c r="H40" s="264">
        <v>0</v>
      </c>
    </row>
    <row r="41" spans="1:8" s="3" customFormat="1" ht="25.5">
      <c r="A41" s="215">
        <v>7.1</v>
      </c>
      <c r="B41" s="217" t="s">
        <v>349</v>
      </c>
      <c r="C41" s="263">
        <v>99867.39</v>
      </c>
      <c r="D41" s="263">
        <v>5003.3037999999997</v>
      </c>
      <c r="E41" s="284">
        <v>104870.69379999999</v>
      </c>
      <c r="F41" s="263">
        <v>1441287.12</v>
      </c>
      <c r="G41" s="263">
        <v>84839.334608000005</v>
      </c>
      <c r="H41" s="264">
        <v>1526126.4546080001</v>
      </c>
    </row>
    <row r="42" spans="1:8" s="3" customFormat="1" ht="25.5">
      <c r="A42" s="215">
        <v>7.2</v>
      </c>
      <c r="B42" s="217" t="s">
        <v>350</v>
      </c>
      <c r="C42" s="263">
        <v>334065.1300000003</v>
      </c>
      <c r="D42" s="263">
        <v>560512.79760000005</v>
      </c>
      <c r="E42" s="284">
        <v>894577.92760000029</v>
      </c>
      <c r="F42" s="263">
        <v>260222.54999999993</v>
      </c>
      <c r="G42" s="263">
        <v>569851.04349999968</v>
      </c>
      <c r="H42" s="264">
        <v>830073.59349999961</v>
      </c>
    </row>
    <row r="43" spans="1:8" s="3" customFormat="1" ht="25.5">
      <c r="A43" s="215">
        <v>7.3</v>
      </c>
      <c r="B43" s="217" t="s">
        <v>351</v>
      </c>
      <c r="C43" s="263">
        <v>3404080.5599999996</v>
      </c>
      <c r="D43" s="263">
        <v>1245198.3429729999</v>
      </c>
      <c r="E43" s="284">
        <v>4649278.902973</v>
      </c>
      <c r="F43" s="263">
        <v>2877555.7</v>
      </c>
      <c r="G43" s="263">
        <v>1251753.0938129998</v>
      </c>
      <c r="H43" s="264">
        <v>4129308.793813</v>
      </c>
    </row>
    <row r="44" spans="1:8" s="3" customFormat="1" ht="25.5">
      <c r="A44" s="215">
        <v>7.4</v>
      </c>
      <c r="B44" s="217" t="s">
        <v>352</v>
      </c>
      <c r="C44" s="263">
        <v>1544284.2600000019</v>
      </c>
      <c r="D44" s="263">
        <v>1731212.1656000067</v>
      </c>
      <c r="E44" s="284">
        <v>3275496.4256000086</v>
      </c>
      <c r="F44" s="263">
        <v>1009151.3400000025</v>
      </c>
      <c r="G44" s="263">
        <v>1464795.34880001</v>
      </c>
      <c r="H44" s="264">
        <v>2473946.6888000127</v>
      </c>
    </row>
    <row r="45" spans="1:8" s="3" customFormat="1" ht="15.75">
      <c r="A45" s="215">
        <v>8</v>
      </c>
      <c r="B45" s="216" t="s">
        <v>353</v>
      </c>
      <c r="C45" s="263"/>
      <c r="D45" s="263"/>
      <c r="E45" s="284">
        <v>0</v>
      </c>
      <c r="F45" s="263">
        <v>0</v>
      </c>
      <c r="G45" s="263">
        <v>0</v>
      </c>
      <c r="H45" s="264">
        <v>0</v>
      </c>
    </row>
    <row r="46" spans="1:8" s="3" customFormat="1" ht="15.75">
      <c r="A46" s="215">
        <v>8.1</v>
      </c>
      <c r="B46" s="217" t="s">
        <v>354</v>
      </c>
      <c r="C46" s="263"/>
      <c r="D46" s="263"/>
      <c r="E46" s="284">
        <v>0</v>
      </c>
      <c r="F46" s="263">
        <v>0</v>
      </c>
      <c r="G46" s="263">
        <v>0</v>
      </c>
      <c r="H46" s="264">
        <v>0</v>
      </c>
    </row>
    <row r="47" spans="1:8" s="3" customFormat="1" ht="15.75">
      <c r="A47" s="215">
        <v>8.1999999999999993</v>
      </c>
      <c r="B47" s="217" t="s">
        <v>355</v>
      </c>
      <c r="C47" s="263"/>
      <c r="D47" s="263"/>
      <c r="E47" s="284">
        <v>0</v>
      </c>
      <c r="F47" s="263">
        <v>0</v>
      </c>
      <c r="G47" s="263">
        <v>0</v>
      </c>
      <c r="H47" s="264">
        <v>0</v>
      </c>
    </row>
    <row r="48" spans="1:8" s="3" customFormat="1" ht="15.75">
      <c r="A48" s="215">
        <v>8.3000000000000007</v>
      </c>
      <c r="B48" s="217" t="s">
        <v>356</v>
      </c>
      <c r="C48" s="263"/>
      <c r="D48" s="263"/>
      <c r="E48" s="284">
        <v>0</v>
      </c>
      <c r="F48" s="263">
        <v>0</v>
      </c>
      <c r="G48" s="263">
        <v>0</v>
      </c>
      <c r="H48" s="264">
        <v>0</v>
      </c>
    </row>
    <row r="49" spans="1:8" s="3" customFormat="1" ht="15.75">
      <c r="A49" s="215">
        <v>8.4</v>
      </c>
      <c r="B49" s="217" t="s">
        <v>357</v>
      </c>
      <c r="C49" s="263"/>
      <c r="D49" s="263"/>
      <c r="E49" s="284">
        <v>0</v>
      </c>
      <c r="F49" s="263">
        <v>0</v>
      </c>
      <c r="G49" s="263">
        <v>0</v>
      </c>
      <c r="H49" s="264">
        <v>0</v>
      </c>
    </row>
    <row r="50" spans="1:8" s="3" customFormat="1" ht="15.75">
      <c r="A50" s="215">
        <v>8.5</v>
      </c>
      <c r="B50" s="217" t="s">
        <v>358</v>
      </c>
      <c r="C50" s="263"/>
      <c r="D50" s="263"/>
      <c r="E50" s="284">
        <v>0</v>
      </c>
      <c r="F50" s="263">
        <v>0</v>
      </c>
      <c r="G50" s="263">
        <v>0</v>
      </c>
      <c r="H50" s="264">
        <v>0</v>
      </c>
    </row>
    <row r="51" spans="1:8" s="3" customFormat="1" ht="15.75">
      <c r="A51" s="215">
        <v>8.6</v>
      </c>
      <c r="B51" s="217" t="s">
        <v>359</v>
      </c>
      <c r="C51" s="263"/>
      <c r="D51" s="263"/>
      <c r="E51" s="284">
        <v>0</v>
      </c>
      <c r="F51" s="263">
        <v>0</v>
      </c>
      <c r="G51" s="263">
        <v>0</v>
      </c>
      <c r="H51" s="264">
        <v>0</v>
      </c>
    </row>
    <row r="52" spans="1:8" s="3" customFormat="1" ht="15.75">
      <c r="A52" s="215">
        <v>8.6999999999999993</v>
      </c>
      <c r="B52" s="217" t="s">
        <v>360</v>
      </c>
      <c r="C52" s="263"/>
      <c r="D52" s="263"/>
      <c r="E52" s="284">
        <v>0</v>
      </c>
      <c r="F52" s="263">
        <v>0</v>
      </c>
      <c r="G52" s="263">
        <v>0</v>
      </c>
      <c r="H52" s="264">
        <v>0</v>
      </c>
    </row>
    <row r="53" spans="1:8" s="3" customFormat="1" ht="16.5" thickBot="1">
      <c r="A53" s="220">
        <v>9</v>
      </c>
      <c r="B53" s="221" t="s">
        <v>361</v>
      </c>
      <c r="C53" s="285"/>
      <c r="D53" s="285"/>
      <c r="E53" s="286">
        <v>0</v>
      </c>
      <c r="F53" s="285">
        <v>0</v>
      </c>
      <c r="G53" s="285">
        <v>0</v>
      </c>
      <c r="H53" s="270">
        <v>0</v>
      </c>
    </row>
  </sheetData>
  <mergeCells count="4">
    <mergeCell ref="A5:A6"/>
    <mergeCell ref="B5:B6"/>
    <mergeCell ref="C5:E5"/>
    <mergeCell ref="F5:H5"/>
  </mergeCells>
  <pageMargins left="0.25" right="0.25" top="0.75" bottom="0.75" header="0.3" footer="0.3"/>
  <pageSetup paperSize="9"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11" activePane="bottomRight" state="frozen"/>
      <selection activeCell="L18" sqref="L18"/>
      <selection pane="topRight" activeCell="L18" sqref="L18"/>
      <selection pane="bottomLeft" activeCell="L18" sqref="L18"/>
      <selection pane="bottomRight" activeCell="B50" sqref="B50"/>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226</v>
      </c>
      <c r="B1" s="17" t="str">
        <f>Info!C2</f>
        <v>სს "ბაზისბანკი"</v>
      </c>
      <c r="C1" s="17"/>
      <c r="D1" s="365"/>
    </row>
    <row r="2" spans="1:8" ht="15">
      <c r="A2" s="18" t="s">
        <v>227</v>
      </c>
      <c r="B2" s="468">
        <f>'1. key ratios'!B2</f>
        <v>43738</v>
      </c>
      <c r="C2" s="28"/>
      <c r="D2" s="19"/>
      <c r="E2" s="12"/>
      <c r="F2" s="12"/>
      <c r="G2" s="12"/>
      <c r="H2" s="12"/>
    </row>
    <row r="3" spans="1:8" ht="15">
      <c r="A3" s="18"/>
      <c r="B3" s="17"/>
      <c r="C3" s="28"/>
      <c r="D3" s="19"/>
      <c r="E3" s="12"/>
      <c r="F3" s="12"/>
      <c r="G3" s="12"/>
      <c r="H3" s="12"/>
    </row>
    <row r="4" spans="1:8" ht="15" customHeight="1" thickBot="1">
      <c r="A4" s="209" t="s">
        <v>649</v>
      </c>
      <c r="B4" s="210" t="s">
        <v>225</v>
      </c>
      <c r="C4" s="209"/>
      <c r="D4" s="211" t="s">
        <v>130</v>
      </c>
    </row>
    <row r="5" spans="1:8" ht="15" customHeight="1">
      <c r="A5" s="207" t="s">
        <v>27</v>
      </c>
      <c r="B5" s="208"/>
      <c r="C5" s="502">
        <v>43738</v>
      </c>
      <c r="D5" s="503">
        <v>43646</v>
      </c>
    </row>
    <row r="6" spans="1:8" ht="15" customHeight="1">
      <c r="A6" s="412">
        <v>1</v>
      </c>
      <c r="B6" s="413" t="s">
        <v>230</v>
      </c>
      <c r="C6" s="414">
        <f>C7+C9+C10</f>
        <v>1240081302.6220856</v>
      </c>
      <c r="D6" s="415">
        <f>D7+D9+D10</f>
        <v>1252066997.0923467</v>
      </c>
      <c r="F6" s="504"/>
    </row>
    <row r="7" spans="1:8" ht="15" customHeight="1">
      <c r="A7" s="412">
        <v>1.1000000000000001</v>
      </c>
      <c r="B7" s="416" t="s">
        <v>22</v>
      </c>
      <c r="C7" s="417">
        <v>1151970249.584187</v>
      </c>
      <c r="D7" s="418">
        <v>1156999713.6265018</v>
      </c>
      <c r="F7" s="504"/>
    </row>
    <row r="8" spans="1:8" ht="25.5">
      <c r="A8" s="412" t="s">
        <v>287</v>
      </c>
      <c r="B8" s="419" t="s">
        <v>643</v>
      </c>
      <c r="C8" s="417">
        <v>23250000</v>
      </c>
      <c r="D8" s="418">
        <v>23250000</v>
      </c>
      <c r="F8" s="504"/>
    </row>
    <row r="9" spans="1:8" ht="15" customHeight="1">
      <c r="A9" s="412">
        <v>1.2</v>
      </c>
      <c r="B9" s="416" t="s">
        <v>23</v>
      </c>
      <c r="C9" s="417">
        <v>88111053.0378986</v>
      </c>
      <c r="D9" s="418">
        <v>95017283.465844989</v>
      </c>
      <c r="F9" s="504"/>
    </row>
    <row r="10" spans="1:8" ht="15" customHeight="1">
      <c r="A10" s="412">
        <v>1.3</v>
      </c>
      <c r="B10" s="421" t="s">
        <v>78</v>
      </c>
      <c r="C10" s="420">
        <v>0</v>
      </c>
      <c r="D10" s="418">
        <v>50000</v>
      </c>
      <c r="F10" s="504"/>
    </row>
    <row r="11" spans="1:8" ht="15" customHeight="1">
      <c r="A11" s="412">
        <v>2</v>
      </c>
      <c r="B11" s="413" t="s">
        <v>231</v>
      </c>
      <c r="C11" s="417">
        <v>3569969.8969999999</v>
      </c>
      <c r="D11" s="418">
        <v>1589110.8595</v>
      </c>
      <c r="F11" s="504"/>
    </row>
    <row r="12" spans="1:8" ht="15" customHeight="1">
      <c r="A12" s="432">
        <v>3</v>
      </c>
      <c r="B12" s="433" t="s">
        <v>229</v>
      </c>
      <c r="C12" s="420">
        <v>100986859.99987499</v>
      </c>
      <c r="D12" s="434">
        <v>100986859.99987499</v>
      </c>
      <c r="F12" s="504"/>
    </row>
    <row r="13" spans="1:8" ht="15" customHeight="1" thickBot="1">
      <c r="A13" s="128">
        <v>4</v>
      </c>
      <c r="B13" s="129" t="s">
        <v>288</v>
      </c>
      <c r="C13" s="287">
        <f>C6+C11+C12</f>
        <v>1344638132.5189607</v>
      </c>
      <c r="D13" s="288">
        <f>D6+D11+D12</f>
        <v>1354642967.9517217</v>
      </c>
      <c r="F13" s="504"/>
    </row>
    <row r="14" spans="1:8">
      <c r="B14" s="24"/>
      <c r="F14" s="504"/>
    </row>
    <row r="15" spans="1:8">
      <c r="B15" s="101"/>
    </row>
    <row r="16" spans="1:8">
      <c r="B16" s="101"/>
    </row>
    <row r="17" spans="2:2">
      <c r="B17" s="101"/>
    </row>
    <row r="18" spans="2:2">
      <c r="B18" s="101"/>
    </row>
  </sheetData>
  <pageMargins left="0.7" right="0.7" top="0.75" bottom="0.75" header="0.3" footer="0.3"/>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zoomScaleNormal="100" workbookViewId="0">
      <pane xSplit="1" ySplit="4" topLeftCell="B14" activePane="bottomRight" state="frozen"/>
      <selection pane="topRight" activeCell="B1" sqref="B1"/>
      <selection pane="bottomLeft" activeCell="A4" sqref="A4"/>
      <selection pane="bottomRight" activeCell="B34" sqref="B34"/>
    </sheetView>
  </sheetViews>
  <sheetFormatPr defaultRowHeight="15"/>
  <cols>
    <col min="1" max="1" width="9.5703125" style="2" bestFit="1" customWidth="1"/>
    <col min="2" max="2" width="90.42578125" style="2" bestFit="1" customWidth="1"/>
    <col min="3" max="3" width="9.140625" style="2"/>
  </cols>
  <sheetData>
    <row r="1" spans="1:3">
      <c r="A1" s="2" t="s">
        <v>226</v>
      </c>
      <c r="B1" s="365" t="str">
        <f>Info!C2</f>
        <v>სს "ბაზისბანკი"</v>
      </c>
    </row>
    <row r="2" spans="1:3">
      <c r="A2" s="2" t="s">
        <v>227</v>
      </c>
      <c r="B2" s="501">
        <f>'1. key ratios'!B2</f>
        <v>43738</v>
      </c>
    </row>
    <row r="4" spans="1:3" ht="16.5" customHeight="1" thickBot="1">
      <c r="A4" s="245" t="s">
        <v>650</v>
      </c>
      <c r="B4" s="60" t="s">
        <v>186</v>
      </c>
      <c r="C4" s="14"/>
    </row>
    <row r="5" spans="1:3" ht="15.75">
      <c r="A5" s="11"/>
      <c r="B5" s="569" t="s">
        <v>187</v>
      </c>
      <c r="C5" s="570"/>
    </row>
    <row r="6" spans="1:3">
      <c r="A6" s="15">
        <v>1</v>
      </c>
      <c r="B6" s="579" t="s">
        <v>914</v>
      </c>
      <c r="C6" s="580"/>
    </row>
    <row r="7" spans="1:3">
      <c r="A7" s="15">
        <v>2</v>
      </c>
      <c r="B7" s="579" t="s">
        <v>910</v>
      </c>
      <c r="C7" s="580"/>
    </row>
    <row r="8" spans="1:3">
      <c r="A8" s="15">
        <v>3</v>
      </c>
      <c r="B8" s="579" t="s">
        <v>915</v>
      </c>
      <c r="C8" s="580"/>
    </row>
    <row r="9" spans="1:3">
      <c r="A9" s="15">
        <v>4</v>
      </c>
      <c r="B9" s="579" t="s">
        <v>916</v>
      </c>
      <c r="C9" s="580"/>
    </row>
    <row r="10" spans="1:3">
      <c r="A10" s="15">
        <v>5</v>
      </c>
      <c r="B10" s="579" t="s">
        <v>917</v>
      </c>
      <c r="C10" s="580"/>
    </row>
    <row r="11" spans="1:3">
      <c r="A11" s="15"/>
      <c r="B11" s="571"/>
      <c r="C11" s="572"/>
    </row>
    <row r="12" spans="1:3" ht="15.75">
      <c r="A12" s="15"/>
      <c r="B12" s="573" t="s">
        <v>188</v>
      </c>
      <c r="C12" s="574"/>
    </row>
    <row r="13" spans="1:3" ht="15.75">
      <c r="A13" s="15">
        <v>1</v>
      </c>
      <c r="B13" s="567" t="s">
        <v>911</v>
      </c>
      <c r="C13" s="568"/>
    </row>
    <row r="14" spans="1:3" ht="15.75">
      <c r="A14" s="15">
        <v>2</v>
      </c>
      <c r="B14" s="567" t="s">
        <v>918</v>
      </c>
      <c r="C14" s="568"/>
    </row>
    <row r="15" spans="1:3" ht="15.75">
      <c r="A15" s="15">
        <v>3</v>
      </c>
      <c r="B15" s="567" t="s">
        <v>919</v>
      </c>
      <c r="C15" s="568"/>
    </row>
    <row r="16" spans="1:3" ht="15.75">
      <c r="A16" s="15">
        <v>4</v>
      </c>
      <c r="B16" s="567" t="s">
        <v>920</v>
      </c>
      <c r="C16" s="568"/>
    </row>
    <row r="17" spans="1:3" ht="15.75">
      <c r="A17" s="15">
        <v>5</v>
      </c>
      <c r="B17" s="567" t="s">
        <v>921</v>
      </c>
      <c r="C17" s="568"/>
    </row>
    <row r="18" spans="1:3" ht="15.75">
      <c r="A18" s="15">
        <v>6</v>
      </c>
      <c r="B18" s="567" t="s">
        <v>922</v>
      </c>
      <c r="C18" s="568"/>
    </row>
    <row r="19" spans="1:3" ht="15.75">
      <c r="A19" s="15">
        <v>7</v>
      </c>
      <c r="B19" s="567" t="s">
        <v>923</v>
      </c>
      <c r="C19" s="568"/>
    </row>
    <row r="20" spans="1:3" ht="15.75">
      <c r="A20" s="15"/>
      <c r="B20" s="567"/>
      <c r="C20" s="568"/>
    </row>
    <row r="21" spans="1:3" ht="30" customHeight="1">
      <c r="A21" s="15"/>
      <c r="B21" s="577" t="s">
        <v>189</v>
      </c>
      <c r="C21" s="578"/>
    </row>
    <row r="22" spans="1:3">
      <c r="A22" s="15">
        <v>1</v>
      </c>
      <c r="B22" s="547" t="s">
        <v>924</v>
      </c>
      <c r="C22" s="548">
        <v>0.91598172861293459</v>
      </c>
    </row>
    <row r="23" spans="1:3" ht="15.75" customHeight="1">
      <c r="A23" s="15">
        <v>2</v>
      </c>
      <c r="B23" s="547" t="s">
        <v>925</v>
      </c>
      <c r="C23" s="548">
        <v>6.9155295356997867E-2</v>
      </c>
    </row>
    <row r="24" spans="1:3" ht="29.25" customHeight="1">
      <c r="A24" s="15"/>
      <c r="B24" s="575" t="s">
        <v>309</v>
      </c>
      <c r="C24" s="576"/>
    </row>
    <row r="25" spans="1:3">
      <c r="A25" s="15">
        <v>1</v>
      </c>
      <c r="B25" s="547" t="s">
        <v>926</v>
      </c>
      <c r="C25" s="548">
        <v>0.91561533592148947</v>
      </c>
    </row>
    <row r="26" spans="1:3" ht="16.5" thickBot="1">
      <c r="A26" s="16">
        <v>2</v>
      </c>
      <c r="B26" s="549" t="s">
        <v>925</v>
      </c>
      <c r="C26" s="550">
        <v>6.9155295356997867E-2</v>
      </c>
    </row>
  </sheetData>
  <mergeCells count="18">
    <mergeCell ref="B24:C24"/>
    <mergeCell ref="B21:C21"/>
    <mergeCell ref="B6:C6"/>
    <mergeCell ref="B7:C7"/>
    <mergeCell ref="B8:C8"/>
    <mergeCell ref="B9:C9"/>
    <mergeCell ref="B10:C10"/>
    <mergeCell ref="B13:C13"/>
    <mergeCell ref="B14:C14"/>
    <mergeCell ref="B15:C15"/>
    <mergeCell ref="B16:C16"/>
    <mergeCell ref="B17:C17"/>
    <mergeCell ref="B18:C18"/>
    <mergeCell ref="B19:C19"/>
    <mergeCell ref="B20:C20"/>
    <mergeCell ref="B5:C5"/>
    <mergeCell ref="B11:C11"/>
    <mergeCell ref="B12:C12"/>
  </mergeCells>
  <pageMargins left="0.7" right="0.7" top="0.75" bottom="0.75" header="0.3" footer="0.3"/>
  <pageSetup scale="78"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37"/>
  <sheetViews>
    <sheetView zoomScaleNormal="100" workbookViewId="0">
      <pane xSplit="1" ySplit="5" topLeftCell="B8" activePane="bottomRight" state="frozen"/>
      <selection activeCell="H6" sqref="H6"/>
      <selection pane="topRight" activeCell="H6" sqref="H6"/>
      <selection pane="bottomLeft" activeCell="H6" sqref="H6"/>
      <selection pane="bottomRight" activeCell="B31" sqref="B31"/>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12" ht="15.75">
      <c r="A1" s="18" t="s">
        <v>226</v>
      </c>
      <c r="B1" s="17" t="str">
        <f>Info!C2</f>
        <v>სს "ბაზისბანკი"</v>
      </c>
    </row>
    <row r="2" spans="1:12" s="22" customFormat="1" ht="15.75" customHeight="1">
      <c r="A2" s="22" t="s">
        <v>227</v>
      </c>
      <c r="B2" s="468">
        <f>'1. key ratios'!B2</f>
        <v>43738</v>
      </c>
    </row>
    <row r="3" spans="1:12" s="22" customFormat="1" ht="15.75" customHeight="1"/>
    <row r="4" spans="1:12" s="22" customFormat="1" ht="15.75" customHeight="1" thickBot="1">
      <c r="A4" s="246" t="s">
        <v>651</v>
      </c>
      <c r="B4" s="247" t="s">
        <v>298</v>
      </c>
      <c r="C4" s="187"/>
      <c r="D4" s="187"/>
      <c r="E4" s="188" t="s">
        <v>130</v>
      </c>
    </row>
    <row r="5" spans="1:12" s="116" customFormat="1" ht="17.45" customHeight="1">
      <c r="A5" s="381"/>
      <c r="B5" s="382"/>
      <c r="C5" s="186" t="s">
        <v>0</v>
      </c>
      <c r="D5" s="186" t="s">
        <v>1</v>
      </c>
      <c r="E5" s="383" t="s">
        <v>2</v>
      </c>
    </row>
    <row r="6" spans="1:12" s="152" customFormat="1" ht="14.45" customHeight="1">
      <c r="A6" s="384"/>
      <c r="B6" s="581" t="s">
        <v>269</v>
      </c>
      <c r="C6" s="581" t="s">
        <v>268</v>
      </c>
      <c r="D6" s="582" t="s">
        <v>267</v>
      </c>
      <c r="E6" s="583"/>
      <c r="G6"/>
    </row>
    <row r="7" spans="1:12" s="152" customFormat="1" ht="99.6" customHeight="1">
      <c r="A7" s="384"/>
      <c r="B7" s="581"/>
      <c r="C7" s="581"/>
      <c r="D7" s="378" t="s">
        <v>266</v>
      </c>
      <c r="E7" s="379" t="s">
        <v>826</v>
      </c>
      <c r="G7"/>
    </row>
    <row r="8" spans="1:12">
      <c r="A8" s="385">
        <v>1</v>
      </c>
      <c r="B8" s="386" t="s">
        <v>191</v>
      </c>
      <c r="C8" s="387">
        <v>42043935.5427</v>
      </c>
      <c r="D8" s="387"/>
      <c r="E8" s="388">
        <v>42043935.5427</v>
      </c>
      <c r="H8" s="6"/>
      <c r="J8" s="6"/>
      <c r="K8" s="6"/>
      <c r="L8" s="6"/>
    </row>
    <row r="9" spans="1:12">
      <c r="A9" s="385">
        <v>2</v>
      </c>
      <c r="B9" s="386" t="s">
        <v>192</v>
      </c>
      <c r="C9" s="387">
        <v>260532153.54800001</v>
      </c>
      <c r="D9" s="387"/>
      <c r="E9" s="388">
        <v>260532153.54800001</v>
      </c>
      <c r="H9" s="6"/>
      <c r="J9" s="6"/>
      <c r="K9" s="6"/>
      <c r="L9" s="6"/>
    </row>
    <row r="10" spans="1:12">
      <c r="A10" s="385">
        <v>3</v>
      </c>
      <c r="B10" s="386" t="s">
        <v>265</v>
      </c>
      <c r="C10" s="387">
        <v>95696159.665899992</v>
      </c>
      <c r="D10" s="387"/>
      <c r="E10" s="388">
        <v>95696159.665899992</v>
      </c>
      <c r="H10" s="6"/>
      <c r="J10" s="6"/>
      <c r="K10" s="6"/>
      <c r="L10" s="6"/>
    </row>
    <row r="11" spans="1:12">
      <c r="A11" s="385">
        <v>4</v>
      </c>
      <c r="B11" s="386" t="s">
        <v>222</v>
      </c>
      <c r="C11" s="387">
        <v>0</v>
      </c>
      <c r="D11" s="387"/>
      <c r="E11" s="388">
        <v>0</v>
      </c>
      <c r="H11" s="6"/>
      <c r="J11" s="6"/>
      <c r="K11" s="6"/>
      <c r="L11" s="6"/>
    </row>
    <row r="12" spans="1:12">
      <c r="A12" s="385">
        <v>5</v>
      </c>
      <c r="B12" s="386" t="s">
        <v>194</v>
      </c>
      <c r="C12" s="387">
        <v>182894704.97999999</v>
      </c>
      <c r="D12" s="387"/>
      <c r="E12" s="388">
        <v>182894704.97999999</v>
      </c>
      <c r="H12" s="6"/>
      <c r="J12" s="6"/>
      <c r="K12" s="6"/>
      <c r="L12" s="6"/>
    </row>
    <row r="13" spans="1:12">
      <c r="A13" s="385">
        <v>6.1</v>
      </c>
      <c r="B13" s="386" t="s">
        <v>195</v>
      </c>
      <c r="C13" s="389">
        <v>943045280.36000013</v>
      </c>
      <c r="D13" s="387"/>
      <c r="E13" s="388">
        <v>943045280.36000013</v>
      </c>
      <c r="H13" s="6"/>
      <c r="J13" s="6"/>
      <c r="K13" s="6"/>
      <c r="L13" s="6"/>
    </row>
    <row r="14" spans="1:12">
      <c r="A14" s="385">
        <v>6.2</v>
      </c>
      <c r="B14" s="390" t="s">
        <v>196</v>
      </c>
      <c r="C14" s="389">
        <v>-41168985.145999998</v>
      </c>
      <c r="D14" s="387"/>
      <c r="E14" s="388">
        <v>-41168985.145999998</v>
      </c>
      <c r="H14" s="6"/>
      <c r="J14" s="6"/>
      <c r="K14" s="6"/>
      <c r="L14" s="6"/>
    </row>
    <row r="15" spans="1:12">
      <c r="A15" s="385">
        <v>6</v>
      </c>
      <c r="B15" s="386" t="s">
        <v>264</v>
      </c>
      <c r="C15" s="387">
        <v>901876295.21399999</v>
      </c>
      <c r="D15" s="387"/>
      <c r="E15" s="388">
        <v>901876295.21399999</v>
      </c>
      <c r="H15" s="6"/>
      <c r="J15" s="6"/>
      <c r="K15" s="6"/>
      <c r="L15" s="6"/>
    </row>
    <row r="16" spans="1:12">
      <c r="A16" s="385">
        <v>7</v>
      </c>
      <c r="B16" s="386" t="s">
        <v>198</v>
      </c>
      <c r="C16" s="387">
        <v>7080868.1996999998</v>
      </c>
      <c r="D16" s="387"/>
      <c r="E16" s="388">
        <v>7080868.1996999998</v>
      </c>
      <c r="H16" s="6"/>
      <c r="J16" s="6"/>
      <c r="K16" s="6"/>
      <c r="L16" s="6"/>
    </row>
    <row r="17" spans="1:12">
      <c r="A17" s="385">
        <v>8</v>
      </c>
      <c r="B17" s="386" t="s">
        <v>199</v>
      </c>
      <c r="C17" s="387">
        <v>12735419.425000001</v>
      </c>
      <c r="D17" s="387"/>
      <c r="E17" s="388">
        <v>12735419.425000001</v>
      </c>
      <c r="F17" s="6"/>
      <c r="G17" s="6"/>
      <c r="H17" s="6"/>
      <c r="J17" s="6"/>
      <c r="K17" s="6"/>
      <c r="L17" s="6"/>
    </row>
    <row r="18" spans="1:12">
      <c r="A18" s="385">
        <v>9</v>
      </c>
      <c r="B18" s="386" t="s">
        <v>200</v>
      </c>
      <c r="C18" s="387">
        <v>9362704.2200000007</v>
      </c>
      <c r="D18" s="387"/>
      <c r="E18" s="388">
        <v>9362704.2200000007</v>
      </c>
      <c r="G18" s="6"/>
      <c r="H18" s="6"/>
      <c r="J18" s="6"/>
      <c r="K18" s="6"/>
      <c r="L18" s="6"/>
    </row>
    <row r="19" spans="1:12" ht="25.5">
      <c r="A19" s="385">
        <v>10</v>
      </c>
      <c r="B19" s="386" t="s">
        <v>201</v>
      </c>
      <c r="C19" s="387">
        <v>32486735.370000001</v>
      </c>
      <c r="D19" s="387">
        <v>11429523.879999999</v>
      </c>
      <c r="E19" s="388">
        <v>21057211.490000002</v>
      </c>
      <c r="G19" s="6"/>
      <c r="H19" s="6"/>
      <c r="J19" s="6"/>
      <c r="K19" s="6"/>
      <c r="L19" s="6"/>
    </row>
    <row r="20" spans="1:12">
      <c r="A20" s="385">
        <v>11</v>
      </c>
      <c r="B20" s="386" t="s">
        <v>202</v>
      </c>
      <c r="C20" s="387">
        <v>9807422.8104999997</v>
      </c>
      <c r="D20" s="387"/>
      <c r="E20" s="388">
        <v>9807422.8104999997</v>
      </c>
      <c r="H20" s="6"/>
      <c r="J20" s="6"/>
      <c r="K20" s="6"/>
      <c r="L20" s="6"/>
    </row>
    <row r="21" spans="1:12" ht="39" thickBot="1">
      <c r="A21" s="391"/>
      <c r="B21" s="392" t="s">
        <v>790</v>
      </c>
      <c r="C21" s="340">
        <f>SUM(C8:C12, C15:C20)</f>
        <v>1554516398.9758</v>
      </c>
      <c r="D21" s="340">
        <f>SUM(D8:D12, D15:D20)</f>
        <v>11429523.879999999</v>
      </c>
      <c r="E21" s="393">
        <f>SUM(E8:E12, E15:E20)</f>
        <v>1543086875.0958002</v>
      </c>
      <c r="H21" s="6"/>
      <c r="J21" s="6"/>
      <c r="K21" s="6"/>
      <c r="L21" s="6"/>
    </row>
    <row r="22" spans="1:12">
      <c r="A22"/>
      <c r="B22"/>
      <c r="C22"/>
      <c r="D22"/>
      <c r="E22"/>
    </row>
    <row r="23" spans="1:12">
      <c r="A23"/>
      <c r="B23"/>
      <c r="C23"/>
      <c r="D23"/>
      <c r="E23"/>
    </row>
    <row r="25" spans="1:12" s="2" customFormat="1">
      <c r="B25" s="62"/>
      <c r="F25"/>
      <c r="G25"/>
    </row>
    <row r="26" spans="1:12" s="2" customFormat="1">
      <c r="B26" s="63"/>
      <c r="F26"/>
      <c r="G26"/>
    </row>
    <row r="27" spans="1:12" s="2" customFormat="1">
      <c r="B27" s="62"/>
      <c r="F27"/>
      <c r="G27"/>
    </row>
    <row r="28" spans="1:12" s="2" customFormat="1">
      <c r="B28" s="62"/>
      <c r="F28"/>
      <c r="G28"/>
    </row>
    <row r="29" spans="1:12" s="2" customFormat="1">
      <c r="B29" s="62"/>
      <c r="F29"/>
      <c r="G29"/>
    </row>
    <row r="30" spans="1:12" s="2" customFormat="1">
      <c r="B30" s="62"/>
      <c r="F30"/>
      <c r="G30"/>
    </row>
    <row r="31" spans="1:12" s="2" customFormat="1">
      <c r="B31" s="62"/>
      <c r="F31"/>
      <c r="G31"/>
    </row>
    <row r="32" spans="1:12" s="2" customFormat="1">
      <c r="B32" s="63"/>
      <c r="F32"/>
      <c r="G32"/>
    </row>
    <row r="33" spans="2:7" s="2" customFormat="1">
      <c r="B33" s="63"/>
      <c r="F33"/>
      <c r="G33"/>
    </row>
    <row r="34" spans="2:7" s="2" customFormat="1">
      <c r="B34" s="63"/>
      <c r="F34"/>
      <c r="G34"/>
    </row>
    <row r="35" spans="2:7" s="2" customFormat="1">
      <c r="B35" s="63"/>
      <c r="F35"/>
      <c r="G35"/>
    </row>
    <row r="36" spans="2:7" s="2" customFormat="1">
      <c r="B36" s="63"/>
      <c r="F36"/>
      <c r="G36"/>
    </row>
    <row r="37" spans="2:7" s="2" customFormat="1">
      <c r="B37" s="63"/>
      <c r="F37"/>
      <c r="G37"/>
    </row>
  </sheetData>
  <mergeCells count="3">
    <mergeCell ref="B6:B7"/>
    <mergeCell ref="C6:C7"/>
    <mergeCell ref="D6:E6"/>
  </mergeCells>
  <pageMargins left="0.7" right="0.7" top="0.75" bottom="0.75" header="0.3" footer="0.3"/>
  <pageSetup paperSize="9" scale="70"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B20" sqref="B20"/>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226</v>
      </c>
      <c r="B1" s="17" t="str">
        <f>Info!C2</f>
        <v>სს "ბაზისბანკი"</v>
      </c>
    </row>
    <row r="2" spans="1:6" s="22" customFormat="1" ht="15.75" customHeight="1">
      <c r="A2" s="22" t="s">
        <v>227</v>
      </c>
      <c r="B2" s="468">
        <f>'1. key ratios'!B2</f>
        <v>43738</v>
      </c>
      <c r="C2"/>
      <c r="D2"/>
      <c r="E2"/>
      <c r="F2"/>
    </row>
    <row r="3" spans="1:6" s="22" customFormat="1" ht="15.75" customHeight="1">
      <c r="C3"/>
      <c r="D3"/>
      <c r="E3"/>
      <c r="F3"/>
    </row>
    <row r="4" spans="1:6" s="22" customFormat="1" ht="26.25" thickBot="1">
      <c r="A4" s="22" t="s">
        <v>652</v>
      </c>
      <c r="B4" s="194" t="s">
        <v>302</v>
      </c>
      <c r="C4" s="188" t="s">
        <v>130</v>
      </c>
      <c r="D4"/>
      <c r="E4"/>
      <c r="F4"/>
    </row>
    <row r="5" spans="1:6" ht="26.25">
      <c r="A5" s="189">
        <v>1</v>
      </c>
      <c r="B5" s="190" t="s">
        <v>688</v>
      </c>
      <c r="C5" s="289">
        <f>'7. LI1'!E21</f>
        <v>1543086875.0958002</v>
      </c>
    </row>
    <row r="6" spans="1:6" s="179" customFormat="1">
      <c r="A6" s="115">
        <v>2.1</v>
      </c>
      <c r="B6" s="196" t="s">
        <v>303</v>
      </c>
      <c r="C6" s="290">
        <v>153669427.6302</v>
      </c>
      <c r="E6" s="505"/>
    </row>
    <row r="7" spans="1:6" s="4" customFormat="1" ht="25.5" outlineLevel="1">
      <c r="A7" s="195">
        <v>2.2000000000000002</v>
      </c>
      <c r="B7" s="191" t="s">
        <v>304</v>
      </c>
      <c r="C7" s="291">
        <v>0</v>
      </c>
      <c r="E7" s="505"/>
    </row>
    <row r="8" spans="1:6" s="4" customFormat="1" ht="26.25">
      <c r="A8" s="195">
        <v>3</v>
      </c>
      <c r="B8" s="192" t="s">
        <v>689</v>
      </c>
      <c r="C8" s="292">
        <f>SUM(C5:C7)</f>
        <v>1696756302.7260001</v>
      </c>
      <c r="E8" s="505"/>
    </row>
    <row r="9" spans="1:6" s="179" customFormat="1">
      <c r="A9" s="115">
        <v>4</v>
      </c>
      <c r="B9" s="199" t="s">
        <v>299</v>
      </c>
      <c r="C9" s="290">
        <v>15216955.378911156</v>
      </c>
      <c r="E9" s="505"/>
    </row>
    <row r="10" spans="1:6" s="4" customFormat="1" ht="25.5" outlineLevel="1">
      <c r="A10" s="195">
        <v>5.0999999999999996</v>
      </c>
      <c r="B10" s="191" t="s">
        <v>310</v>
      </c>
      <c r="C10" s="291">
        <v>-40934372.54708001</v>
      </c>
      <c r="E10" s="505"/>
    </row>
    <row r="11" spans="1:6" s="4" customFormat="1" ht="25.5" outlineLevel="1">
      <c r="A11" s="195">
        <v>5.2</v>
      </c>
      <c r="B11" s="191" t="s">
        <v>311</v>
      </c>
      <c r="C11" s="291">
        <v>0</v>
      </c>
      <c r="E11" s="505"/>
    </row>
    <row r="12" spans="1:6" s="4" customFormat="1">
      <c r="A12" s="195">
        <v>6</v>
      </c>
      <c r="B12" s="197" t="s">
        <v>300</v>
      </c>
      <c r="C12" s="394"/>
      <c r="E12" s="505"/>
    </row>
    <row r="13" spans="1:6" s="4" customFormat="1" ht="15.75" thickBot="1">
      <c r="A13" s="198">
        <v>7</v>
      </c>
      <c r="B13" s="193" t="s">
        <v>301</v>
      </c>
      <c r="C13" s="293">
        <f>SUM(C8:C12)</f>
        <v>1671038885.5578313</v>
      </c>
      <c r="E13" s="505"/>
    </row>
    <row r="17" spans="2:9" s="2" customFormat="1">
      <c r="B17" s="64"/>
      <c r="C17"/>
      <c r="D17"/>
      <c r="E17"/>
      <c r="F17"/>
      <c r="G17"/>
      <c r="H17"/>
      <c r="I17"/>
    </row>
    <row r="18" spans="2:9" s="2" customFormat="1">
      <c r="B18" s="61"/>
      <c r="C18"/>
      <c r="D18"/>
      <c r="E18"/>
      <c r="F18"/>
      <c r="G18"/>
      <c r="H18"/>
      <c r="I18"/>
    </row>
    <row r="19" spans="2:9" s="2" customFormat="1">
      <c r="B19" s="61"/>
      <c r="C19"/>
      <c r="D19"/>
      <c r="E19"/>
      <c r="F19"/>
      <c r="G19"/>
      <c r="H19"/>
      <c r="I19"/>
    </row>
    <row r="20" spans="2:9" s="2" customFormat="1">
      <c r="B20" s="63"/>
      <c r="C20"/>
      <c r="D20"/>
      <c r="E20"/>
      <c r="F20"/>
      <c r="G20"/>
      <c r="H20"/>
      <c r="I20"/>
    </row>
    <row r="21" spans="2:9" s="2" customFormat="1">
      <c r="B21" s="62"/>
      <c r="C21"/>
      <c r="D21"/>
      <c r="E21"/>
      <c r="F21"/>
      <c r="G21"/>
      <c r="H21"/>
      <c r="I21"/>
    </row>
    <row r="22" spans="2:9" s="2" customFormat="1">
      <c r="B22" s="63"/>
      <c r="C22"/>
      <c r="D22"/>
      <c r="E22"/>
      <c r="F22"/>
      <c r="G22"/>
      <c r="H22"/>
      <c r="I22"/>
    </row>
    <row r="23" spans="2:9" s="2" customFormat="1">
      <c r="B23" s="62"/>
      <c r="C23"/>
      <c r="D23"/>
      <c r="E23"/>
      <c r="F23"/>
      <c r="G23"/>
      <c r="H23"/>
      <c r="I23"/>
    </row>
    <row r="24" spans="2:9" s="2" customFormat="1">
      <c r="B24" s="62"/>
      <c r="C24"/>
      <c r="D24"/>
      <c r="E24"/>
      <c r="F24"/>
      <c r="G24"/>
      <c r="H24"/>
      <c r="I24"/>
    </row>
    <row r="25" spans="2:9" s="2" customFormat="1">
      <c r="B25" s="62"/>
      <c r="C25"/>
      <c r="D25"/>
      <c r="E25"/>
      <c r="F25"/>
      <c r="G25"/>
      <c r="H25"/>
      <c r="I25"/>
    </row>
    <row r="26" spans="2:9" s="2" customFormat="1">
      <c r="B26" s="62"/>
      <c r="C26"/>
      <c r="D26"/>
      <c r="E26"/>
      <c r="F26"/>
      <c r="G26"/>
      <c r="H26"/>
      <c r="I26"/>
    </row>
    <row r="27" spans="2:9" s="2" customFormat="1">
      <c r="B27" s="62"/>
      <c r="C27"/>
      <c r="D27"/>
      <c r="E27"/>
      <c r="F27"/>
      <c r="G27"/>
      <c r="H27"/>
      <c r="I27"/>
    </row>
    <row r="28" spans="2:9" s="2" customFormat="1">
      <c r="B28" s="63"/>
      <c r="C28"/>
      <c r="D28"/>
      <c r="E28"/>
      <c r="F28"/>
      <c r="G28"/>
      <c r="H28"/>
      <c r="I28"/>
    </row>
    <row r="29" spans="2:9" s="2" customFormat="1">
      <c r="B29" s="63"/>
      <c r="C29"/>
      <c r="D29"/>
      <c r="E29"/>
      <c r="F29"/>
      <c r="G29"/>
      <c r="H29"/>
      <c r="I29"/>
    </row>
    <row r="30" spans="2:9" s="2" customFormat="1">
      <c r="B30" s="63"/>
      <c r="C30"/>
      <c r="D30"/>
      <c r="E30"/>
      <c r="F30"/>
      <c r="G30"/>
      <c r="H30"/>
      <c r="I30"/>
    </row>
    <row r="31" spans="2:9" s="2" customFormat="1">
      <c r="B31" s="63"/>
      <c r="C31"/>
      <c r="D31"/>
      <c r="E31"/>
      <c r="F31"/>
      <c r="G31"/>
      <c r="H31"/>
      <c r="I31"/>
    </row>
    <row r="32" spans="2:9" s="2" customFormat="1">
      <c r="B32" s="63"/>
      <c r="C32"/>
      <c r="D32"/>
      <c r="E32"/>
      <c r="F32"/>
      <c r="G32"/>
      <c r="H32"/>
      <c r="I32"/>
    </row>
    <row r="33" spans="2:9" s="2" customFormat="1">
      <c r="B33" s="63"/>
      <c r="C33"/>
      <c r="D33"/>
      <c r="E33"/>
      <c r="F33"/>
      <c r="G33"/>
      <c r="H33"/>
      <c r="I33"/>
    </row>
  </sheetData>
  <pageMargins left="0.7" right="0.7" top="0.75" bottom="0.75" header="0.3" footer="0.3"/>
  <pageSetup paperSize="9" scale="62"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MKJ6l5ifmxbfOeBeQ5vvvCxJPpc7pC+Ntj03cdCwYcE=</DigestValue>
    </Reference>
    <Reference Type="http://www.w3.org/2000/09/xmldsig#Object" URI="#idOfficeObject">
      <DigestMethod Algorithm="http://www.w3.org/2001/04/xmlenc#sha256"/>
      <DigestValue>1LFIXDo5BBM0LH3MDMXxiOLhAACXWnWGF2BKrl9kTJ8=</DigestValue>
    </Reference>
    <Reference Type="http://uri.etsi.org/01903#SignedProperties" URI="#idSignedProperties">
      <Transforms>
        <Transform Algorithm="http://www.w3.org/TR/2001/REC-xml-c14n-20010315"/>
      </Transforms>
      <DigestMethod Algorithm="http://www.w3.org/2001/04/xmlenc#sha256"/>
      <DigestValue>/k8hUDGqxcvlK6DgKKb0cfvVS+uZNARMZlANtMhQDXk=</DigestValue>
    </Reference>
  </SignedInfo>
  <SignatureValue>fGuGSXRpWNQHiOejKRNvyiop1cvWyIJqNLf5HNKzaUWpnFL5HiS6Vme8QVlXm/LxfIXFK9JIiCwE
Rf+HeR5NYFLD4HxnUd9KTSEizuJpPe7Stsk3wIYAIDrJldtbqAPDi51Sm6revTRC99lQ0EV+CCZ0
WSUIBXv6xafi8bPJzbzEk87eoREUkiqwI6R8AdqVsm0AcZ7qOOD4l355eIHvSBlSQCJEWyDziKMo
7eubG+l7sHbbCEcrR+PC+7BM9Z5rDk4Avuw+cDCFSo+785ugiu8EagM0y5yCk5snLNuA0Gn7twMx
9GJXeyiNWGujlj48yH6ISs9SBUWR3WGHgqXQAw==</SignatureValue>
  <KeyInfo>
    <X509Data>
      <X509Certificate>MIIGOzCCBSOgAwIBAgIKNHGYRQACAABGoTANBgkqhkiG9w0BAQsFADBKMRIwEAYKCZImiZPyLGQBGRYCZ2UxEzARBgoJkiaJk/IsZAEZFgNuYmcxHzAdBgNVBAMTFk5CRyBDbGFzcyAyIElOVCBTdWIgQ0EwHhcNMTcxMDMxMTMwNDU5WhcNMTkxMDMxMTMwNDU5WjA5MRYwFAYDVQQKEw1KU0MgQkFTSVNCQU5LMR8wHQYDVQQDExZCQlMgLSBUaW5hdGluIEtoZWxhZHplMIIBIjANBgkqhkiG9w0BAQEFAAOCAQ8AMIIBCgKCAQEA0vJeft7aCx9ciZE51K6w6UQ0b4UR1TChpUAdPLMeniNnBcuYwo29ntnXAaq2Ph1bdjck4f6BtKLdpGe2UBxBaTAb6gKlRoDCveoxSVxifX6IxG+YtBzcvdFk/bAYwSK9E/+Ux2hHYUNl/phK9MSc1runuvC+a6Udt9XlFi3SLCsC2h5S9zIpy9Hc6Jjk1qJBRHCFvT+T3ptq2+HzXQtMjvMYQX8PCI+fhucU96D9bXiDQGYsXcpeJz/IFELUmDN7oPTLEXThRrbT6n6Ekq/f4LoGbp61FYDQY7yof4Vgkh/vn7PBUMNu2e+VC1lDkCPvpeCebLQdG5Il6l66ds1KywIDAQABo4IDMjCCAy4wPAYJKwYBBAGCNxUHBC8wLQYlKwYBBAGCNxUI5rJgg431RIaBmQmDuKFKg76EcQSDxJEzhIOIXQIBZAIBHTAdBgNVHSUEFjAUBggrBgEFBQcDAgYIKwYBBQUHAwQwCwYDVR0PBAQDAgeAMCcGCSsGAQQBgjcVCgQaMBgwCgYIKwYBBQUHAwIwCgYIKwYBBQUHAwQwHQYDVR0OBBYEFBHeEXQ5hW75bP/cbOq5z3heTyJ2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CdZxVm0evOsRss94XSBBd2CHZQTXgF+G+QfSVn2ZTM7afKTnD8r5fbEVMxIgCAVpHUvjOwQDxo0A9N8PMP00PZLE9VeFhv1pOVnJgVLbFQhYUqNWtGmPrpOjyWIUyH/bykCJb0SyCkS3VSsdwqntWuqagUHKpVVKvVR9+LuJq1d34Kcf44qCOW+X5Rced2F503tArrp33BH/XufDTQ/WTiKqmopcdAjzgmd71yw1VUFeTnLLRBOeJ75lWwDE2kFWPmn1s5yZCX08vRpJfzdb0Zx/31czehd/yoxCikVAA5WyjDk/YSEB8+EItSn73b2J2Kf/vgQhhFuoy8wvGJ83pL</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zG4WcLSagJIvE4wNt0LlerMJ4xIbj7gkhYyf8PwPYck=</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ME4iBJLk1Ukh4j+2aBMD9D0MI86YAZGSCZx95TLrdSA=</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UW9CYgGcAuWkSEwh8/bdWNrVIhNzxd0nkJxvVSOfeiI=</DigestValue>
      </Reference>
      <Reference URI="/xl/printerSettings/printerSettings11.bin?ContentType=application/vnd.openxmlformats-officedocument.spreadsheetml.printerSettings">
        <DigestMethod Algorithm="http://www.w3.org/2001/04/xmlenc#sha256"/>
        <DigestValue>9VA/MHCXt9APIeJlV77yAeAJ4cl5XgZiGmw5J2+3L1A=</DigestValue>
      </Reference>
      <Reference URI="/xl/printerSettings/printerSettings12.bin?ContentType=application/vnd.openxmlformats-officedocument.spreadsheetml.printerSettings">
        <DigestMethod Algorithm="http://www.w3.org/2001/04/xmlenc#sha256"/>
        <DigestValue>Atd2KgxGbBd0O5ylxRPFRjOwNDtp0kRd0/KJqJXw5pE=</DigestValue>
      </Reference>
      <Reference URI="/xl/printerSettings/printerSettings13.bin?ContentType=application/vnd.openxmlformats-officedocument.spreadsheetml.printerSettings">
        <DigestMethod Algorithm="http://www.w3.org/2001/04/xmlenc#sha256"/>
        <DigestValue>Ka3jowPsaaaKYLXrylpeIrMW+QORhYMH6PuHGmEGLDY=</DigestValue>
      </Reference>
      <Reference URI="/xl/printerSettings/printerSettings14.bin?ContentType=application/vnd.openxmlformats-officedocument.spreadsheetml.printerSettings">
        <DigestMethod Algorithm="http://www.w3.org/2001/04/xmlenc#sha256"/>
        <DigestValue>Ka3jowPsaaaKYLXrylpeIrMW+QORhYMH6PuHGmEGLDY=</DigestValue>
      </Reference>
      <Reference URI="/xl/printerSettings/printerSettings15.bin?ContentType=application/vnd.openxmlformats-officedocument.spreadsheetml.printerSettings">
        <DigestMethod Algorithm="http://www.w3.org/2001/04/xmlenc#sha256"/>
        <DigestValue>AEHZ8hMj1Af4ha7+rN4FaaszGXyN6XvnI4fIvy23tms=</DigestValue>
      </Reference>
      <Reference URI="/xl/printerSettings/printerSettings16.bin?ContentType=application/vnd.openxmlformats-officedocument.spreadsheetml.printerSettings">
        <DigestMethod Algorithm="http://www.w3.org/2001/04/xmlenc#sha256"/>
        <DigestValue>Ka3jowPsaaaKYLXrylpeIrMW+QORhYMH6PuHGmEGLDY=</DigestValue>
      </Reference>
      <Reference URI="/xl/printerSettings/printerSettings17.bin?ContentType=application/vnd.openxmlformats-officedocument.spreadsheetml.printerSettings">
        <DigestMethod Algorithm="http://www.w3.org/2001/04/xmlenc#sha256"/>
        <DigestValue>AEHZ8hMj1Af4ha7+rN4FaaszGXyN6XvnI4fIvy23tms=</DigestValue>
      </Reference>
      <Reference URI="/xl/printerSettings/printerSettings18.bin?ContentType=application/vnd.openxmlformats-officedocument.spreadsheetml.printerSettings">
        <DigestMethod Algorithm="http://www.w3.org/2001/04/xmlenc#sha256"/>
        <DigestValue>9VA/MHCXt9APIeJlV77yAeAJ4cl5XgZiGmw5J2+3L1A=</DigestValue>
      </Reference>
      <Reference URI="/xl/printerSettings/printerSettings19.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9VA/MHCXt9APIeJlV77yAeAJ4cl5XgZiGmw5J2+3L1A=</DigestValue>
      </Reference>
      <Reference URI="/xl/printerSettings/printerSettings3.bin?ContentType=application/vnd.openxmlformats-officedocument.spreadsheetml.printerSettings">
        <DigestMethod Algorithm="http://www.w3.org/2001/04/xmlenc#sha256"/>
        <DigestValue>9VA/MHCXt9APIeJlV77yAeAJ4cl5XgZiGmw5J2+3L1A=</DigestValue>
      </Reference>
      <Reference URI="/xl/printerSettings/printerSettings4.bin?ContentType=application/vnd.openxmlformats-officedocument.spreadsheetml.printerSettings">
        <DigestMethod Algorithm="http://www.w3.org/2001/04/xmlenc#sha256"/>
        <DigestValue>9VA/MHCXt9APIeJlV77yAeAJ4cl5XgZiGmw5J2+3L1A=</DigestValue>
      </Reference>
      <Reference URI="/xl/printerSettings/printerSettings5.bin?ContentType=application/vnd.openxmlformats-officedocument.spreadsheetml.printerSettings">
        <DigestMethod Algorithm="http://www.w3.org/2001/04/xmlenc#sha256"/>
        <DigestValue>9VA/MHCXt9APIeJlV77yAeAJ4cl5XgZiGmw5J2+3L1A=</DigestValue>
      </Reference>
      <Reference URI="/xl/printerSettings/printerSettings6.bin?ContentType=application/vnd.openxmlformats-officedocument.spreadsheetml.printerSettings">
        <DigestMethod Algorithm="http://www.w3.org/2001/04/xmlenc#sha256"/>
        <DigestValue>9VA/MHCXt9APIeJlV77yAeAJ4cl5XgZiGmw5J2+3L1A=</DigestValue>
      </Reference>
      <Reference URI="/xl/printerSettings/printerSettings7.bin?ContentType=application/vnd.openxmlformats-officedocument.spreadsheetml.printerSettings">
        <DigestMethod Algorithm="http://www.w3.org/2001/04/xmlenc#sha256"/>
        <DigestValue>UW9CYgGcAuWkSEwh8/bdWNrVIhNzxd0nkJxvVSOfeiI=</DigestValue>
      </Reference>
      <Reference URI="/xl/printerSettings/printerSettings8.bin?ContentType=application/vnd.openxmlformats-officedocument.spreadsheetml.printerSettings">
        <DigestMethod Algorithm="http://www.w3.org/2001/04/xmlenc#sha256"/>
        <DigestValue>Atd2KgxGbBd0O5ylxRPFRjOwNDtp0kRd0/KJqJXw5pE=</DigestValue>
      </Reference>
      <Reference URI="/xl/printerSettings/printerSettings9.bin?ContentType=application/vnd.openxmlformats-officedocument.spreadsheetml.printerSettings">
        <DigestMethod Algorithm="http://www.w3.org/2001/04/xmlenc#sha256"/>
        <DigestValue>Atd2KgxGbBd0O5ylxRPFRjOwNDtp0kRd0/KJqJXw5pE=</DigestValue>
      </Reference>
      <Reference URI="/xl/sharedStrings.xml?ContentType=application/vnd.openxmlformats-officedocument.spreadsheetml.sharedStrings+xml">
        <DigestMethod Algorithm="http://www.w3.org/2001/04/xmlenc#sha256"/>
        <DigestValue>Qa8COsz7BQfV7jlpnYQ5YhgBmDU4ju2hZbRPqM2i9G0=</DigestValue>
      </Reference>
      <Reference URI="/xl/styles.xml?ContentType=application/vnd.openxmlformats-officedocument.spreadsheetml.styles+xml">
        <DigestMethod Algorithm="http://www.w3.org/2001/04/xmlenc#sha256"/>
        <DigestValue>josLZiHgBHBjJLuq7PS9F24p9oA2+oWU2NbUpPzPV0o=</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0LTimkK4CeSR7qMryVHtSVePmB+O1NOfMVdQ8jraeaw=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rDT9FOjPiJPLpvd8ZmqRrQUdfvWhOIegPcwaLQhPUps=</DigestValue>
      </Reference>
      <Reference URI="/xl/worksheets/sheet10.xml?ContentType=application/vnd.openxmlformats-officedocument.spreadsheetml.worksheet+xml">
        <DigestMethod Algorithm="http://www.w3.org/2001/04/xmlenc#sha256"/>
        <DigestValue>yTF6AyMLNvjzoBCSoXzu1SIkWW4ur+TzPieFzljZLpE=</DigestValue>
      </Reference>
      <Reference URI="/xl/worksheets/sheet11.xml?ContentType=application/vnd.openxmlformats-officedocument.spreadsheetml.worksheet+xml">
        <DigestMethod Algorithm="http://www.w3.org/2001/04/xmlenc#sha256"/>
        <DigestValue>MYht4M7ZabRKfbIXsskRlpiatwdNUNOYK9aiw2tVG3g=</DigestValue>
      </Reference>
      <Reference URI="/xl/worksheets/sheet12.xml?ContentType=application/vnd.openxmlformats-officedocument.spreadsheetml.worksheet+xml">
        <DigestMethod Algorithm="http://www.w3.org/2001/04/xmlenc#sha256"/>
        <DigestValue>2i9g7u3IAVrRWZyWLbkcKFgAPTaKp28fTVpl0E+Gf+s=</DigestValue>
      </Reference>
      <Reference URI="/xl/worksheets/sheet13.xml?ContentType=application/vnd.openxmlformats-officedocument.spreadsheetml.worksheet+xml">
        <DigestMethod Algorithm="http://www.w3.org/2001/04/xmlenc#sha256"/>
        <DigestValue>MJ7pnNu0vsFKm6xyfvS+464MtxMDeu7EciXx5o/Ad+E=</DigestValue>
      </Reference>
      <Reference URI="/xl/worksheets/sheet14.xml?ContentType=application/vnd.openxmlformats-officedocument.spreadsheetml.worksheet+xml">
        <DigestMethod Algorithm="http://www.w3.org/2001/04/xmlenc#sha256"/>
        <DigestValue>3MWgqHQvP8JqlxgKIRP60ShPt0UZra28u2uhtVVrReA=</DigestValue>
      </Reference>
      <Reference URI="/xl/worksheets/sheet15.xml?ContentType=application/vnd.openxmlformats-officedocument.spreadsheetml.worksheet+xml">
        <DigestMethod Algorithm="http://www.w3.org/2001/04/xmlenc#sha256"/>
        <DigestValue>1bVyrGh4/oNLxNP2Fr5lRbqB+gToFsR7YRvZlX+3rwk=</DigestValue>
      </Reference>
      <Reference URI="/xl/worksheets/sheet16.xml?ContentType=application/vnd.openxmlformats-officedocument.spreadsheetml.worksheet+xml">
        <DigestMethod Algorithm="http://www.w3.org/2001/04/xmlenc#sha256"/>
        <DigestValue>tkU0faG1hsUjZW3Fo1E+nJNKohiIv4ErKYgqrGO7KXY=</DigestValue>
      </Reference>
      <Reference URI="/xl/worksheets/sheet17.xml?ContentType=application/vnd.openxmlformats-officedocument.spreadsheetml.worksheet+xml">
        <DigestMethod Algorithm="http://www.w3.org/2001/04/xmlenc#sha256"/>
        <DigestValue>ridNiln2/h3hbcb6EeUQfD0sKWN/DkDT75/iWwQ3em4=</DigestValue>
      </Reference>
      <Reference URI="/xl/worksheets/sheet18.xml?ContentType=application/vnd.openxmlformats-officedocument.spreadsheetml.worksheet+xml">
        <DigestMethod Algorithm="http://www.w3.org/2001/04/xmlenc#sha256"/>
        <DigestValue>HkKs53YwdF2t71BppsT1Ttj3HhtfE83Ey1lGEQeNZLA=</DigestValue>
      </Reference>
      <Reference URI="/xl/worksheets/sheet19.xml?ContentType=application/vnd.openxmlformats-officedocument.spreadsheetml.worksheet+xml">
        <DigestMethod Algorithm="http://www.w3.org/2001/04/xmlenc#sha256"/>
        <DigestValue>4FQC1TNH+3G2fYSRxHdbBJZ6iQS0PfOK4NNKqjoC/VQ=</DigestValue>
      </Reference>
      <Reference URI="/xl/worksheets/sheet2.xml?ContentType=application/vnd.openxmlformats-officedocument.spreadsheetml.worksheet+xml">
        <DigestMethod Algorithm="http://www.w3.org/2001/04/xmlenc#sha256"/>
        <DigestValue>GxP4FTdkTQnlVAdFxxVaIAkX9biqjvRKJ/a9QNf0Mxc=</DigestValue>
      </Reference>
      <Reference URI="/xl/worksheets/sheet3.xml?ContentType=application/vnd.openxmlformats-officedocument.spreadsheetml.worksheet+xml">
        <DigestMethod Algorithm="http://www.w3.org/2001/04/xmlenc#sha256"/>
        <DigestValue>PpbMoSkr56hh918U2aIKH6gOQO17tKr+vCt4Qv091gM=</DigestValue>
      </Reference>
      <Reference URI="/xl/worksheets/sheet4.xml?ContentType=application/vnd.openxmlformats-officedocument.spreadsheetml.worksheet+xml">
        <DigestMethod Algorithm="http://www.w3.org/2001/04/xmlenc#sha256"/>
        <DigestValue>HUsDyglbULn9qeJ1XVrLKwnFujDUBHq2++sI+OOl7qo=</DigestValue>
      </Reference>
      <Reference URI="/xl/worksheets/sheet5.xml?ContentType=application/vnd.openxmlformats-officedocument.spreadsheetml.worksheet+xml">
        <DigestMethod Algorithm="http://www.w3.org/2001/04/xmlenc#sha256"/>
        <DigestValue>0EYiCy/tzSL0uTdrO80pWaieeqoW5CY81ffWDTy6IVk=</DigestValue>
      </Reference>
      <Reference URI="/xl/worksheets/sheet6.xml?ContentType=application/vnd.openxmlformats-officedocument.spreadsheetml.worksheet+xml">
        <DigestMethod Algorithm="http://www.w3.org/2001/04/xmlenc#sha256"/>
        <DigestValue>oIREPSqdKg898PEToqDIEK5nfArEMbd3EsTM4hf3SU8=</DigestValue>
      </Reference>
      <Reference URI="/xl/worksheets/sheet7.xml?ContentType=application/vnd.openxmlformats-officedocument.spreadsheetml.worksheet+xml">
        <DigestMethod Algorithm="http://www.w3.org/2001/04/xmlenc#sha256"/>
        <DigestValue>cKgeNOPZjOfv8cSJx05VQ0nl01ymSokwuHkpDEa3bZk=</DigestValue>
      </Reference>
      <Reference URI="/xl/worksheets/sheet8.xml?ContentType=application/vnd.openxmlformats-officedocument.spreadsheetml.worksheet+xml">
        <DigestMethod Algorithm="http://www.w3.org/2001/04/xmlenc#sha256"/>
        <DigestValue>udWDsUPKq5aJeiamA1ZDTdE/qqx6SFtMB8qzVD8GiWs=</DigestValue>
      </Reference>
      <Reference URI="/xl/worksheets/sheet9.xml?ContentType=application/vnd.openxmlformats-officedocument.spreadsheetml.worksheet+xml">
        <DigestMethod Algorithm="http://www.w3.org/2001/04/xmlenc#sha256"/>
        <DigestValue>7qfu8EGmhOHc74PwrvJjiYhG/urfq6ntVOmpPBDfRyQ=</DigestValue>
      </Reference>
    </Manifest>
    <SignatureProperties>
      <SignatureProperty Id="idSignatureTime" Target="#idPackageSignature">
        <mdssi:SignatureTime xmlns:mdssi="http://schemas.openxmlformats.org/package/2006/digital-signature">
          <mdssi:Format>YYYY-MM-DDThh:mm:ssTZD</mdssi:Format>
          <mdssi:Value>2019-10-31T11:06:53Z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FOR NBG</SignatureComments>
          <WindowsVersion>6.2</WindowsVersion>
          <OfficeVersion>15.0</OfficeVersion>
          <ApplicationVersion>15.0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2019-10-31T11:06:53Z</xd:SigningTime>
          <xd:SigningCertificate>
            <xd:Cert>
              <xd:CertDigest>
                <DigestMethod Algorithm="http://www.w3.org/2001/04/xmlenc#sha256"/>
                <DigestValue>pom5O9gKiB7wo2jLNWaTVerYy76r+/qjqch80njgidY=</DigestValue>
              </xd:CertDigest>
              <xd:IssuerSerial>
                <X509IssuerName>CN=NBG Class 2 INT Sub CA, DC=nbg, DC=ge</X509IssuerName>
                <X509SerialNumber>247658511365626478479009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FOR NBG</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nP75v1G7H4wUUoPJUcaT/O+uBoHuA1vtcREQ5h7tsrw=</DigestValue>
    </Reference>
    <Reference Type="http://www.w3.org/2000/09/xmldsig#Object" URI="#idOfficeObject">
      <DigestMethod Algorithm="http://www.w3.org/2001/04/xmlenc#sha256"/>
      <DigestValue>/RC+3hREYHfbNw+qqdG9pbegi4HVCWn7Y9iCRu8rTFI=</DigestValue>
    </Reference>
    <Reference Type="http://uri.etsi.org/01903#SignedProperties" URI="#idSignedProperties">
      <Transforms>
        <Transform Algorithm="http://www.w3.org/TR/2001/REC-xml-c14n-20010315"/>
      </Transforms>
      <DigestMethod Algorithm="http://www.w3.org/2001/04/xmlenc#sha256"/>
      <DigestValue>viTh8svCJ8oe8QHs1WHgTeQOWvC5phndA3x3Eie7JXI=</DigestValue>
    </Reference>
  </SignedInfo>
  <SignatureValue>ygt2wsbsZHEuZ/bcoLOEBxu1Sj220LEgY+VFEKR5X3sqb8eHaulWmhhko21yRW8wqCnDywosV46N
eCcz6MedxyWzOKndpcqpSGR6f4qeeFob60FbQc8sL4tIjf/ZjkChYlmqNSqDxbhX2TfYTKC0oFzr
qS5lEqVxyKuoE1tNRSOy3tjqWH6V33jpNmIpeyuV4aTkqP1qBNpfA2fm47QIlGIOW7bXwRYX4hk9
zx+2ZyjvZi5Gjbjc561+h5DFctdPhIAbP8wUJ3Zehbd0RkseBT9Byef7A6dedoQ+3tpLz+UmeVQh
Vw+ncn9DP4lyYhiVeA/HkdYJbkazJjRuMKB9Lw==</SignatureValue>
  <KeyInfo>
    <X509Data>
      <X509Certificate>MIIGPTCCBSWgAwIBAgIKch7wjgACAAEQSDANBgkqhkiG9w0BAQsFADBKMRIwEAYKCZImiZPyLGQBGRYCZ2UxEzARBgoJkiaJk/IsZAEZFgNuYmcxHzAdBgNVBAMTFk5CRyBDbGFzcyAyIElOVCBTdWIgQ0EwHhcNMTkwMjI2MTMzMzA1WhcNMjEwMjI1MTMzMzA1WjA7MRYwFAYDVQQKEw1KU0MgQkFTSVNCQU5LMSEwHwYDVQQDExhCQlMgLSBMaWEgQXNsYW5pa2FzaHZpbGkwggEiMA0GCSqGSIb3DQEBAQUAA4IBDwAwggEKAoIBAQDWcEO1tIPoxaVZ42KmiceAqUL6OT6Z3Uv1l8FoHm46uKpvq+5OQbB7pCDboUFK0HI3+xQG6+NsfldMCWcf5swO7VOK1ZjSL0K/Tm5G1EEzRVetT2Df8cx1lJp+V1Tzb1TPFT1t1lRYRqLrlZRrIzgLsyITOJZvwKs8C8P1+5G/X3y/8XAb7pA9d26pchV8EKDGDNXgdpOODAqUDRvaKohooFfiUemLLGrekhEt9j/8SVnyztDhd28YYti/YRTLIFdxdRZ/bXcibjlhUNQQBM8L5LV6/R9WdwDABotaTTYsdjuTS6Dc13+9WK5P26j38Tu6dEfb6tlbhsaTN80opEidAgMBAAGjggMyMIIDLjA8BgkrBgEEAYI3FQcELzAtBiUrBgEEAYI3FQjmsmCDjfVEhoGZCYO4oUqDvoRxBIHPkBGGr54RAgFkAgEbMB0GA1UdJQQWMBQGCCsGAQUFBwMCBggrBgEFBQcDBDALBgNVHQ8EBAMCB4AwJwYJKwYBBAGCNxUKBBowGDAKBggrBgEFBQcDAjAKBggrBgEFBQcDBDAdBgNVHQ4EFgQUinUH9X9Avdx5II30g0/3UYsWf3A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CotDPK/+hmAl+hZynNFd5LX0kNivSUbqnzTle3yQLBR+0+h4df+lF5VSaj2Jjm8XXl+8qGoUL9x7ceLGV6W6GX4kXmrLZ7upC5IY90UVvphUEqvi6EfuCfSbz0R4u6spmrweZ9EFdR/3ltwNoMQ4fDUaE6SyEJWNBhFYe0Y50khmMdd0aO+jo6sYv2/cGvKH7WgPNYkEkcENEaX6Zp2+JKJEVdTyLgfMFrP5vz2J+TleKMhZn6iFrZgS+69EhX43XYKnlmG2rBY/Auw3EWJxxRUj6Y7NzYezNX0WFELpzHdk28TZ80eP44DgRJrkz5y6hcjSi6cdGYEwwKuMhtz7P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zG4WcLSagJIvE4wNt0LlerMJ4xIbj7gkhYyf8PwPYck=</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ME4iBJLk1Ukh4j+2aBMD9D0MI86YAZGSCZx95TLrdSA=</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UW9CYgGcAuWkSEwh8/bdWNrVIhNzxd0nkJxvVSOfeiI=</DigestValue>
      </Reference>
      <Reference URI="/xl/printerSettings/printerSettings11.bin?ContentType=application/vnd.openxmlformats-officedocument.spreadsheetml.printerSettings">
        <DigestMethod Algorithm="http://www.w3.org/2001/04/xmlenc#sha256"/>
        <DigestValue>9VA/MHCXt9APIeJlV77yAeAJ4cl5XgZiGmw5J2+3L1A=</DigestValue>
      </Reference>
      <Reference URI="/xl/printerSettings/printerSettings12.bin?ContentType=application/vnd.openxmlformats-officedocument.spreadsheetml.printerSettings">
        <DigestMethod Algorithm="http://www.w3.org/2001/04/xmlenc#sha256"/>
        <DigestValue>Atd2KgxGbBd0O5ylxRPFRjOwNDtp0kRd0/KJqJXw5pE=</DigestValue>
      </Reference>
      <Reference URI="/xl/printerSettings/printerSettings13.bin?ContentType=application/vnd.openxmlformats-officedocument.spreadsheetml.printerSettings">
        <DigestMethod Algorithm="http://www.w3.org/2001/04/xmlenc#sha256"/>
        <DigestValue>Ka3jowPsaaaKYLXrylpeIrMW+QORhYMH6PuHGmEGLDY=</DigestValue>
      </Reference>
      <Reference URI="/xl/printerSettings/printerSettings14.bin?ContentType=application/vnd.openxmlformats-officedocument.spreadsheetml.printerSettings">
        <DigestMethod Algorithm="http://www.w3.org/2001/04/xmlenc#sha256"/>
        <DigestValue>Ka3jowPsaaaKYLXrylpeIrMW+QORhYMH6PuHGmEGLDY=</DigestValue>
      </Reference>
      <Reference URI="/xl/printerSettings/printerSettings15.bin?ContentType=application/vnd.openxmlformats-officedocument.spreadsheetml.printerSettings">
        <DigestMethod Algorithm="http://www.w3.org/2001/04/xmlenc#sha256"/>
        <DigestValue>AEHZ8hMj1Af4ha7+rN4FaaszGXyN6XvnI4fIvy23tms=</DigestValue>
      </Reference>
      <Reference URI="/xl/printerSettings/printerSettings16.bin?ContentType=application/vnd.openxmlformats-officedocument.spreadsheetml.printerSettings">
        <DigestMethod Algorithm="http://www.w3.org/2001/04/xmlenc#sha256"/>
        <DigestValue>Ka3jowPsaaaKYLXrylpeIrMW+QORhYMH6PuHGmEGLDY=</DigestValue>
      </Reference>
      <Reference URI="/xl/printerSettings/printerSettings17.bin?ContentType=application/vnd.openxmlformats-officedocument.spreadsheetml.printerSettings">
        <DigestMethod Algorithm="http://www.w3.org/2001/04/xmlenc#sha256"/>
        <DigestValue>AEHZ8hMj1Af4ha7+rN4FaaszGXyN6XvnI4fIvy23tms=</DigestValue>
      </Reference>
      <Reference URI="/xl/printerSettings/printerSettings18.bin?ContentType=application/vnd.openxmlformats-officedocument.spreadsheetml.printerSettings">
        <DigestMethod Algorithm="http://www.w3.org/2001/04/xmlenc#sha256"/>
        <DigestValue>9VA/MHCXt9APIeJlV77yAeAJ4cl5XgZiGmw5J2+3L1A=</DigestValue>
      </Reference>
      <Reference URI="/xl/printerSettings/printerSettings19.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9VA/MHCXt9APIeJlV77yAeAJ4cl5XgZiGmw5J2+3L1A=</DigestValue>
      </Reference>
      <Reference URI="/xl/printerSettings/printerSettings3.bin?ContentType=application/vnd.openxmlformats-officedocument.spreadsheetml.printerSettings">
        <DigestMethod Algorithm="http://www.w3.org/2001/04/xmlenc#sha256"/>
        <DigestValue>9VA/MHCXt9APIeJlV77yAeAJ4cl5XgZiGmw5J2+3L1A=</DigestValue>
      </Reference>
      <Reference URI="/xl/printerSettings/printerSettings4.bin?ContentType=application/vnd.openxmlformats-officedocument.spreadsheetml.printerSettings">
        <DigestMethod Algorithm="http://www.w3.org/2001/04/xmlenc#sha256"/>
        <DigestValue>9VA/MHCXt9APIeJlV77yAeAJ4cl5XgZiGmw5J2+3L1A=</DigestValue>
      </Reference>
      <Reference URI="/xl/printerSettings/printerSettings5.bin?ContentType=application/vnd.openxmlformats-officedocument.spreadsheetml.printerSettings">
        <DigestMethod Algorithm="http://www.w3.org/2001/04/xmlenc#sha256"/>
        <DigestValue>9VA/MHCXt9APIeJlV77yAeAJ4cl5XgZiGmw5J2+3L1A=</DigestValue>
      </Reference>
      <Reference URI="/xl/printerSettings/printerSettings6.bin?ContentType=application/vnd.openxmlformats-officedocument.spreadsheetml.printerSettings">
        <DigestMethod Algorithm="http://www.w3.org/2001/04/xmlenc#sha256"/>
        <DigestValue>9VA/MHCXt9APIeJlV77yAeAJ4cl5XgZiGmw5J2+3L1A=</DigestValue>
      </Reference>
      <Reference URI="/xl/printerSettings/printerSettings7.bin?ContentType=application/vnd.openxmlformats-officedocument.spreadsheetml.printerSettings">
        <DigestMethod Algorithm="http://www.w3.org/2001/04/xmlenc#sha256"/>
        <DigestValue>UW9CYgGcAuWkSEwh8/bdWNrVIhNzxd0nkJxvVSOfeiI=</DigestValue>
      </Reference>
      <Reference URI="/xl/printerSettings/printerSettings8.bin?ContentType=application/vnd.openxmlformats-officedocument.spreadsheetml.printerSettings">
        <DigestMethod Algorithm="http://www.w3.org/2001/04/xmlenc#sha256"/>
        <DigestValue>Atd2KgxGbBd0O5ylxRPFRjOwNDtp0kRd0/KJqJXw5pE=</DigestValue>
      </Reference>
      <Reference URI="/xl/printerSettings/printerSettings9.bin?ContentType=application/vnd.openxmlformats-officedocument.spreadsheetml.printerSettings">
        <DigestMethod Algorithm="http://www.w3.org/2001/04/xmlenc#sha256"/>
        <DigestValue>Atd2KgxGbBd0O5ylxRPFRjOwNDtp0kRd0/KJqJXw5pE=</DigestValue>
      </Reference>
      <Reference URI="/xl/sharedStrings.xml?ContentType=application/vnd.openxmlformats-officedocument.spreadsheetml.sharedStrings+xml">
        <DigestMethod Algorithm="http://www.w3.org/2001/04/xmlenc#sha256"/>
        <DigestValue>Qa8COsz7BQfV7jlpnYQ5YhgBmDU4ju2hZbRPqM2i9G0=</DigestValue>
      </Reference>
      <Reference URI="/xl/styles.xml?ContentType=application/vnd.openxmlformats-officedocument.spreadsheetml.styles+xml">
        <DigestMethod Algorithm="http://www.w3.org/2001/04/xmlenc#sha256"/>
        <DigestValue>josLZiHgBHBjJLuq7PS9F24p9oA2+oWU2NbUpPzPV0o=</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0LTimkK4CeSR7qMryVHtSVePmB+O1NOfMVdQ8jraeaw=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rDT9FOjPiJPLpvd8ZmqRrQUdfvWhOIegPcwaLQhPUps=</DigestValue>
      </Reference>
      <Reference URI="/xl/worksheets/sheet10.xml?ContentType=application/vnd.openxmlformats-officedocument.spreadsheetml.worksheet+xml">
        <DigestMethod Algorithm="http://www.w3.org/2001/04/xmlenc#sha256"/>
        <DigestValue>yTF6AyMLNvjzoBCSoXzu1SIkWW4ur+TzPieFzljZLpE=</DigestValue>
      </Reference>
      <Reference URI="/xl/worksheets/sheet11.xml?ContentType=application/vnd.openxmlformats-officedocument.spreadsheetml.worksheet+xml">
        <DigestMethod Algorithm="http://www.w3.org/2001/04/xmlenc#sha256"/>
        <DigestValue>MYht4M7ZabRKfbIXsskRlpiatwdNUNOYK9aiw2tVG3g=</DigestValue>
      </Reference>
      <Reference URI="/xl/worksheets/sheet12.xml?ContentType=application/vnd.openxmlformats-officedocument.spreadsheetml.worksheet+xml">
        <DigestMethod Algorithm="http://www.w3.org/2001/04/xmlenc#sha256"/>
        <DigestValue>2i9g7u3IAVrRWZyWLbkcKFgAPTaKp28fTVpl0E+Gf+s=</DigestValue>
      </Reference>
      <Reference URI="/xl/worksheets/sheet13.xml?ContentType=application/vnd.openxmlformats-officedocument.spreadsheetml.worksheet+xml">
        <DigestMethod Algorithm="http://www.w3.org/2001/04/xmlenc#sha256"/>
        <DigestValue>MJ7pnNu0vsFKm6xyfvS+464MtxMDeu7EciXx5o/Ad+E=</DigestValue>
      </Reference>
      <Reference URI="/xl/worksheets/sheet14.xml?ContentType=application/vnd.openxmlformats-officedocument.spreadsheetml.worksheet+xml">
        <DigestMethod Algorithm="http://www.w3.org/2001/04/xmlenc#sha256"/>
        <DigestValue>3MWgqHQvP8JqlxgKIRP60ShPt0UZra28u2uhtVVrReA=</DigestValue>
      </Reference>
      <Reference URI="/xl/worksheets/sheet15.xml?ContentType=application/vnd.openxmlformats-officedocument.spreadsheetml.worksheet+xml">
        <DigestMethod Algorithm="http://www.w3.org/2001/04/xmlenc#sha256"/>
        <DigestValue>1bVyrGh4/oNLxNP2Fr5lRbqB+gToFsR7YRvZlX+3rwk=</DigestValue>
      </Reference>
      <Reference URI="/xl/worksheets/sheet16.xml?ContentType=application/vnd.openxmlformats-officedocument.spreadsheetml.worksheet+xml">
        <DigestMethod Algorithm="http://www.w3.org/2001/04/xmlenc#sha256"/>
        <DigestValue>tkU0faG1hsUjZW3Fo1E+nJNKohiIv4ErKYgqrGO7KXY=</DigestValue>
      </Reference>
      <Reference URI="/xl/worksheets/sheet17.xml?ContentType=application/vnd.openxmlformats-officedocument.spreadsheetml.worksheet+xml">
        <DigestMethod Algorithm="http://www.w3.org/2001/04/xmlenc#sha256"/>
        <DigestValue>ridNiln2/h3hbcb6EeUQfD0sKWN/DkDT75/iWwQ3em4=</DigestValue>
      </Reference>
      <Reference URI="/xl/worksheets/sheet18.xml?ContentType=application/vnd.openxmlformats-officedocument.spreadsheetml.worksheet+xml">
        <DigestMethod Algorithm="http://www.w3.org/2001/04/xmlenc#sha256"/>
        <DigestValue>HkKs53YwdF2t71BppsT1Ttj3HhtfE83Ey1lGEQeNZLA=</DigestValue>
      </Reference>
      <Reference URI="/xl/worksheets/sheet19.xml?ContentType=application/vnd.openxmlformats-officedocument.spreadsheetml.worksheet+xml">
        <DigestMethod Algorithm="http://www.w3.org/2001/04/xmlenc#sha256"/>
        <DigestValue>4FQC1TNH+3G2fYSRxHdbBJZ6iQS0PfOK4NNKqjoC/VQ=</DigestValue>
      </Reference>
      <Reference URI="/xl/worksheets/sheet2.xml?ContentType=application/vnd.openxmlformats-officedocument.spreadsheetml.worksheet+xml">
        <DigestMethod Algorithm="http://www.w3.org/2001/04/xmlenc#sha256"/>
        <DigestValue>GxP4FTdkTQnlVAdFxxVaIAkX9biqjvRKJ/a9QNf0Mxc=</DigestValue>
      </Reference>
      <Reference URI="/xl/worksheets/sheet3.xml?ContentType=application/vnd.openxmlformats-officedocument.spreadsheetml.worksheet+xml">
        <DigestMethod Algorithm="http://www.w3.org/2001/04/xmlenc#sha256"/>
        <DigestValue>PpbMoSkr56hh918U2aIKH6gOQO17tKr+vCt4Qv091gM=</DigestValue>
      </Reference>
      <Reference URI="/xl/worksheets/sheet4.xml?ContentType=application/vnd.openxmlformats-officedocument.spreadsheetml.worksheet+xml">
        <DigestMethod Algorithm="http://www.w3.org/2001/04/xmlenc#sha256"/>
        <DigestValue>HUsDyglbULn9qeJ1XVrLKwnFujDUBHq2++sI+OOl7qo=</DigestValue>
      </Reference>
      <Reference URI="/xl/worksheets/sheet5.xml?ContentType=application/vnd.openxmlformats-officedocument.spreadsheetml.worksheet+xml">
        <DigestMethod Algorithm="http://www.w3.org/2001/04/xmlenc#sha256"/>
        <DigestValue>0EYiCy/tzSL0uTdrO80pWaieeqoW5CY81ffWDTy6IVk=</DigestValue>
      </Reference>
      <Reference URI="/xl/worksheets/sheet6.xml?ContentType=application/vnd.openxmlformats-officedocument.spreadsheetml.worksheet+xml">
        <DigestMethod Algorithm="http://www.w3.org/2001/04/xmlenc#sha256"/>
        <DigestValue>oIREPSqdKg898PEToqDIEK5nfArEMbd3EsTM4hf3SU8=</DigestValue>
      </Reference>
      <Reference URI="/xl/worksheets/sheet7.xml?ContentType=application/vnd.openxmlformats-officedocument.spreadsheetml.worksheet+xml">
        <DigestMethod Algorithm="http://www.w3.org/2001/04/xmlenc#sha256"/>
        <DigestValue>cKgeNOPZjOfv8cSJx05VQ0nl01ymSokwuHkpDEa3bZk=</DigestValue>
      </Reference>
      <Reference URI="/xl/worksheets/sheet8.xml?ContentType=application/vnd.openxmlformats-officedocument.spreadsheetml.worksheet+xml">
        <DigestMethod Algorithm="http://www.w3.org/2001/04/xmlenc#sha256"/>
        <DigestValue>udWDsUPKq5aJeiamA1ZDTdE/qqx6SFtMB8qzVD8GiWs=</DigestValue>
      </Reference>
      <Reference URI="/xl/worksheets/sheet9.xml?ContentType=application/vnd.openxmlformats-officedocument.spreadsheetml.worksheet+xml">
        <DigestMethod Algorithm="http://www.w3.org/2001/04/xmlenc#sha256"/>
        <DigestValue>7qfu8EGmhOHc74PwrvJjiYhG/urfq6ntVOmpPBDfRyQ=</DigestValue>
      </Reference>
    </Manifest>
    <SignatureProperties>
      <SignatureProperty Id="idSignatureTime" Target="#idPackageSignature">
        <mdssi:SignatureTime xmlns:mdssi="http://schemas.openxmlformats.org/package/2006/digital-signature">
          <mdssi:Format>YYYY-MM-DDThh:mm:ssTZD</mdssi:Format>
          <mdssi:Value>2019-10-31T11:18:15Z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For NBG</SignatureComments>
          <WindowsVersion>6.2</WindowsVersion>
          <OfficeVersion>15.0</OfficeVersion>
          <ApplicationVersion>15.0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2019-10-31T11:18:15Z</xd:SigningTime>
          <xd:SigningCertificate>
            <xd:Cert>
              <xd:CertDigest>
                <DigestMethod Algorithm="http://www.w3.org/2001/04/xmlenc#sha256"/>
                <DigestValue>ICg8aZ/LUaiTOJpdbx6brsNZ5Tnx0bsGK6qe9miTFF4=</DigestValue>
              </xd:CertDigest>
              <xd:IssuerSerial>
                <X509IssuerName>CN=NBG Class 2 INT Sub CA, DC=nbg, DC=ge</X509IssuerName>
                <X509SerialNumber>538920515161375226531912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For NBG</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2019-10-31T07:43:12Z</dcterms:modified>
</cp:coreProperties>
</file>