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2" i="79" l="1"/>
  <c r="B2" i="37"/>
  <c r="B2" i="36"/>
  <c r="B2" i="74"/>
  <c r="B2" i="64"/>
  <c r="B2" i="35"/>
  <c r="B2" i="69"/>
  <c r="B2" i="77"/>
  <c r="B2" i="28"/>
  <c r="B2" i="73"/>
  <c r="B2" i="72"/>
  <c r="B2" i="52"/>
  <c r="B2" i="71"/>
  <c r="C22" i="74"/>
  <c r="H22" i="74" s="1"/>
  <c r="C15" i="69"/>
  <c r="E9" i="72"/>
  <c r="E10" i="72"/>
  <c r="E11" i="72"/>
  <c r="E12" i="72"/>
  <c r="E13" i="72"/>
  <c r="E14" i="72"/>
  <c r="E15" i="72"/>
  <c r="E16" i="72"/>
  <c r="E17" i="72"/>
  <c r="E18" i="72"/>
  <c r="E19" i="72"/>
  <c r="E20" i="72"/>
  <c r="E8" i="72"/>
  <c r="C13" i="71"/>
  <c r="B2" i="75" l="1"/>
  <c r="G9" i="53" l="1"/>
  <c r="F9" i="53"/>
  <c r="G14" i="62"/>
  <c r="F14" i="62"/>
  <c r="B2" i="53" l="1"/>
  <c r="D14" i="62"/>
  <c r="C14" i="62"/>
  <c r="B2" i="62" l="1"/>
  <c r="B1" i="6"/>
  <c r="B1" i="79" l="1"/>
  <c r="B1" i="37"/>
  <c r="B1" i="36"/>
  <c r="B1" i="74"/>
  <c r="B1" i="64"/>
  <c r="B1" i="35"/>
  <c r="B1" i="69"/>
  <c r="B1" i="77"/>
  <c r="B1" i="28"/>
  <c r="B1" i="73"/>
  <c r="B1" i="72"/>
  <c r="B1" i="52"/>
  <c r="B1" i="71"/>
  <c r="B1" i="75"/>
  <c r="B1" i="53"/>
  <c r="B1" i="62"/>
  <c r="C21" i="77" l="1"/>
  <c r="B17" i="6" s="1"/>
  <c r="D19" i="77"/>
  <c r="D16" i="77"/>
  <c r="D17" i="77"/>
  <c r="D15" i="77"/>
  <c r="D12" i="77"/>
  <c r="D13" i="77"/>
  <c r="D11" i="77"/>
  <c r="D8" i="77"/>
  <c r="D9" i="77"/>
  <c r="D7" i="77"/>
  <c r="C20" i="77"/>
  <c r="B16" i="6" s="1"/>
  <c r="C19" i="77"/>
  <c r="B15" i="6" s="1"/>
  <c r="D20" i="77" l="1"/>
  <c r="D21" i="77"/>
  <c r="H14" i="74"/>
  <c r="D6" i="71"/>
  <c r="D13" i="71"/>
  <c r="C6" i="71"/>
  <c r="E8" i="37" l="1"/>
  <c r="G21" i="37"/>
  <c r="L21" i="37"/>
  <c r="N16" i="37"/>
  <c r="N17" i="37"/>
  <c r="N18" i="37"/>
  <c r="N19" i="37"/>
  <c r="N20" i="37"/>
  <c r="N15" i="37"/>
  <c r="N13" i="37"/>
  <c r="N10" i="37"/>
  <c r="N9" i="37"/>
  <c r="N11" i="37"/>
  <c r="N12" i="37"/>
  <c r="E19" i="37"/>
  <c r="E18" i="37"/>
  <c r="E17" i="37"/>
  <c r="E16" i="37"/>
  <c r="E15" i="37"/>
  <c r="M14" i="37"/>
  <c r="M21" i="37" s="1"/>
  <c r="L14" i="37"/>
  <c r="K14" i="37"/>
  <c r="J14" i="37"/>
  <c r="J21" i="37" s="1"/>
  <c r="I14" i="37"/>
  <c r="I21" i="37" s="1"/>
  <c r="H14" i="37"/>
  <c r="H21" i="37" s="1"/>
  <c r="G14" i="37"/>
  <c r="F14" i="37"/>
  <c r="C14" i="37"/>
  <c r="E12" i="37"/>
  <c r="E11" i="37"/>
  <c r="E10" i="37"/>
  <c r="E9" i="37"/>
  <c r="M7" i="37"/>
  <c r="L7" i="37"/>
  <c r="J7" i="37"/>
  <c r="I7" i="37"/>
  <c r="H7" i="37"/>
  <c r="G7" i="37"/>
  <c r="F7" i="37"/>
  <c r="C7" i="37"/>
  <c r="F21" i="37" l="1"/>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22" i="53"/>
  <c r="F22" i="53"/>
  <c r="D9" i="53"/>
  <c r="D22" i="53" s="1"/>
  <c r="C9" i="53"/>
  <c r="C22" i="53" s="1"/>
  <c r="D31" i="62"/>
  <c r="D41" i="62" s="1"/>
  <c r="C31" i="62"/>
  <c r="C41" i="62" s="1"/>
  <c r="C20" i="62"/>
  <c r="G31" i="53" l="1"/>
  <c r="G56" i="53" s="1"/>
  <c r="G63"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G65" i="53" l="1"/>
  <c r="E41" i="62"/>
  <c r="E31" i="62"/>
  <c r="D22" i="74"/>
  <c r="E22" i="74"/>
  <c r="G67" i="53" l="1"/>
  <c r="C8" i="73"/>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0" i="69" l="1"/>
  <c r="C32" i="69"/>
  <c r="C22" i="69"/>
</calcChain>
</file>

<file path=xl/sharedStrings.xml><?xml version="1.0" encoding="utf-8"?>
<sst xmlns="http://schemas.openxmlformats.org/spreadsheetml/2006/main" count="1215" uniqueCount="932">
  <si>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</si>
  <si>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</si>
  <si>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</si>
  <si>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</si>
  <si>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</si>
  <si>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</si>
  <si>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</si>
  <si>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</si>
  <si>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</si>
  <si>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</si>
  <si>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</si>
  <si>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</si>
  <si>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</si>
  <si>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</si>
  <si>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</si>
  <si>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</si>
  <si>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</si>
  <si>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</si>
  <si>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</si>
  <si>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</si>
  <si>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</si>
  <si>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</si>
  <si>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</si>
  <si>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</si>
  <si>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</si>
  <si>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</si>
  <si>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</si>
  <si>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</si>
  <si>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</si>
  <si>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</si>
  <si>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</si>
  <si>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</si>
  <si>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</si>
  <si>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</si>
  <si>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</si>
  <si>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</si>
  <si>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</si>
  <si>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</si>
  <si>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</si>
  <si>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</si>
  <si>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</si>
  <si>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</si>
  <si>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</si>
  <si>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</si>
  <si>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</si>
  <si>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</si>
  <si>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</si>
  <si>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</si>
  <si>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</si>
  <si>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</si>
  <si>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</si>
  <si>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</si>
  <si>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</si>
  <si>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</si>
  <si>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</si>
  <si>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</si>
  <si>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</si>
  <si>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</si>
  <si>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</si>
  <si>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</si>
  <si>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</si>
  <si>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</si>
  <si>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</si>
  <si>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</si>
  <si>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</si>
  <si>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</si>
  <si>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</si>
  <si>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</si>
  <si>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</si>
  <si>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</si>
  <si>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</si>
  <si>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</si>
  <si>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</si>
  <si>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</si>
  <si>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</si>
  <si>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</si>
  <si>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</si>
  <si>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</si>
  <si>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</si>
  <si>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</si>
  <si>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</si>
  <si>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</si>
  <si>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</si>
  <si>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</si>
  <si>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</si>
  <si>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</si>
  <si>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</si>
  <si>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</si>
  <si>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</si>
  <si>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</si>
  <si>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</si>
  <si>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</si>
  <si>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</si>
  <si>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</si>
  <si>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</si>
  <si>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</si>
  <si>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</si>
  <si>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</si>
  <si>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</si>
  <si>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</si>
  <si>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</si>
  <si>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</si>
  <si>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</si>
  <si>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</si>
  <si>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</si>
  <si>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</si>
  <si>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</si>
  <si>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</si>
  <si>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</si>
  <si>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</si>
  <si>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</si>
  <si>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</si>
  <si>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</si>
  <si>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</si>
  <si>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</si>
  <si>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</si>
  <si>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</si>
  <si>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</si>
  <si>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</si>
  <si>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</si>
  <si>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</si>
  <si>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</si>
  <si>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</si>
  <si>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</si>
  <si>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</si>
  <si>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</si>
  <si>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</si>
  <si>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</si>
  <si>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</si>
  <si>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</si>
  <si>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</si>
  <si>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</si>
  <si>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</si>
  <si>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</si>
  <si>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</si>
  <si>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</si>
  <si>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</si>
  <si>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</si>
  <si>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</si>
  <si>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</si>
  <si>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</si>
  <si>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</si>
  <si>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</si>
  <si>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</si>
  <si>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</si>
  <si>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</si>
  <si>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</si>
  <si>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</si>
  <si>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</si>
  <si>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</si>
  <si>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</si>
  <si>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</si>
  <si>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</si>
  <si>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</si>
  <si>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</si>
  <si>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</si>
  <si>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</si>
  <si>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</si>
  <si>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</si>
  <si>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</si>
  <si>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</si>
  <si>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</si>
  <si>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</si>
  <si>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</si>
  <si>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</si>
  <si>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</si>
  <si>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</si>
  <si>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</si>
  <si>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</si>
  <si>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</si>
  <si>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</si>
  <si>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</si>
  <si>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</si>
  <si>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</si>
  <si>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</si>
  <si>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</si>
  <si>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</si>
  <si>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</si>
  <si>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</si>
  <si>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</si>
  <si>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</si>
  <si>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</si>
  <si>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</si>
  <si>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</si>
  <si>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</si>
  <si>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</si>
  <si>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</si>
  <si>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</si>
  <si>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</si>
  <si>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</si>
  <si>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</si>
  <si>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</si>
  <si>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</si>
  <si>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</si>
  <si>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</si>
  <si>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</si>
  <si>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</si>
  <si>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</si>
  <si>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</si>
  <si>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</si>
  <si>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</si>
  <si>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</si>
  <si>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</si>
  <si>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</si>
  <si>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</si>
  <si>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</si>
  <si>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</si>
  <si>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</si>
  <si>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</si>
  <si>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</si>
  <si>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</si>
  <si>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</si>
  <si>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</si>
  <si>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</si>
  <si>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</si>
  <si>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</si>
  <si>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</si>
  <si>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</si>
  <si>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</si>
  <si>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</si>
  <si>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</si>
  <si>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</si>
  <si>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</si>
  <si>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</si>
  <si>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</si>
  <si>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</si>
  <si>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</si>
  <si>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</si>
  <si>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</si>
  <si>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</si>
  <si>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</si>
  <si>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</si>
  <si>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</si>
  <si>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</si>
  <si>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</si>
  <si>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</si>
  <si>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</si>
  <si>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</si>
  <si>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</si>
  <si>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</si>
  <si>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</si>
  <si>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</si>
  <si>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</si>
  <si>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</si>
  <si>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</si>
  <si>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</si>
  <si>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</si>
  <si>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</si>
  <si>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</si>
  <si>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</si>
  <si>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</si>
  <si>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</si>
  <si>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</si>
  <si>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</si>
  <si>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</si>
  <si>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</si>
  <si>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</si>
  <si>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</si>
  <si>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</si>
  <si>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</si>
  <si>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</si>
  <si>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</si>
  <si>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</si>
  <si>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</si>
  <si>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</si>
  <si>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</si>
  <si>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</si>
  <si>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</si>
  <si>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</si>
  <si>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</si>
  <si>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</si>
  <si>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</si>
  <si>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</si>
  <si>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</si>
  <si>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</si>
  <si>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</si>
  <si>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</si>
  <si>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</si>
  <si>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</si>
  <si>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</si>
  <si>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</si>
  <si>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</si>
  <si>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</si>
  <si>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</si>
  <si>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</si>
  <si>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</si>
  <si>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</si>
  <si>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</si>
  <si>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</si>
  <si>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</si>
  <si>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</si>
  <si>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</si>
  <si>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</si>
  <si>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</si>
  <si>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</si>
  <si>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</si>
  <si>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</si>
  <si>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</si>
  <si>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</si>
  <si>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</si>
  <si>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</si>
  <si>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</si>
  <si>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</si>
  <si>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</si>
  <si>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</si>
  <si>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</si>
  <si>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</si>
  <si>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</si>
  <si>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</si>
  <si>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</si>
  <si>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</si>
  <si>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</si>
  <si>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</si>
  <si>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</si>
  <si>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</si>
  <si>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</si>
  <si>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</si>
  <si>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</si>
  <si>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</si>
  <si>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</si>
  <si>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</si>
  <si>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</si>
  <si>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</si>
  <si>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</si>
  <si>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</si>
  <si>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</si>
  <si>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</si>
  <si>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</si>
  <si>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</si>
  <si>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</si>
  <si>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</si>
  <si>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</si>
  <si>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</si>
  <si>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</si>
  <si>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</si>
  <si>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</si>
  <si>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</si>
  <si>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</si>
  <si>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</si>
  <si>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</si>
  <si>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</si>
  <si>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</si>
  <si>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</si>
  <si>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</si>
  <si>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</si>
  <si>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</si>
  <si>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</si>
  <si>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</si>
  <si>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</si>
  <si>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</si>
  <si>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</si>
  <si>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</si>
  <si>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</si>
  <si>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</si>
  <si>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</si>
  <si>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</si>
  <si>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</si>
  <si>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</si>
  <si>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</si>
  <si>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</si>
  <si>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</si>
  <si>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</si>
  <si>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</si>
  <si>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</si>
  <si>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</si>
  <si>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</si>
  <si>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</si>
  <si>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</si>
  <si>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</si>
  <si>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</si>
  <si>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</si>
  <si>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</si>
  <si>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</si>
  <si>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</si>
  <si>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</si>
  <si>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</si>
  <si>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</si>
  <si>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</si>
  <si>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</si>
  <si>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</si>
  <si>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</si>
  <si>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</si>
  <si>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</si>
  <si>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</si>
  <si>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</si>
  <si>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</si>
  <si>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</si>
  <si>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</si>
  <si>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</si>
  <si>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</si>
  <si>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</si>
  <si>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</si>
  <si>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</si>
  <si>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</si>
  <si>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</si>
  <si>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</si>
  <si>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</si>
  <si>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</si>
  <si>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</si>
  <si>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</si>
  <si>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</si>
  <si>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</si>
  <si>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</si>
  <si>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</si>
  <si>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</si>
  <si>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</si>
  <si>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</si>
  <si>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</si>
  <si>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</si>
  <si>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</si>
  <si>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</si>
  <si>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</si>
  <si>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</si>
  <si>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</si>
  <si>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</si>
  <si>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</si>
  <si>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</si>
  <si>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</si>
  <si>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</si>
  <si>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</si>
  <si>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</si>
  <si>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</si>
  <si>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</si>
  <si>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</si>
  <si>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</si>
  <si>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</si>
  <si>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</si>
  <si>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</si>
  <si>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</si>
  <si>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</si>
  <si>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</si>
  <si>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</si>
  <si>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</si>
  <si>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</si>
  <si>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</si>
  <si>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</si>
  <si>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</si>
  <si>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</si>
  <si>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</si>
  <si>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</si>
  <si>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</si>
  <si>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</si>
  <si>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</si>
  <si>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</si>
  <si>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</si>
  <si>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</si>
  <si>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</si>
  <si>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</si>
  <si>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</si>
  <si>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</si>
  <si>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</si>
  <si>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</si>
  <si>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</si>
  <si>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</si>
  <si>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</si>
  <si>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</si>
  <si>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</si>
  <si>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</si>
  <si>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</si>
  <si>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</si>
  <si>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</si>
  <si>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</si>
  <si>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</si>
  <si>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</si>
  <si>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</si>
  <si>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</si>
  <si>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</si>
  <si>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</si>
  <si>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</si>
  <si>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</si>
  <si>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</si>
  <si>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</si>
  <si>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</si>
  <si>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</si>
  <si>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</si>
  <si>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</si>
  <si>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</si>
  <si>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</si>
  <si>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</si>
  <si>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</si>
  <si>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</si>
  <si>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</si>
  <si>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</si>
  <si>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</si>
  <si>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</si>
  <si>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</si>
  <si>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</si>
  <si>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</si>
  <si>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</si>
  <si>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</si>
  <si>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</si>
  <si>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</si>
  <si>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</si>
  <si>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</si>
  <si>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</si>
  <si>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</si>
  <si>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</si>
  <si>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</si>
  <si>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</si>
  <si>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</si>
  <si>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</si>
  <si>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</si>
  <si>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</si>
  <si>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</si>
  <si>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</si>
  <si>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</si>
  <si>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</si>
  <si>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</si>
  <si>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</si>
  <si>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</si>
  <si>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</si>
  <si>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</si>
  <si>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</si>
  <si>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</si>
  <si>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</si>
  <si>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</si>
  <si>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</si>
  <si>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</si>
  <si>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</si>
  <si>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</si>
  <si>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</si>
  <si>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</si>
  <si>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</si>
  <si>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</si>
  <si>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</si>
  <si>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</si>
  <si>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</si>
  <si>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</si>
  <si>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</si>
  <si>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</si>
  <si>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</si>
  <si>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</si>
  <si>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</si>
  <si>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</si>
  <si>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</si>
  <si>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</si>
  <si>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</si>
  <si>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</si>
  <si>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</si>
  <si>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</si>
  <si>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</si>
  <si>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</si>
  <si>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</si>
  <si>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</si>
  <si>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</si>
  <si>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</si>
  <si>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</si>
  <si>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</si>
  <si>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</si>
  <si>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</si>
  <si>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</si>
  <si>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</si>
  <si>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</si>
  <si>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</si>
  <si>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</si>
  <si>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</si>
  <si>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</si>
  <si>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</si>
  <si>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</si>
  <si>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</si>
  <si>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</si>
  <si>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</si>
  <si>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</si>
  <si>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</si>
  <si>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</si>
  <si>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</si>
  <si>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</si>
  <si>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</si>
  <si>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</si>
  <si>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</si>
  <si>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</si>
  <si>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</si>
  <si>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</si>
  <si>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</si>
  <si>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</si>
  <si>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</si>
  <si>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</si>
  <si>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</si>
  <si>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</si>
  <si>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</si>
  <si>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</si>
  <si>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</si>
  <si>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</si>
  <si>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</si>
  <si>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</si>
  <si>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</si>
  <si>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</si>
  <si>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</si>
  <si>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</si>
  <si>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</si>
  <si>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</si>
  <si>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</si>
  <si>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</si>
  <si>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</si>
  <si>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</si>
  <si>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</si>
  <si>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</si>
  <si>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</si>
  <si>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</si>
  <si>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</si>
  <si>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</si>
  <si>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</si>
  <si>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</si>
  <si>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</si>
  <si>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</si>
  <si>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</si>
  <si>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</si>
  <si>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</si>
  <si>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</si>
  <si>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</si>
  <si>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</si>
  <si>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</si>
  <si>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</si>
  <si>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</si>
  <si>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</si>
  <si>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</si>
  <si>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</si>
  <si>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</si>
  <si>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</si>
  <si>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</si>
  <si>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</si>
  <si>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</si>
  <si>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</si>
  <si>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</si>
  <si>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</si>
  <si>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</si>
  <si>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</si>
  <si>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</si>
  <si>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</si>
  <si>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</si>
  <si>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</si>
  <si>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</si>
  <si>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</si>
  <si>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</si>
  <si>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</si>
  <si>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</si>
  <si>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</si>
  <si>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</si>
  <si>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</si>
  <si>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</si>
  <si>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</si>
  <si>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</si>
  <si>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</si>
  <si>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</si>
  <si>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</si>
  <si>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</si>
  <si>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</si>
  <si>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</si>
  <si>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</si>
  <si>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</si>
  <si>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</si>
  <si>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</si>
  <si>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</si>
  <si>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</si>
  <si>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</si>
  <si>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</si>
  <si>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</si>
  <si>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</si>
  <si>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</si>
  <si>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</si>
  <si>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</si>
  <si>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</si>
  <si>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</si>
  <si>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</si>
  <si>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</si>
  <si>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</si>
  <si>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</si>
  <si>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</si>
  <si>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</si>
  <si>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</si>
  <si>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</si>
  <si>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</si>
  <si>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</si>
  <si>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</si>
  <si>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</si>
  <si>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</si>
  <si>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</si>
  <si>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</si>
  <si>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</si>
  <si>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</si>
  <si>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</si>
  <si>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</si>
  <si>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</si>
  <si>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</si>
  <si>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</si>
  <si>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</si>
  <si>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</si>
  <si>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</si>
  <si>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</si>
  <si>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</si>
  <si>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</si>
  <si>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</si>
  <si>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</si>
  <si>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</si>
  <si>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</si>
  <si>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</si>
  <si>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</si>
  <si>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</si>
  <si>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</si>
  <si>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</si>
  <si>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</si>
  <si>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</si>
  <si>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</si>
  <si>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</si>
  <si>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</si>
  <si>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</si>
  <si>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</si>
  <si>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</si>
  <si>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</si>
  <si>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</si>
  <si>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</si>
  <si>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</si>
  <si>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</si>
  <si>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</si>
  <si>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</si>
  <si>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</si>
  <si>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</si>
  <si>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</si>
  <si>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</si>
  <si>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</si>
  <si>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</si>
  <si>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</si>
  <si>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</si>
  <si>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</si>
  <si>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</si>
  <si>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</si>
  <si>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</si>
  <si>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</si>
  <si>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</si>
  <si>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</si>
  <si>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</si>
  <si>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</si>
  <si>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</si>
  <si>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</si>
  <si>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</si>
  <si>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</si>
  <si>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</si>
  <si>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</si>
  <si>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</si>
  <si>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</si>
  <si>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</si>
  <si>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</si>
  <si>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</si>
  <si>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</si>
  <si>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</si>
  <si>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</si>
  <si>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</si>
  <si>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</si>
  <si>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</si>
  <si>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</si>
  <si>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</si>
  <si>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</si>
  <si>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</si>
  <si>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</si>
  <si>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</si>
  <si>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</si>
  <si>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</si>
  <si>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</si>
  <si>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</si>
  <si>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</si>
  <si>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</si>
  <si>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</si>
  <si>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</si>
  <si>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</si>
  <si>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</si>
  <si>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</si>
  <si>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</si>
  <si>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</si>
  <si>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</si>
  <si>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</si>
  <si>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</si>
  <si>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</si>
  <si>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</si>
  <si>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</si>
  <si>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</si>
  <si>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</si>
  <si>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</si>
  <si>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</si>
  <si>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</si>
  <si>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</si>
  <si>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</si>
  <si>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</si>
  <si>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</si>
  <si>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</si>
  <si>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</si>
  <si>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</si>
  <si>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</si>
  <si>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</si>
  <si>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</si>
  <si>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</si>
  <si>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</si>
  <si>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</si>
  <si>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</si>
  <si>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</si>
  <si>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</si>
  <si>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</si>
  <si>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</si>
  <si>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</si>
  <si>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</si>
  <si>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</si>
  <si>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</si>
  <si>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</si>
  <si>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</si>
  <si>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</si>
  <si>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</si>
  <si>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</si>
  <si>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</si>
  <si>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</si>
  <si>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</si>
  <si>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</si>
  <si>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</si>
  <si>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</si>
  <si>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</si>
  <si>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</si>
  <si>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</si>
  <si>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</si>
  <si>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</si>
  <si>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</si>
  <si>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</si>
  <si>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</si>
  <si>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</si>
  <si>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</si>
  <si>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</si>
  <si>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</si>
  <si>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</si>
  <si>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</si>
  <si>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</si>
  <si>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</si>
  <si>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</si>
  <si>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</si>
  <si>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</si>
  <si>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</si>
  <si>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</si>
  <si>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</si>
  <si>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</si>
  <si>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</si>
  <si>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</si>
  <si>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</si>
  <si>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</si>
  <si>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</si>
  <si>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</si>
  <si>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</si>
  <si>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</si>
  <si>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</si>
  <si>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</si>
  <si>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</si>
  <si>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</si>
  <si>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</si>
  <si>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</si>
  <si>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</si>
  <si>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</si>
  <si>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</si>
  <si>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</si>
  <si>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</si>
  <si>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</si>
  <si>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</si>
  <si>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</si>
  <si>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</si>
  <si>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</si>
  <si>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</si>
  <si>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</si>
  <si>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</si>
  <si>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</si>
  <si>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</si>
  <si>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</si>
  <si>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</si>
  <si>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</si>
  <si>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</si>
  <si>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</si>
  <si>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</si>
  <si>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</si>
  <si>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</si>
  <si>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</si>
  <si>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</si>
  <si>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</si>
  <si>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</si>
  <si>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</si>
  <si>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</si>
  <si>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</si>
  <si>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</si>
  <si>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</si>
  <si>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</si>
  <si>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</si>
  <si>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</si>
  <si>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</si>
  <si>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</si>
  <si>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</si>
  <si>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</si>
  <si>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</si>
  <si>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</si>
  <si>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</si>
  <si>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</si>
  <si>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</si>
  <si>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</si>
  <si>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</si>
  <si>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</si>
  <si>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</si>
  <si>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</si>
  <si>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</si>
  <si>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</si>
  <si>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</si>
  <si>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</si>
  <si>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</si>
  <si>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</si>
  <si>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</si>
  <si>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</si>
  <si>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</si>
  <si>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</si>
  <si>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"ბაზისბანკი"</t>
  </si>
  <si>
    <t>ჯანგ ძუნი</t>
  </si>
  <si>
    <t>დავით ცაავა</t>
  </si>
  <si>
    <t>www.basisbank.ge</t>
  </si>
  <si>
    <t>6.2.2</t>
  </si>
  <si>
    <t>ცხრილი 9 (Capital), N39</t>
  </si>
  <si>
    <t>ცხრილი 9 (Capital), N2</t>
  </si>
  <si>
    <t>ცხრილი 9 (Capital), N3</t>
  </si>
  <si>
    <t>ცხრილი 9 (Capital), N5</t>
  </si>
  <si>
    <t>ცხრილი 9 (Capital), N6</t>
  </si>
  <si>
    <t>ცხრილი 9 (Capital), N5, N8</t>
  </si>
  <si>
    <t>ზაიქი მი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</si>
  <si>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</si>
  <si>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</si>
  <si>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</si>
  <si>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</si>
  <si>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</si>
  <si>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</si>
  <si>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</si>
  <si>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</si>
  <si>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</si>
  <si>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</si>
  <si>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</si>
  <si>
    <t>ჟუ ნინგი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</si>
</sst>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1" xfId="20" applyBorder="1"/>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8" fillId="37" borderId="34"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1" xfId="0" applyFont="1" applyFill="1" applyBorder="1" applyAlignment="1">
      <alignment horizontal="left"/>
    </xf>
    <xf numFmtId="0" fontId="14" fillId="3" borderId="132"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7" borderId="102" xfId="0" applyFont="1" applyFill="1" applyBorder="1" applyAlignment="1">
      <alignment horizontal="left" vertical="center"/>
    </xf>
    <xf numFmtId="0" fontId="108" fillId="77" borderId="95" xfId="0" applyFont="1" applyFill="1" applyBorder="1" applyAlignment="1">
      <alignment vertical="center" wrapText="1"/>
    </xf>
    <xf numFmtId="0" fontId="108" fillId="77"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6" xfId="0" applyFont="1" applyFill="1" applyBorder="1" applyAlignment="1">
      <alignment horizontal="center" vertical="center" wrapText="1"/>
    </xf>
    <xf numFmtId="0" fontId="6" fillId="3" borderId="137" xfId="0" applyFont="1" applyFill="1" applyBorder="1" applyAlignment="1">
      <alignment vertical="center"/>
    </xf>
    <xf numFmtId="0" fontId="4" fillId="3" borderId="24" xfId="0" applyFont="1" applyFill="1" applyBorder="1" applyAlignment="1">
      <alignment vertical="center"/>
    </xf>
    <xf numFmtId="0" fontId="4" fillId="0" borderId="138" xfId="0" applyFont="1" applyFill="1" applyBorder="1" applyAlignment="1">
      <alignment horizontal="center" vertical="center"/>
    </xf>
    <xf numFmtId="0" fontId="6"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8" xfId="0" applyBorder="1"/>
    <xf numFmtId="0" fontId="0" fillId="0" borderId="138"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6"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9"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8"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6" xfId="0" applyFont="1" applyFill="1" applyBorder="1" applyAlignment="1">
      <alignment horizontal="left" vertical="center" wrapText="1"/>
    </xf>
    <xf numFmtId="0" fontId="4" fillId="0" borderId="138"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8"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8"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6"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6"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8"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8"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6" xfId="0" applyNumberFormat="1" applyFont="1" applyFill="1" applyBorder="1" applyAlignment="1">
      <alignment vertical="center" wrapText="1"/>
    </xf>
    <xf numFmtId="0" fontId="115" fillId="78"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79" borderId="118" xfId="21412" applyFont="1" applyFill="1" applyBorder="1" applyAlignment="1" applyProtection="1">
      <alignment horizontal="center" vertical="center"/>
      <protection locked="0"/>
    </xf>
    <xf numFmtId="0" fontId="115" fillId="78" borderId="119" xfId="21412" applyFont="1" applyFill="1" applyBorder="1" applyAlignment="1" applyProtection="1">
      <alignment horizontal="center" vertical="center"/>
      <protection locked="0"/>
    </xf>
    <xf numFmtId="0" fontId="64" fillId="78"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8"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79" borderId="117" xfId="21412" applyFont="1" applyFill="1" applyBorder="1" applyAlignment="1" applyProtection="1">
      <alignment vertical="top" wrapText="1"/>
      <protection locked="0"/>
    </xf>
    <xf numFmtId="164" fontId="116" fillId="79" borderId="118" xfId="948" applyNumberFormat="1" applyFont="1" applyFill="1" applyBorder="1" applyAlignment="1" applyProtection="1">
      <alignment horizontal="right" vertical="center"/>
    </xf>
    <xf numFmtId="164" fontId="64" fillId="78"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79" borderId="117" xfId="21412" applyFont="1" applyFill="1" applyBorder="1" applyAlignment="1" applyProtection="1">
      <alignment vertical="center" wrapText="1"/>
      <protection locked="0"/>
    </xf>
    <xf numFmtId="164" fontId="115" fillId="78"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79" fontId="7" fillId="0" borderId="20" xfId="0" applyNumberFormat="1" applyFont="1" applyFill="1" applyBorder="1" applyAlignment="1">
      <alignment horizontal="left" vertical="center" wrapText="1" indent="1"/>
    </xf>
    <xf numFmtId="179"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0" fontId="9" fillId="0" borderId="138" xfId="0" applyFont="1" applyFill="1" applyBorder="1" applyAlignment="1">
      <alignment horizontal="center" vertical="center" wrapText="1"/>
    </xf>
    <xf numFmtId="0" fontId="15" fillId="0" borderId="118" xfId="0" applyFont="1" applyFill="1" applyBorder="1" applyAlignment="1">
      <alignment horizontal="center" vertical="center" wrapText="1"/>
    </xf>
    <xf numFmtId="0" fontId="16" fillId="0" borderId="118" xfId="0" applyFont="1" applyFill="1" applyBorder="1" applyAlignment="1">
      <alignment horizontal="left" vertical="center" wrapText="1"/>
    </xf>
    <xf numFmtId="0" fontId="9" fillId="0" borderId="138" xfId="0" applyFont="1" applyFill="1" applyBorder="1" applyAlignment="1">
      <alignment horizontal="right" vertical="center" wrapText="1"/>
    </xf>
    <xf numFmtId="0" fontId="7" fillId="0" borderId="118" xfId="0" applyFont="1" applyFill="1" applyBorder="1" applyAlignment="1">
      <alignment vertical="center" wrapText="1"/>
    </xf>
    <xf numFmtId="193" fontId="7" fillId="0" borderId="118" xfId="0" applyNumberFormat="1" applyFont="1" applyFill="1" applyBorder="1" applyAlignment="1" applyProtection="1">
      <alignment vertical="center" wrapText="1"/>
      <protection locked="0"/>
    </xf>
    <xf numFmtId="193" fontId="4" fillId="0" borderId="118" xfId="0" applyNumberFormat="1" applyFont="1" applyFill="1" applyBorder="1" applyAlignment="1" applyProtection="1">
      <alignment vertical="center" wrapText="1"/>
      <protection locked="0"/>
    </xf>
    <xf numFmtId="193" fontId="4" fillId="0" borderId="136" xfId="0" applyNumberFormat="1" applyFont="1" applyFill="1" applyBorder="1" applyAlignment="1" applyProtection="1">
      <alignment vertical="center" wrapText="1"/>
      <protection locked="0"/>
    </xf>
    <xf numFmtId="193" fontId="7" fillId="0" borderId="118" xfId="0" applyNumberFormat="1" applyFont="1" applyFill="1" applyBorder="1" applyAlignment="1" applyProtection="1">
      <alignment horizontal="right" vertical="center" wrapText="1"/>
      <protection locked="0"/>
    </xf>
    <xf numFmtId="0" fontId="9" fillId="0" borderId="138" xfId="0" applyFont="1" applyBorder="1" applyAlignment="1">
      <alignment horizontal="right" vertical="center" wrapText="1"/>
    </xf>
    <xf numFmtId="0" fontId="7" fillId="0" borderId="118" xfId="0" applyFont="1" applyBorder="1" applyAlignment="1">
      <alignment vertical="center" wrapText="1"/>
    </xf>
    <xf numFmtId="10" fontId="4" fillId="0" borderId="118" xfId="20961" applyNumberFormat="1" applyFont="1" applyFill="1" applyBorder="1" applyAlignment="1" applyProtection="1">
      <alignment horizontal="right" vertical="center" wrapText="1"/>
      <protection locked="0"/>
    </xf>
    <xf numFmtId="0" fontId="9" fillId="2" borderId="138" xfId="0" applyFont="1" applyFill="1" applyBorder="1" applyAlignment="1">
      <alignment horizontal="right" vertical="center"/>
    </xf>
    <xf numFmtId="0" fontId="9" fillId="2" borderId="118" xfId="0" applyFont="1" applyFill="1" applyBorder="1" applyAlignment="1">
      <alignment vertical="center"/>
    </xf>
    <xf numFmtId="10" fontId="9" fillId="2" borderId="118" xfId="20961" applyNumberFormat="1" applyFont="1" applyFill="1" applyBorder="1" applyAlignment="1" applyProtection="1">
      <alignment vertical="center"/>
      <protection locked="0"/>
    </xf>
    <xf numFmtId="193" fontId="17" fillId="2" borderId="118" xfId="0" applyNumberFormat="1" applyFont="1" applyFill="1" applyBorder="1" applyAlignment="1" applyProtection="1">
      <alignment vertical="center"/>
      <protection locked="0"/>
    </xf>
    <xf numFmtId="193" fontId="17" fillId="2" borderId="136" xfId="0" applyNumberFormat="1" applyFont="1" applyFill="1" applyBorder="1" applyAlignment="1" applyProtection="1">
      <alignment vertical="center"/>
      <protection locked="0"/>
    </xf>
    <xf numFmtId="193" fontId="9" fillId="2" borderId="118" xfId="0" applyNumberFormat="1" applyFont="1" applyFill="1" applyBorder="1" applyAlignment="1" applyProtection="1">
      <alignment vertical="center"/>
      <protection locked="0"/>
    </xf>
    <xf numFmtId="193" fontId="9" fillId="2" borderId="136" xfId="0" applyNumberFormat="1" applyFont="1" applyFill="1" applyBorder="1" applyAlignment="1" applyProtection="1">
      <alignment vertical="center"/>
      <protection locked="0"/>
    </xf>
    <xf numFmtId="0" fontId="15" fillId="0" borderId="138" xfId="0" applyFont="1" applyFill="1" applyBorder="1" applyAlignment="1">
      <alignment horizontal="center" vertical="center" wrapText="1"/>
    </xf>
    <xf numFmtId="0" fontId="7" fillId="0" borderId="118" xfId="0" applyFont="1" applyFill="1" applyBorder="1" applyAlignment="1">
      <alignment horizontal="left" vertical="center" wrapText="1"/>
    </xf>
    <xf numFmtId="10" fontId="17" fillId="2" borderId="118" xfId="20961" applyNumberFormat="1" applyFont="1" applyFill="1" applyBorder="1" applyAlignment="1" applyProtection="1">
      <alignment vertical="center"/>
      <protection locked="0"/>
    </xf>
    <xf numFmtId="10" fontId="17" fillId="2" borderId="136" xfId="20961" applyNumberFormat="1" applyFont="1" applyFill="1" applyBorder="1" applyAlignment="1" applyProtection="1">
      <alignment vertical="center"/>
      <protection locked="0"/>
    </xf>
    <xf numFmtId="10" fontId="9" fillId="2" borderId="13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xf numFmtId="14" fontId="4" fillId="0" borderId="0" xfId="0" applyNumberFormat="1" applyFont="1"/>
    <xf numFmtId="193" fontId="0" fillId="0" borderId="0" xfId="0" applyNumberFormat="1"/>
    <xf numFmtId="193" fontId="12" fillId="0" borderId="0" xfId="0" applyNumberFormat="1" applyFont="1"/>
    <xf numFmtId="14" fontId="0" fillId="0" borderId="0" xfId="0" applyNumberFormat="1"/>
    <xf numFmtId="179" fontId="22" fillId="0" borderId="72" xfId="0" applyNumberFormat="1" applyFont="1" applyBorder="1" applyAlignment="1">
      <alignment horizontal="center" vertical="center" wrapText="1"/>
    </xf>
    <xf numFmtId="179" fontId="22" fillId="0" borderId="7" xfId="0" applyNumberFormat="1" applyFont="1" applyBorder="1" applyAlignment="1">
      <alignment horizontal="center" vertical="center" wrapText="1"/>
    </xf>
    <xf numFmtId="167" fontId="19" fillId="0" borderId="67" xfId="0" applyNumberFormat="1" applyFont="1" applyFill="1" applyBorder="1" applyAlignment="1">
      <alignment horizontal="center"/>
    </xf>
    <xf numFmtId="167" fontId="18" fillId="0" borderId="67" xfId="0" applyNumberFormat="1" applyFont="1" applyFill="1" applyBorder="1" applyAlignment="1">
      <alignment horizontal="center"/>
    </xf>
    <xf numFmtId="167" fontId="25" fillId="0" borderId="67" xfId="0" applyNumberFormat="1" applyFont="1" applyFill="1" applyBorder="1" applyAlignment="1">
      <alignment horizontal="center"/>
    </xf>
    <xf numFmtId="193" fontId="4" fillId="0" borderId="0" xfId="0" applyNumberFormat="1" applyFont="1"/>
    <xf numFmtId="9" fontId="4" fillId="36" borderId="26" xfId="20961" applyFont="1" applyFill="1" applyBorder="1"/>
    <xf numFmtId="193" fontId="9" fillId="3" borderId="118" xfId="5" applyNumberFormat="1" applyFont="1" applyFill="1" applyBorder="1" applyProtection="1">
      <protection locked="0"/>
    </xf>
    <xf numFmtId="165" fontId="116" fillId="79" borderId="118" xfId="20961" applyNumberFormat="1" applyFont="1" applyFill="1" applyBorder="1" applyAlignment="1" applyProtection="1">
      <alignment horizontal="right" vertical="center"/>
    </xf>
    <xf numFmtId="1" fontId="4" fillId="0" borderId="0" xfId="0" applyNumberFormat="1" applyFont="1" applyFill="1" applyAlignment="1">
      <alignment horizontal="left" vertical="center"/>
    </xf>
    <xf numFmtId="3" fontId="4" fillId="0" borderId="136" xfId="0" applyNumberFormat="1" applyFont="1" applyFill="1" applyBorder="1" applyAlignment="1">
      <alignment horizontal="right" vertical="center" wrapText="1"/>
    </xf>
    <xf numFmtId="3" fontId="6" fillId="36" borderId="136" xfId="0" applyNumberFormat="1" applyFont="1" applyFill="1" applyBorder="1" applyAlignment="1">
      <alignment horizontal="right" vertical="center" wrapText="1"/>
    </xf>
    <xf numFmtId="3" fontId="112" fillId="0" borderId="136" xfId="0" applyNumberFormat="1" applyFont="1" applyFill="1" applyBorder="1" applyAlignment="1">
      <alignment horizontal="right" vertical="center" wrapText="1"/>
    </xf>
    <xf numFmtId="3" fontId="6" fillId="36" borderId="136" xfId="0" applyNumberFormat="1" applyFont="1" applyFill="1" applyBorder="1" applyAlignment="1">
      <alignment horizontal="center" vertical="center" wrapText="1"/>
    </xf>
    <xf numFmtId="3" fontId="7" fillId="0" borderId="27" xfId="1" applyNumberFormat="1" applyFont="1" applyFill="1" applyBorder="1" applyAlignment="1" applyProtection="1">
      <alignment horizontal="right" vertical="center"/>
    </xf>
    <xf numFmtId="10" fontId="4" fillId="0" borderId="24" xfId="20961" applyNumberFormat="1" applyFont="1" applyBorder="1" applyAlignment="1"/>
    <xf numFmtId="10" fontId="4" fillId="0" borderId="43" xfId="20961" applyNumberFormat="1" applyFont="1" applyBorder="1" applyAlignment="1"/>
    <xf numFmtId="10" fontId="4" fillId="0" borderId="0" xfId="0" applyNumberFormat="1" applyFont="1" applyFill="1" applyAlignment="1">
      <alignment horizontal="left" vertical="center"/>
    </xf>
    <xf numFmtId="4" fontId="0" fillId="0" borderId="0" xfId="0" applyNumberFormat="1"/>
    <xf numFmtId="165" fontId="0" fillId="0" borderId="0" xfId="20961" applyNumberFormat="1" applyFont="1"/>
    <xf numFmtId="10" fontId="0" fillId="0" borderId="0" xfId="20961" applyNumberFormat="1" applyFont="1"/>
    <xf numFmtId="193" fontId="0" fillId="0" borderId="0" xfId="0" applyNumberFormat="1" applyFill="1"/>
    <xf numFmtId="3" fontId="12" fillId="0" borderId="0" xfId="0" applyNumberFormat="1" applyFont="1"/>
    <xf numFmtId="10" fontId="4" fillId="0" borderId="118" xfId="20961" applyNumberFormat="1" applyFont="1" applyFill="1" applyBorder="1" applyAlignment="1" applyProtection="1">
      <alignment vertical="center" wrapText="1"/>
      <protection locked="0"/>
    </xf>
    <xf numFmtId="10" fontId="4" fillId="0" borderId="136" xfId="20961" applyNumberFormat="1" applyFont="1" applyFill="1" applyBorder="1" applyAlignment="1" applyProtection="1">
      <alignment vertical="center" wrapText="1"/>
      <protection locked="0"/>
    </xf>
    <xf numFmtId="10" fontId="9" fillId="0" borderId="118" xfId="20961" applyNumberFormat="1" applyFont="1" applyFill="1" applyBorder="1" applyAlignment="1" applyProtection="1">
      <alignment vertical="center"/>
      <protection locked="0"/>
    </xf>
    <xf numFmtId="10" fontId="17" fillId="0" borderId="118" xfId="20961" applyNumberFormat="1" applyFont="1" applyFill="1" applyBorder="1" applyAlignment="1" applyProtection="1">
      <alignment vertical="center"/>
      <protection locked="0"/>
    </xf>
    <xf numFmtId="10" fontId="17" fillId="0" borderId="136" xfId="20961" applyNumberFormat="1" applyFont="1" applyFill="1" applyBorder="1" applyAlignment="1" applyProtection="1">
      <alignment vertical="center"/>
      <protection locked="0"/>
    </xf>
    <xf numFmtId="165" fontId="9" fillId="0" borderId="118" xfId="20961" applyNumberFormat="1" applyFont="1" applyFill="1" applyBorder="1" applyAlignment="1" applyProtection="1">
      <alignment vertical="center"/>
      <protection locked="0"/>
    </xf>
    <xf numFmtId="10" fontId="9" fillId="0" borderId="136" xfId="20961" applyNumberFormat="1" applyFont="1" applyFill="1" applyBorder="1" applyAlignment="1" applyProtection="1">
      <alignmen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4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7"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193" fontId="9" fillId="0" borderId="118"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0" fontId="4" fillId="0" borderId="112" xfId="20961" applyNumberFormat="1" applyFont="1" applyFill="1" applyBorder="1" applyAlignment="1">
      <alignment vertical="center"/>
    </xf>
    <xf numFmtId="10" fontId="4" fillId="0" borderId="129" xfId="20961"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36" xfId="7" applyNumberFormat="1" applyFont="1" applyFill="1" applyBorder="1" applyAlignment="1">
      <alignment vertical="center"/>
    </xf>
    <xf numFmtId="164" fontId="4" fillId="3" borderId="11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3" borderId="0" xfId="7" applyNumberFormat="1" applyFont="1" applyFill="1" applyBorder="1" applyAlignment="1">
      <alignment vertical="center"/>
    </xf>
    <xf numFmtId="164" fontId="4" fillId="0" borderId="68" xfId="7" applyNumberFormat="1" applyFont="1" applyFill="1" applyBorder="1" applyAlignment="1">
      <alignment horizontal="center" vertical="center" wrapText="1"/>
    </xf>
    <xf numFmtId="164" fontId="4" fillId="0" borderId="61" xfId="7" applyNumberFormat="1" applyFont="1" applyFill="1" applyBorder="1" applyAlignment="1">
      <alignment horizontal="center" vertical="center" wrapText="1"/>
    </xf>
    <xf numFmtId="164" fontId="4" fillId="0" borderId="125" xfId="7" applyNumberFormat="1" applyFont="1" applyFill="1" applyBorder="1" applyAlignment="1">
      <alignment horizontal="center" vertical="center" wrapText="1"/>
    </xf>
    <xf numFmtId="164" fontId="28" fillId="37" borderId="61"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8" fillId="37" borderId="28" xfId="7" applyNumberFormat="1" applyFont="1" applyFill="1" applyBorder="1"/>
    <xf numFmtId="164" fontId="28" fillId="37" borderId="130" xfId="7" applyNumberFormat="1" applyFont="1" applyFill="1" applyBorder="1"/>
    <xf numFmtId="164" fontId="28" fillId="37" borderId="120" xfId="7" applyNumberFormat="1" applyFont="1" applyFill="1" applyBorder="1"/>
    <xf numFmtId="164" fontId="4" fillId="0" borderId="114" xfId="7" applyNumberFormat="1" applyFont="1" applyFill="1" applyBorder="1" applyAlignment="1">
      <alignment vertical="center"/>
    </xf>
    <xf numFmtId="164" fontId="4" fillId="0" borderId="127"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32" sqref="B3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8" t="s">
        <v>288</v>
      </c>
      <c r="C1" s="94"/>
    </row>
    <row r="2" spans="1:3" s="185" customFormat="1" ht="15.75">
      <c r="A2" s="254">
        <v>1</v>
      </c>
      <c r="B2" s="186" t="s">
        <v>289</v>
      </c>
      <c r="C2" s="183" t="s">
        <v>908</v>
      </c>
    </row>
    <row r="3" spans="1:3" s="185" customFormat="1" ht="15.75">
      <c r="A3" s="254">
        <v>2</v>
      </c>
      <c r="B3" s="187" t="s">
        <v>290</v>
      </c>
      <c r="C3" s="183" t="s">
        <v>909</v>
      </c>
    </row>
    <row r="4" spans="1:3" s="185" customFormat="1" ht="15.75">
      <c r="A4" s="254">
        <v>3</v>
      </c>
      <c r="B4" s="187" t="s">
        <v>291</v>
      </c>
      <c r="C4" s="183" t="s">
        <v>910</v>
      </c>
    </row>
    <row r="5" spans="1:3" s="185" customFormat="1" ht="15.75">
      <c r="A5" s="255">
        <v>4</v>
      </c>
      <c r="B5" s="190" t="s">
        <v>292</v>
      </c>
      <c r="C5" s="183" t="s">
        <v>911</v>
      </c>
    </row>
    <row r="6" spans="1:3" s="189" customFormat="1" ht="65.25" customHeight="1">
      <c r="A6" s="535" t="s">
        <v>793</v>
      </c>
      <c r="B6" s="536"/>
      <c r="C6" s="536"/>
    </row>
    <row r="7" spans="1:3">
      <c r="A7" s="427" t="s">
        <v>643</v>
      </c>
      <c r="B7" s="428" t="s">
        <v>293</v>
      </c>
    </row>
    <row r="8" spans="1:3">
      <c r="A8" s="429">
        <v>1</v>
      </c>
      <c r="B8" s="425" t="s">
        <v>261</v>
      </c>
    </row>
    <row r="9" spans="1:3">
      <c r="A9" s="429">
        <v>2</v>
      </c>
      <c r="B9" s="425" t="s">
        <v>294</v>
      </c>
    </row>
    <row r="10" spans="1:3">
      <c r="A10" s="429">
        <v>3</v>
      </c>
      <c r="B10" s="425" t="s">
        <v>295</v>
      </c>
    </row>
    <row r="11" spans="1:3">
      <c r="A11" s="429">
        <v>4</v>
      </c>
      <c r="B11" s="425" t="s">
        <v>296</v>
      </c>
      <c r="C11" s="184"/>
    </row>
    <row r="12" spans="1:3">
      <c r="A12" s="429">
        <v>5</v>
      </c>
      <c r="B12" s="425" t="s">
        <v>225</v>
      </c>
    </row>
    <row r="13" spans="1:3">
      <c r="A13" s="429">
        <v>6</v>
      </c>
      <c r="B13" s="430" t="s">
        <v>186</v>
      </c>
    </row>
    <row r="14" spans="1:3">
      <c r="A14" s="429">
        <v>7</v>
      </c>
      <c r="B14" s="425" t="s">
        <v>297</v>
      </c>
    </row>
    <row r="15" spans="1:3">
      <c r="A15" s="429">
        <v>8</v>
      </c>
      <c r="B15" s="425" t="s">
        <v>301</v>
      </c>
    </row>
    <row r="16" spans="1:3">
      <c r="A16" s="429">
        <v>9</v>
      </c>
      <c r="B16" s="425" t="s">
        <v>89</v>
      </c>
    </row>
    <row r="17" spans="1:2">
      <c r="A17" s="431" t="s">
        <v>853</v>
      </c>
      <c r="B17" s="425" t="s">
        <v>832</v>
      </c>
    </row>
    <row r="18" spans="1:2">
      <c r="A18" s="429">
        <v>10</v>
      </c>
      <c r="B18" s="425" t="s">
        <v>304</v>
      </c>
    </row>
    <row r="19" spans="1:2">
      <c r="A19" s="429">
        <v>11</v>
      </c>
      <c r="B19" s="430" t="s">
        <v>284</v>
      </c>
    </row>
    <row r="20" spans="1:2">
      <c r="A20" s="429">
        <v>12</v>
      </c>
      <c r="B20" s="430" t="s">
        <v>281</v>
      </c>
    </row>
    <row r="21" spans="1:2">
      <c r="A21" s="429">
        <v>13</v>
      </c>
      <c r="B21" s="432" t="s">
        <v>764</v>
      </c>
    </row>
    <row r="22" spans="1:2">
      <c r="A22" s="429">
        <v>14</v>
      </c>
      <c r="B22" s="433" t="s">
        <v>823</v>
      </c>
    </row>
    <row r="23" spans="1:2">
      <c r="A23" s="434">
        <v>15</v>
      </c>
      <c r="B23" s="430" t="s">
        <v>78</v>
      </c>
    </row>
    <row r="24" spans="1:2">
      <c r="A24" s="434">
        <v>15.1</v>
      </c>
      <c r="B24" s="425" t="s">
        <v>862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4" activePane="bottomRight" state="frozen"/>
      <selection pane="topRight" activeCell="B1" sqref="B1"/>
      <selection pane="bottomLeft" activeCell="A5" sqref="A5"/>
      <selection pane="bottomRight" activeCell="C12" sqref="C12"/>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17" t="str">
        <f>Info!C2</f>
        <v>სს "ბაზისბანკი"</v>
      </c>
      <c r="D1" s="2"/>
      <c r="E1" s="2"/>
      <c r="F1" s="2"/>
    </row>
    <row r="2" spans="1:6" s="22" customFormat="1" ht="15.75" customHeight="1">
      <c r="A2" s="22" t="s">
        <v>227</v>
      </c>
      <c r="B2" s="500">
        <f>'1. key ratios'!B2</f>
        <v>43646</v>
      </c>
    </row>
    <row r="3" spans="1:6" s="22" customFormat="1" ht="15.75" customHeight="1"/>
    <row r="4" spans="1:6" ht="15.75" thickBot="1">
      <c r="A4" s="5" t="s">
        <v>652</v>
      </c>
      <c r="B4" s="61" t="s">
        <v>89</v>
      </c>
    </row>
    <row r="5" spans="1:6">
      <c r="A5" s="136" t="s">
        <v>27</v>
      </c>
      <c r="B5" s="137"/>
      <c r="C5" s="138" t="s">
        <v>28</v>
      </c>
    </row>
    <row r="6" spans="1:6">
      <c r="A6" s="139">
        <v>1</v>
      </c>
      <c r="B6" s="84" t="s">
        <v>29</v>
      </c>
      <c r="C6" s="300">
        <f>SUM(C7:C11)</f>
        <v>221450732.23999998</v>
      </c>
      <c r="F6" s="502"/>
    </row>
    <row r="7" spans="1:6">
      <c r="A7" s="139">
        <v>2</v>
      </c>
      <c r="B7" s="81" t="s">
        <v>30</v>
      </c>
      <c r="C7" s="301">
        <v>16137647</v>
      </c>
      <c r="F7" s="502"/>
    </row>
    <row r="8" spans="1:6">
      <c r="A8" s="139">
        <v>3</v>
      </c>
      <c r="B8" s="75" t="s">
        <v>31</v>
      </c>
      <c r="C8" s="301">
        <v>75783642.799999997</v>
      </c>
      <c r="F8" s="502"/>
    </row>
    <row r="9" spans="1:6">
      <c r="A9" s="139">
        <v>4</v>
      </c>
      <c r="B9" s="75" t="s">
        <v>32</v>
      </c>
      <c r="C9" s="301">
        <v>0</v>
      </c>
      <c r="F9" s="502"/>
    </row>
    <row r="10" spans="1:6">
      <c r="A10" s="139">
        <v>5</v>
      </c>
      <c r="B10" s="75" t="s">
        <v>33</v>
      </c>
      <c r="C10" s="301">
        <v>123282863.23999999</v>
      </c>
      <c r="F10" s="502"/>
    </row>
    <row r="11" spans="1:6">
      <c r="A11" s="139">
        <v>6</v>
      </c>
      <c r="B11" s="82" t="s">
        <v>34</v>
      </c>
      <c r="C11" s="301">
        <v>6246579.2000000002</v>
      </c>
      <c r="F11" s="502"/>
    </row>
    <row r="12" spans="1:6" s="4" customFormat="1">
      <c r="A12" s="139">
        <v>7</v>
      </c>
      <c r="B12" s="84" t="s">
        <v>35</v>
      </c>
      <c r="C12" s="302">
        <f>SUM(C13:C27)</f>
        <v>11252850.439999999</v>
      </c>
      <c r="F12" s="502"/>
    </row>
    <row r="13" spans="1:6" s="4" customFormat="1">
      <c r="A13" s="139">
        <v>8</v>
      </c>
      <c r="B13" s="83" t="s">
        <v>36</v>
      </c>
      <c r="C13" s="303">
        <v>9653235.25</v>
      </c>
      <c r="F13" s="502"/>
    </row>
    <row r="14" spans="1:6" s="4" customFormat="1" ht="25.5">
      <c r="A14" s="139">
        <v>9</v>
      </c>
      <c r="B14" s="76" t="s">
        <v>37</v>
      </c>
      <c r="C14" s="303">
        <v>0</v>
      </c>
      <c r="F14" s="502"/>
    </row>
    <row r="15" spans="1:6" s="4" customFormat="1">
      <c r="A15" s="139">
        <v>10</v>
      </c>
      <c r="B15" s="77" t="s">
        <v>38</v>
      </c>
      <c r="C15" s="303">
        <v>1599615.19</v>
      </c>
      <c r="F15" s="502"/>
    </row>
    <row r="16" spans="1:6" s="4" customFormat="1">
      <c r="A16" s="139">
        <v>11</v>
      </c>
      <c r="B16" s="78" t="s">
        <v>39</v>
      </c>
      <c r="C16" s="303">
        <v>0</v>
      </c>
      <c r="F16" s="502"/>
    </row>
    <row r="17" spans="1:6" s="4" customFormat="1">
      <c r="A17" s="139">
        <v>12</v>
      </c>
      <c r="B17" s="77" t="s">
        <v>40</v>
      </c>
      <c r="C17" s="303">
        <v>0</v>
      </c>
      <c r="F17" s="502"/>
    </row>
    <row r="18" spans="1:6" s="4" customFormat="1">
      <c r="A18" s="139">
        <v>13</v>
      </c>
      <c r="B18" s="77" t="s">
        <v>41</v>
      </c>
      <c r="C18" s="303">
        <v>0</v>
      </c>
      <c r="F18" s="502"/>
    </row>
    <row r="19" spans="1:6" s="4" customFormat="1">
      <c r="A19" s="139">
        <v>14</v>
      </c>
      <c r="B19" s="77" t="s">
        <v>42</v>
      </c>
      <c r="C19" s="303">
        <v>0</v>
      </c>
      <c r="F19" s="502"/>
    </row>
    <row r="20" spans="1:6" s="4" customFormat="1" ht="25.5">
      <c r="A20" s="139">
        <v>15</v>
      </c>
      <c r="B20" s="77" t="s">
        <v>43</v>
      </c>
      <c r="C20" s="303">
        <v>0</v>
      </c>
      <c r="F20" s="502"/>
    </row>
    <row r="21" spans="1:6" s="4" customFormat="1" ht="25.5">
      <c r="A21" s="139">
        <v>16</v>
      </c>
      <c r="B21" s="76" t="s">
        <v>44</v>
      </c>
      <c r="C21" s="303">
        <v>0</v>
      </c>
      <c r="F21" s="502"/>
    </row>
    <row r="22" spans="1:6" s="4" customFormat="1">
      <c r="A22" s="139">
        <v>17</v>
      </c>
      <c r="B22" s="140" t="s">
        <v>45</v>
      </c>
      <c r="C22" s="303">
        <v>0</v>
      </c>
      <c r="F22" s="502"/>
    </row>
    <row r="23" spans="1:6" s="4" customFormat="1" ht="25.5">
      <c r="A23" s="139">
        <v>18</v>
      </c>
      <c r="B23" s="76" t="s">
        <v>46</v>
      </c>
      <c r="C23" s="303">
        <v>0</v>
      </c>
      <c r="F23" s="502"/>
    </row>
    <row r="24" spans="1:6" s="4" customFormat="1" ht="25.5">
      <c r="A24" s="139">
        <v>19</v>
      </c>
      <c r="B24" s="76" t="s">
        <v>47</v>
      </c>
      <c r="C24" s="303">
        <v>0</v>
      </c>
      <c r="F24" s="502"/>
    </row>
    <row r="25" spans="1:6" s="4" customFormat="1" ht="25.5">
      <c r="A25" s="139">
        <v>20</v>
      </c>
      <c r="B25" s="79" t="s">
        <v>48</v>
      </c>
      <c r="C25" s="303">
        <v>0</v>
      </c>
      <c r="F25" s="502"/>
    </row>
    <row r="26" spans="1:6" s="4" customFormat="1">
      <c r="A26" s="139">
        <v>21</v>
      </c>
      <c r="B26" s="79" t="s">
        <v>49</v>
      </c>
      <c r="C26" s="303">
        <v>0</v>
      </c>
      <c r="F26" s="502"/>
    </row>
    <row r="27" spans="1:6" s="4" customFormat="1" ht="25.5">
      <c r="A27" s="139">
        <v>22</v>
      </c>
      <c r="B27" s="79" t="s">
        <v>50</v>
      </c>
      <c r="C27" s="303">
        <v>0</v>
      </c>
      <c r="F27" s="502"/>
    </row>
    <row r="28" spans="1:6" s="4" customFormat="1">
      <c r="A28" s="139">
        <v>23</v>
      </c>
      <c r="B28" s="85" t="s">
        <v>24</v>
      </c>
      <c r="C28" s="302">
        <f>C6-C12</f>
        <v>210197881.79999998</v>
      </c>
      <c r="F28" s="502"/>
    </row>
    <row r="29" spans="1:6" s="4" customFormat="1">
      <c r="A29" s="141"/>
      <c r="B29" s="80"/>
      <c r="C29" s="303"/>
      <c r="F29" s="502"/>
    </row>
    <row r="30" spans="1:6" s="4" customFormat="1">
      <c r="A30" s="141">
        <v>24</v>
      </c>
      <c r="B30" s="85" t="s">
        <v>51</v>
      </c>
      <c r="C30" s="302">
        <f>C31+C34</f>
        <v>0</v>
      </c>
      <c r="F30" s="502"/>
    </row>
    <row r="31" spans="1:6" s="4" customFormat="1">
      <c r="A31" s="141">
        <v>25</v>
      </c>
      <c r="B31" s="75" t="s">
        <v>52</v>
      </c>
      <c r="C31" s="304">
        <f>C32+C33</f>
        <v>0</v>
      </c>
      <c r="F31" s="502"/>
    </row>
    <row r="32" spans="1:6" s="4" customFormat="1">
      <c r="A32" s="141">
        <v>26</v>
      </c>
      <c r="B32" s="181" t="s">
        <v>53</v>
      </c>
      <c r="C32" s="303"/>
      <c r="F32" s="502"/>
    </row>
    <row r="33" spans="1:6" s="4" customFormat="1">
      <c r="A33" s="141">
        <v>27</v>
      </c>
      <c r="B33" s="181" t="s">
        <v>54</v>
      </c>
      <c r="C33" s="303"/>
      <c r="F33" s="502"/>
    </row>
    <row r="34" spans="1:6" s="4" customFormat="1">
      <c r="A34" s="141">
        <v>28</v>
      </c>
      <c r="B34" s="75" t="s">
        <v>55</v>
      </c>
      <c r="C34" s="303"/>
      <c r="F34" s="502"/>
    </row>
    <row r="35" spans="1:6" s="4" customFormat="1">
      <c r="A35" s="141">
        <v>29</v>
      </c>
      <c r="B35" s="85" t="s">
        <v>56</v>
      </c>
      <c r="C35" s="302">
        <f>SUM(C36:C40)</f>
        <v>0</v>
      </c>
      <c r="F35" s="502"/>
    </row>
    <row r="36" spans="1:6" s="4" customFormat="1">
      <c r="A36" s="141">
        <v>30</v>
      </c>
      <c r="B36" s="76" t="s">
        <v>57</v>
      </c>
      <c r="C36" s="303"/>
      <c r="F36" s="502"/>
    </row>
    <row r="37" spans="1:6" s="4" customFormat="1">
      <c r="A37" s="141">
        <v>31</v>
      </c>
      <c r="B37" s="77" t="s">
        <v>58</v>
      </c>
      <c r="C37" s="303"/>
      <c r="F37" s="502"/>
    </row>
    <row r="38" spans="1:6" s="4" customFormat="1" ht="25.5">
      <c r="A38" s="141">
        <v>32</v>
      </c>
      <c r="B38" s="76" t="s">
        <v>59</v>
      </c>
      <c r="C38" s="303"/>
      <c r="F38" s="502"/>
    </row>
    <row r="39" spans="1:6" s="4" customFormat="1" ht="25.5">
      <c r="A39" s="141">
        <v>33</v>
      </c>
      <c r="B39" s="76" t="s">
        <v>47</v>
      </c>
      <c r="C39" s="303"/>
      <c r="F39" s="502"/>
    </row>
    <row r="40" spans="1:6" s="4" customFormat="1" ht="25.5">
      <c r="A40" s="141">
        <v>34</v>
      </c>
      <c r="B40" s="79" t="s">
        <v>60</v>
      </c>
      <c r="C40" s="303"/>
      <c r="F40" s="502"/>
    </row>
    <row r="41" spans="1:6" s="4" customFormat="1">
      <c r="A41" s="141">
        <v>35</v>
      </c>
      <c r="B41" s="85" t="s">
        <v>25</v>
      </c>
      <c r="C41" s="302">
        <f>C30-C35</f>
        <v>0</v>
      </c>
      <c r="F41" s="502"/>
    </row>
    <row r="42" spans="1:6" s="4" customFormat="1">
      <c r="A42" s="141"/>
      <c r="B42" s="80"/>
      <c r="C42" s="303"/>
      <c r="F42" s="502"/>
    </row>
    <row r="43" spans="1:6" s="4" customFormat="1">
      <c r="A43" s="141">
        <v>36</v>
      </c>
      <c r="B43" s="86" t="s">
        <v>61</v>
      </c>
      <c r="C43" s="302">
        <f>SUM(C44:C46)</f>
        <v>15608391.048841842</v>
      </c>
      <c r="F43" s="502"/>
    </row>
    <row r="44" spans="1:6" s="4" customFormat="1">
      <c r="A44" s="141">
        <v>37</v>
      </c>
      <c r="B44" s="75" t="s">
        <v>62</v>
      </c>
      <c r="C44" s="303">
        <v>0</v>
      </c>
      <c r="F44" s="502"/>
    </row>
    <row r="45" spans="1:6" s="4" customFormat="1">
      <c r="A45" s="141">
        <v>38</v>
      </c>
      <c r="B45" s="75" t="s">
        <v>63</v>
      </c>
      <c r="C45" s="303">
        <v>0</v>
      </c>
      <c r="F45" s="502"/>
    </row>
    <row r="46" spans="1:6" s="4" customFormat="1">
      <c r="A46" s="141">
        <v>39</v>
      </c>
      <c r="B46" s="75" t="s">
        <v>64</v>
      </c>
      <c r="C46" s="303">
        <v>15608391.048841842</v>
      </c>
      <c r="F46" s="502"/>
    </row>
    <row r="47" spans="1:6" s="4" customFormat="1">
      <c r="A47" s="141">
        <v>40</v>
      </c>
      <c r="B47" s="86" t="s">
        <v>65</v>
      </c>
      <c r="C47" s="302">
        <f>SUM(C48:C51)</f>
        <v>0</v>
      </c>
      <c r="F47" s="502"/>
    </row>
    <row r="48" spans="1:6" s="4" customFormat="1">
      <c r="A48" s="141">
        <v>41</v>
      </c>
      <c r="B48" s="76" t="s">
        <v>66</v>
      </c>
      <c r="C48" s="303"/>
      <c r="F48" s="502"/>
    </row>
    <row r="49" spans="1:6" s="4" customFormat="1">
      <c r="A49" s="141">
        <v>42</v>
      </c>
      <c r="B49" s="77" t="s">
        <v>67</v>
      </c>
      <c r="C49" s="303"/>
      <c r="F49" s="502"/>
    </row>
    <row r="50" spans="1:6" s="4" customFormat="1" ht="25.5">
      <c r="A50" s="141">
        <v>43</v>
      </c>
      <c r="B50" s="76" t="s">
        <v>68</v>
      </c>
      <c r="C50" s="303"/>
      <c r="F50" s="502"/>
    </row>
    <row r="51" spans="1:6" s="4" customFormat="1" ht="25.5">
      <c r="A51" s="141">
        <v>44</v>
      </c>
      <c r="B51" s="76" t="s">
        <v>47</v>
      </c>
      <c r="C51" s="303"/>
      <c r="F51" s="502"/>
    </row>
    <row r="52" spans="1:6" s="4" customFormat="1" ht="15.75" thickBot="1">
      <c r="A52" s="142">
        <v>45</v>
      </c>
      <c r="B52" s="143" t="s">
        <v>26</v>
      </c>
      <c r="C52" s="305">
        <f>C43-C47</f>
        <v>15608391.048841842</v>
      </c>
      <c r="F52" s="502"/>
    </row>
    <row r="55" spans="1:6">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2"/>
  <sheetViews>
    <sheetView workbookViewId="0">
      <selection activeCell="I23" sqref="I23"/>
    </sheetView>
  </sheetViews>
  <sheetFormatPr defaultColWidth="9.140625" defaultRowHeight="12.75"/>
  <cols>
    <col min="1" max="1" width="10.85546875" style="369" bestFit="1" customWidth="1"/>
    <col min="2" max="2" width="59" style="369" customWidth="1"/>
    <col min="3" max="3" width="16.7109375" style="369" bestFit="1" customWidth="1"/>
    <col min="4" max="4" width="22.140625" style="369" customWidth="1"/>
    <col min="5" max="16384" width="9.140625" style="369"/>
  </cols>
  <sheetData>
    <row r="1" spans="1:9" ht="15">
      <c r="A1" s="18" t="s">
        <v>226</v>
      </c>
      <c r="B1" s="17" t="str">
        <f>Info!C2</f>
        <v>სს "ბაზისბანკი"</v>
      </c>
    </row>
    <row r="2" spans="1:9" s="22" customFormat="1" ht="15.75" customHeight="1">
      <c r="A2" s="22" t="s">
        <v>227</v>
      </c>
      <c r="B2" s="500">
        <f>'1. key ratios'!B2</f>
        <v>43646</v>
      </c>
    </row>
    <row r="3" spans="1:9" s="22" customFormat="1" ht="15.75" customHeight="1"/>
    <row r="4" spans="1:9" ht="13.5" thickBot="1">
      <c r="A4" s="370" t="s">
        <v>831</v>
      </c>
      <c r="B4" s="409" t="s">
        <v>832</v>
      </c>
    </row>
    <row r="5" spans="1:9" s="410" customFormat="1">
      <c r="A5" s="558" t="s">
        <v>833</v>
      </c>
      <c r="B5" s="559"/>
      <c r="C5" s="399" t="s">
        <v>834</v>
      </c>
      <c r="D5" s="400" t="s">
        <v>835</v>
      </c>
    </row>
    <row r="6" spans="1:9" s="411" customFormat="1">
      <c r="A6" s="401">
        <v>1</v>
      </c>
      <c r="B6" s="402" t="s">
        <v>836</v>
      </c>
      <c r="C6" s="402"/>
      <c r="D6" s="403"/>
    </row>
    <row r="7" spans="1:9" s="411" customFormat="1">
      <c r="A7" s="404" t="s">
        <v>837</v>
      </c>
      <c r="B7" s="405" t="s">
        <v>838</v>
      </c>
      <c r="C7" s="463">
        <v>4.4999999999999998E-2</v>
      </c>
      <c r="D7" s="515">
        <f>C7*'5. RWA'!$C$13</f>
        <v>60958933.557827473</v>
      </c>
      <c r="F7" s="514"/>
    </row>
    <row r="8" spans="1:9" s="411" customFormat="1">
      <c r="A8" s="404" t="s">
        <v>839</v>
      </c>
      <c r="B8" s="405" t="s">
        <v>840</v>
      </c>
      <c r="C8" s="464">
        <v>0.06</v>
      </c>
      <c r="D8" s="515">
        <f>C8*'5. RWA'!$C$13</f>
        <v>81278578.077103302</v>
      </c>
      <c r="F8" s="514"/>
    </row>
    <row r="9" spans="1:9" s="411" customFormat="1">
      <c r="A9" s="404" t="s">
        <v>841</v>
      </c>
      <c r="B9" s="405" t="s">
        <v>842</v>
      </c>
      <c r="C9" s="464">
        <v>0.08</v>
      </c>
      <c r="D9" s="515">
        <f>C9*'5. RWA'!$C$13</f>
        <v>108371437.43613774</v>
      </c>
      <c r="F9" s="514"/>
    </row>
    <row r="10" spans="1:9" s="411" customFormat="1">
      <c r="A10" s="401" t="s">
        <v>843</v>
      </c>
      <c r="B10" s="402" t="s">
        <v>844</v>
      </c>
      <c r="C10" s="465"/>
      <c r="D10" s="516"/>
    </row>
    <row r="11" spans="1:9" s="412" customFormat="1">
      <c r="A11" s="406" t="s">
        <v>845</v>
      </c>
      <c r="B11" s="407" t="s">
        <v>846</v>
      </c>
      <c r="C11" s="466">
        <v>2.5000000000000001E-2</v>
      </c>
      <c r="D11" s="517">
        <f>C11*'5. RWA'!$C$13</f>
        <v>33866074.198793046</v>
      </c>
      <c r="F11" s="514"/>
    </row>
    <row r="12" spans="1:9" s="412" customFormat="1">
      <c r="A12" s="406" t="s">
        <v>847</v>
      </c>
      <c r="B12" s="407" t="s">
        <v>848</v>
      </c>
      <c r="C12" s="466">
        <v>0</v>
      </c>
      <c r="D12" s="517">
        <f>C12*'5. RWA'!$C$13</f>
        <v>0</v>
      </c>
    </row>
    <row r="13" spans="1:9" s="412" customFormat="1">
      <c r="A13" s="406" t="s">
        <v>849</v>
      </c>
      <c r="B13" s="407" t="s">
        <v>850</v>
      </c>
      <c r="C13" s="466">
        <v>0</v>
      </c>
      <c r="D13" s="517">
        <f>C13*'5. RWA'!$C$13</f>
        <v>0</v>
      </c>
    </row>
    <row r="14" spans="1:9" s="411" customFormat="1">
      <c r="A14" s="401" t="s">
        <v>851</v>
      </c>
      <c r="B14" s="402" t="s">
        <v>906</v>
      </c>
      <c r="C14" s="467"/>
      <c r="D14" s="516"/>
    </row>
    <row r="15" spans="1:9" s="411" customFormat="1">
      <c r="A15" s="426" t="s">
        <v>854</v>
      </c>
      <c r="B15" s="407" t="s">
        <v>907</v>
      </c>
      <c r="C15" s="466">
        <v>1.7569456051088006E-2</v>
      </c>
      <c r="D15" s="517">
        <f>C15*'5. RWA'!$C$13</f>
        <v>23800340.090343192</v>
      </c>
      <c r="F15" s="514"/>
      <c r="H15" s="514"/>
      <c r="I15" s="522"/>
    </row>
    <row r="16" spans="1:9" s="411" customFormat="1">
      <c r="A16" s="426" t="s">
        <v>855</v>
      </c>
      <c r="B16" s="407" t="s">
        <v>857</v>
      </c>
      <c r="C16" s="466">
        <v>2.3497752064014783E-2</v>
      </c>
      <c r="D16" s="517">
        <f>C16*'5. RWA'!$C$13</f>
        <v>31831064.59619068</v>
      </c>
      <c r="F16" s="514"/>
      <c r="H16" s="514"/>
      <c r="I16" s="522"/>
    </row>
    <row r="17" spans="1:9" s="411" customFormat="1">
      <c r="A17" s="426" t="s">
        <v>856</v>
      </c>
      <c r="B17" s="407" t="s">
        <v>904</v>
      </c>
      <c r="C17" s="466">
        <v>5.8244963704683815E-2</v>
      </c>
      <c r="D17" s="517">
        <f>C17*'5. RWA'!$C$13</f>
        <v>78901130.501153186</v>
      </c>
      <c r="F17" s="514"/>
      <c r="H17" s="514"/>
      <c r="I17" s="522"/>
    </row>
    <row r="18" spans="1:9" s="410" customFormat="1">
      <c r="A18" s="560" t="s">
        <v>905</v>
      </c>
      <c r="B18" s="561"/>
      <c r="C18" s="468" t="s">
        <v>834</v>
      </c>
      <c r="D18" s="518" t="s">
        <v>835</v>
      </c>
    </row>
    <row r="19" spans="1:9" s="411" customFormat="1">
      <c r="A19" s="408">
        <v>4</v>
      </c>
      <c r="B19" s="407" t="s">
        <v>24</v>
      </c>
      <c r="C19" s="466">
        <f>C7+C11+C12+C13+C15</f>
        <v>8.7569456051088013E-2</v>
      </c>
      <c r="D19" s="515">
        <f>C19*'5. RWA'!$C$13</f>
        <v>118625347.84696372</v>
      </c>
      <c r="F19" s="514"/>
    </row>
    <row r="20" spans="1:9" s="411" customFormat="1">
      <c r="A20" s="408">
        <v>5</v>
      </c>
      <c r="B20" s="407" t="s">
        <v>125</v>
      </c>
      <c r="C20" s="466">
        <f>C8+C11+C12+C13+C16</f>
        <v>0.10849775206401477</v>
      </c>
      <c r="D20" s="515">
        <f>C20*'5. RWA'!$C$13</f>
        <v>146975716.872087</v>
      </c>
      <c r="F20" s="514"/>
    </row>
    <row r="21" spans="1:9" s="411" customFormat="1" ht="13.5" thickBot="1">
      <c r="A21" s="413" t="s">
        <v>852</v>
      </c>
      <c r="B21" s="414" t="s">
        <v>89</v>
      </c>
      <c r="C21" s="469">
        <f>C9+C11+C12+C13+C17</f>
        <v>0.16324496370468383</v>
      </c>
      <c r="D21" s="519">
        <f>C21*'5. RWA'!$C$13</f>
        <v>221138642.13608399</v>
      </c>
      <c r="F21" s="514"/>
    </row>
    <row r="22" spans="1:9">
      <c r="F22" s="37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0"/>
  <sheetViews>
    <sheetView zoomScaleNormal="100" workbookViewId="0">
      <pane xSplit="1" ySplit="5" topLeftCell="B15" activePane="bottomRight" state="frozen"/>
      <selection pane="topRight" activeCell="B1" sqref="B1"/>
      <selection pane="bottomLeft" activeCell="A5" sqref="A5"/>
      <selection pane="bottomRight" activeCell="D42" sqref="D42"/>
    </sheetView>
  </sheetViews>
  <sheetFormatPr defaultRowHeight="15.75"/>
  <cols>
    <col min="1" max="1" width="10.7109375" style="71" customWidth="1"/>
    <col min="2" max="2" width="91.85546875" style="71" customWidth="1"/>
    <col min="3" max="3" width="53.140625" style="71" customWidth="1"/>
    <col min="4" max="4" width="32.28515625" style="71" customWidth="1"/>
    <col min="5" max="5" width="9.42578125" customWidth="1"/>
    <col min="7" max="7" width="20" customWidth="1"/>
    <col min="8" max="8" width="13.85546875" bestFit="1" customWidth="1"/>
  </cols>
  <sheetData>
    <row r="1" spans="1:9">
      <c r="A1" s="18" t="s">
        <v>226</v>
      </c>
      <c r="B1" s="20" t="str">
        <f>Info!C2</f>
        <v>სს "ბაზისბანკი"</v>
      </c>
      <c r="E1" s="2"/>
      <c r="F1" s="2"/>
    </row>
    <row r="2" spans="1:9" s="22" customFormat="1" ht="15.75" customHeight="1">
      <c r="A2" s="22" t="s">
        <v>227</v>
      </c>
      <c r="B2" s="500">
        <f>'1. key ratios'!B2</f>
        <v>43646</v>
      </c>
    </row>
    <row r="3" spans="1:9" s="22" customFormat="1" ht="15.75" customHeight="1">
      <c r="A3" s="27"/>
    </row>
    <row r="4" spans="1:9" s="22" customFormat="1" ht="15.75" customHeight="1" thickBot="1">
      <c r="A4" s="22" t="s">
        <v>653</v>
      </c>
      <c r="B4" s="205" t="s">
        <v>304</v>
      </c>
      <c r="D4" s="207" t="s">
        <v>130</v>
      </c>
    </row>
    <row r="5" spans="1:9" ht="38.25">
      <c r="A5" s="154" t="s">
        <v>27</v>
      </c>
      <c r="B5" s="155" t="s">
        <v>269</v>
      </c>
      <c r="C5" s="156" t="s">
        <v>272</v>
      </c>
      <c r="D5" s="206" t="s">
        <v>305</v>
      </c>
    </row>
    <row r="6" spans="1:9">
      <c r="A6" s="144">
        <v>1</v>
      </c>
      <c r="B6" s="87" t="s">
        <v>191</v>
      </c>
      <c r="C6" s="306">
        <v>37928547.198300004</v>
      </c>
      <c r="D6" s="145"/>
      <c r="E6" s="8"/>
      <c r="F6" s="6"/>
      <c r="H6" s="523"/>
      <c r="I6" s="523"/>
    </row>
    <row r="7" spans="1:9">
      <c r="A7" s="144">
        <v>2</v>
      </c>
      <c r="B7" s="88" t="s">
        <v>192</v>
      </c>
      <c r="C7" s="307">
        <v>249355966.36630002</v>
      </c>
      <c r="D7" s="146"/>
      <c r="E7" s="8"/>
      <c r="F7" s="6"/>
      <c r="H7" s="523"/>
      <c r="I7" s="523"/>
    </row>
    <row r="8" spans="1:9">
      <c r="A8" s="144">
        <v>3</v>
      </c>
      <c r="B8" s="88" t="s">
        <v>193</v>
      </c>
      <c r="C8" s="307">
        <v>34473519.797299996</v>
      </c>
      <c r="D8" s="146"/>
      <c r="E8" s="8"/>
      <c r="F8" s="6"/>
      <c r="H8" s="523"/>
      <c r="I8" s="523"/>
    </row>
    <row r="9" spans="1:9">
      <c r="A9" s="144">
        <v>4</v>
      </c>
      <c r="B9" s="88" t="s">
        <v>222</v>
      </c>
      <c r="C9" s="307">
        <v>0</v>
      </c>
      <c r="D9" s="146"/>
      <c r="F9" s="6"/>
      <c r="H9" s="523"/>
      <c r="I9" s="523"/>
    </row>
    <row r="10" spans="1:9">
      <c r="A10" s="144">
        <v>5</v>
      </c>
      <c r="B10" s="88" t="s">
        <v>194</v>
      </c>
      <c r="C10" s="307">
        <v>205540395.81999999</v>
      </c>
      <c r="D10" s="146"/>
      <c r="E10" s="8"/>
      <c r="F10" s="6"/>
      <c r="H10" s="523"/>
      <c r="I10" s="523"/>
    </row>
    <row r="11" spans="1:9">
      <c r="A11" s="144">
        <v>6.1</v>
      </c>
      <c r="B11" s="88" t="s">
        <v>195</v>
      </c>
      <c r="C11" s="308">
        <v>947147763.8296001</v>
      </c>
      <c r="D11" s="147"/>
      <c r="E11" s="8"/>
      <c r="F11" s="6"/>
      <c r="H11" s="523"/>
      <c r="I11" s="523"/>
    </row>
    <row r="12" spans="1:9">
      <c r="A12" s="144">
        <v>6.2</v>
      </c>
      <c r="B12" s="89" t="s">
        <v>196</v>
      </c>
      <c r="C12" s="308">
        <v>-42442819.323799998</v>
      </c>
      <c r="D12" s="507"/>
      <c r="E12" s="9"/>
      <c r="F12" s="6"/>
      <c r="H12" s="523"/>
      <c r="I12" s="523"/>
    </row>
    <row r="13" spans="1:9">
      <c r="A13" s="144" t="s">
        <v>790</v>
      </c>
      <c r="B13" s="90" t="s">
        <v>791</v>
      </c>
      <c r="C13" s="308">
        <v>14867494.1694097</v>
      </c>
      <c r="D13" s="507"/>
      <c r="E13" s="9"/>
      <c r="F13" s="6"/>
    </row>
    <row r="14" spans="1:9">
      <c r="A14" s="144" t="s">
        <v>912</v>
      </c>
      <c r="B14" s="90" t="s">
        <v>791</v>
      </c>
      <c r="C14" s="308">
        <v>15608391.048841842</v>
      </c>
      <c r="D14" s="508" t="s">
        <v>913</v>
      </c>
      <c r="E14" s="9"/>
      <c r="F14" s="6"/>
    </row>
    <row r="15" spans="1:9">
      <c r="A15" s="144">
        <v>6</v>
      </c>
      <c r="B15" s="88" t="s">
        <v>197</v>
      </c>
      <c r="C15" s="313">
        <f>C11+C12</f>
        <v>904704944.50580013</v>
      </c>
      <c r="D15" s="507"/>
      <c r="E15" s="9"/>
      <c r="F15" s="6"/>
      <c r="H15" s="523"/>
      <c r="I15" s="523"/>
    </row>
    <row r="16" spans="1:9">
      <c r="A16" s="144">
        <v>7</v>
      </c>
      <c r="B16" s="88" t="s">
        <v>198</v>
      </c>
      <c r="C16" s="307">
        <v>10566226.452</v>
      </c>
      <c r="D16" s="509"/>
      <c r="E16" s="8"/>
      <c r="F16" s="6"/>
      <c r="H16" s="523"/>
      <c r="I16" s="523"/>
    </row>
    <row r="17" spans="1:9">
      <c r="A17" s="144">
        <v>8</v>
      </c>
      <c r="B17" s="88" t="s">
        <v>199</v>
      </c>
      <c r="C17" s="307">
        <v>8048305.1299999999</v>
      </c>
      <c r="D17" s="509"/>
      <c r="E17" s="8"/>
      <c r="F17" s="6"/>
      <c r="H17" s="523"/>
      <c r="I17" s="523"/>
    </row>
    <row r="18" spans="1:9">
      <c r="A18" s="144">
        <v>9</v>
      </c>
      <c r="B18" s="88" t="s">
        <v>200</v>
      </c>
      <c r="C18" s="307">
        <v>9362704.2200000007</v>
      </c>
      <c r="D18" s="509"/>
      <c r="E18" s="8"/>
      <c r="F18" s="6"/>
      <c r="H18" s="523"/>
      <c r="I18" s="523"/>
    </row>
    <row r="19" spans="1:9">
      <c r="A19" s="144">
        <v>10</v>
      </c>
      <c r="B19" s="88" t="s">
        <v>201</v>
      </c>
      <c r="C19" s="307">
        <v>31381804.27</v>
      </c>
      <c r="D19" s="509"/>
      <c r="E19" s="8"/>
      <c r="F19" s="6"/>
      <c r="H19" s="523"/>
      <c r="I19" s="523"/>
    </row>
    <row r="20" spans="1:9">
      <c r="A20" s="144">
        <v>10.1</v>
      </c>
      <c r="B20" s="90" t="s">
        <v>271</v>
      </c>
      <c r="C20" s="307">
        <v>1599615.19</v>
      </c>
      <c r="D20" s="508" t="s">
        <v>694</v>
      </c>
      <c r="E20" s="8"/>
      <c r="F20" s="6"/>
      <c r="H20" s="523"/>
    </row>
    <row r="21" spans="1:9">
      <c r="A21" s="144">
        <v>11</v>
      </c>
      <c r="B21" s="91" t="s">
        <v>202</v>
      </c>
      <c r="C21" s="309">
        <v>9430639.8334999997</v>
      </c>
      <c r="D21" s="148"/>
      <c r="E21" s="8"/>
      <c r="F21" s="6"/>
    </row>
    <row r="22" spans="1:9">
      <c r="A22" s="144">
        <v>12</v>
      </c>
      <c r="B22" s="92" t="s">
        <v>203</v>
      </c>
      <c r="C22" s="310">
        <f>SUM(C6:C10,C15:C18,C19,C21)</f>
        <v>1500793053.5932</v>
      </c>
      <c r="D22" s="149"/>
      <c r="E22" s="7"/>
    </row>
    <row r="23" spans="1:9">
      <c r="A23" s="144">
        <v>13</v>
      </c>
      <c r="B23" s="88" t="s">
        <v>204</v>
      </c>
      <c r="C23" s="311">
        <v>13266844.460000001</v>
      </c>
      <c r="D23" s="150"/>
      <c r="E23" s="8"/>
      <c r="I23" s="502"/>
    </row>
    <row r="24" spans="1:9">
      <c r="A24" s="144">
        <v>14</v>
      </c>
      <c r="B24" s="88" t="s">
        <v>205</v>
      </c>
      <c r="C24" s="307">
        <v>214024016.24690002</v>
      </c>
      <c r="D24" s="146"/>
      <c r="E24" s="8"/>
      <c r="I24" s="502"/>
    </row>
    <row r="25" spans="1:9">
      <c r="A25" s="144">
        <v>15</v>
      </c>
      <c r="B25" s="88" t="s">
        <v>206</v>
      </c>
      <c r="C25" s="307">
        <v>136506525.79790002</v>
      </c>
      <c r="D25" s="146"/>
      <c r="E25" s="8"/>
      <c r="I25" s="502"/>
    </row>
    <row r="26" spans="1:9">
      <c r="A26" s="144">
        <v>16</v>
      </c>
      <c r="B26" s="88" t="s">
        <v>207</v>
      </c>
      <c r="C26" s="307">
        <v>419533618.66969997</v>
      </c>
      <c r="D26" s="146"/>
      <c r="E26" s="8"/>
      <c r="I26" s="502"/>
    </row>
    <row r="27" spans="1:9">
      <c r="A27" s="144">
        <v>17</v>
      </c>
      <c r="B27" s="88" t="s">
        <v>208</v>
      </c>
      <c r="C27" s="307">
        <v>0</v>
      </c>
      <c r="D27" s="146"/>
      <c r="E27" s="8"/>
      <c r="I27" s="502"/>
    </row>
    <row r="28" spans="1:9">
      <c r="A28" s="144">
        <v>18</v>
      </c>
      <c r="B28" s="88" t="s">
        <v>209</v>
      </c>
      <c r="C28" s="307">
        <v>466346485.99629998</v>
      </c>
      <c r="D28" s="146"/>
      <c r="E28" s="8"/>
      <c r="I28" s="502"/>
    </row>
    <row r="29" spans="1:9">
      <c r="A29" s="144">
        <v>19</v>
      </c>
      <c r="B29" s="88" t="s">
        <v>210</v>
      </c>
      <c r="C29" s="307">
        <v>15061777.7279</v>
      </c>
      <c r="D29" s="146"/>
      <c r="E29" s="8"/>
      <c r="I29" s="502"/>
    </row>
    <row r="30" spans="1:9">
      <c r="A30" s="144">
        <v>20</v>
      </c>
      <c r="B30" s="88" t="s">
        <v>132</v>
      </c>
      <c r="C30" s="307">
        <v>14603053.358200001</v>
      </c>
      <c r="D30" s="146"/>
      <c r="E30" s="8"/>
      <c r="I30" s="502"/>
    </row>
    <row r="31" spans="1:9">
      <c r="A31" s="144">
        <v>21</v>
      </c>
      <c r="B31" s="91" t="s">
        <v>211</v>
      </c>
      <c r="C31" s="309">
        <v>0</v>
      </c>
      <c r="D31" s="148"/>
      <c r="E31" s="8"/>
      <c r="I31" s="502"/>
    </row>
    <row r="32" spans="1:9">
      <c r="A32" s="144">
        <v>22</v>
      </c>
      <c r="B32" s="92" t="s">
        <v>212</v>
      </c>
      <c r="C32" s="310">
        <f>SUM(C23:C31)</f>
        <v>1279342322.2569001</v>
      </c>
      <c r="D32" s="149"/>
      <c r="E32" s="7"/>
      <c r="I32" s="502"/>
    </row>
    <row r="33" spans="1:5">
      <c r="A33" s="144">
        <v>23</v>
      </c>
      <c r="B33" s="91" t="s">
        <v>213</v>
      </c>
      <c r="C33" s="307">
        <v>16137647</v>
      </c>
      <c r="D33" s="146" t="s">
        <v>914</v>
      </c>
      <c r="E33" s="8"/>
    </row>
    <row r="34" spans="1:5">
      <c r="A34" s="144">
        <v>24</v>
      </c>
      <c r="B34" s="91" t="s">
        <v>214</v>
      </c>
      <c r="C34" s="307">
        <v>0</v>
      </c>
      <c r="D34" s="146"/>
      <c r="E34" s="8"/>
    </row>
    <row r="35" spans="1:5">
      <c r="A35" s="144">
        <v>25</v>
      </c>
      <c r="B35" s="91" t="s">
        <v>270</v>
      </c>
      <c r="C35" s="307">
        <v>0</v>
      </c>
      <c r="D35" s="146"/>
      <c r="E35" s="8"/>
    </row>
    <row r="36" spans="1:5">
      <c r="A36" s="144">
        <v>26</v>
      </c>
      <c r="B36" s="91" t="s">
        <v>216</v>
      </c>
      <c r="C36" s="307">
        <v>75783642.799999997</v>
      </c>
      <c r="D36" s="146" t="s">
        <v>915</v>
      </c>
      <c r="E36" s="8"/>
    </row>
    <row r="37" spans="1:5">
      <c r="A37" s="144">
        <v>27</v>
      </c>
      <c r="B37" s="91" t="s">
        <v>217</v>
      </c>
      <c r="C37" s="307">
        <v>113629627.99000001</v>
      </c>
      <c r="D37" s="146" t="s">
        <v>916</v>
      </c>
      <c r="E37" s="8"/>
    </row>
    <row r="38" spans="1:5">
      <c r="A38" s="144">
        <v>28</v>
      </c>
      <c r="B38" s="91" t="s">
        <v>218</v>
      </c>
      <c r="C38" s="307">
        <v>6246578.2699999958</v>
      </c>
      <c r="D38" s="146" t="s">
        <v>917</v>
      </c>
      <c r="E38" s="8"/>
    </row>
    <row r="39" spans="1:5">
      <c r="A39" s="144">
        <v>29</v>
      </c>
      <c r="B39" s="91" t="s">
        <v>36</v>
      </c>
      <c r="C39" s="307">
        <v>9653235.25</v>
      </c>
      <c r="D39" s="146" t="s">
        <v>918</v>
      </c>
      <c r="E39" s="8"/>
    </row>
    <row r="40" spans="1:5" ht="16.5" thickBot="1">
      <c r="A40" s="151">
        <v>30</v>
      </c>
      <c r="B40" s="152" t="s">
        <v>219</v>
      </c>
      <c r="C40" s="312">
        <f>SUM(C33:C39)</f>
        <v>221450731.31</v>
      </c>
      <c r="D40" s="153"/>
      <c r="E40"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6"/>
  <sheetViews>
    <sheetView workbookViewId="0">
      <pane xSplit="2" ySplit="7" topLeftCell="C8" activePane="bottomRight" state="frozen"/>
      <selection pane="topRight" activeCell="C1" sqref="C1"/>
      <selection pane="bottomLeft" activeCell="A8" sqref="A8"/>
      <selection pane="bottomRight" activeCell="K38" sqref="K38"/>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10.28515625" style="2" bestFit="1" customWidth="1"/>
    <col min="8" max="8" width="13.28515625" style="2" bestFit="1" customWidth="1"/>
    <col min="9" max="9" width="9.42578125" style="2" bestFit="1" customWidth="1"/>
    <col min="10" max="10" width="13.28515625" style="2" bestFit="1" customWidth="1"/>
    <col min="11" max="11" width="11.28515625" style="2" bestFit="1" customWidth="1"/>
    <col min="12" max="12" width="13.28515625" style="2" bestFit="1" customWidth="1"/>
    <col min="13" max="13" width="12.7109375" style="2" bestFit="1" customWidth="1"/>
    <col min="14" max="14" width="13.28515625" style="2" bestFit="1" customWidth="1"/>
    <col min="15" max="15" width="10.28515625" style="2" bestFit="1" customWidth="1"/>
    <col min="16" max="16" width="13.28515625" style="2" bestFit="1" customWidth="1"/>
    <col min="17" max="17" width="10.28515625" style="2" bestFit="1" customWidth="1"/>
    <col min="18" max="18" width="13.28515625" style="2" bestFit="1" customWidth="1"/>
    <col min="19" max="19" width="33" style="2" bestFit="1" customWidth="1"/>
    <col min="20" max="16384" width="9.140625" style="13"/>
  </cols>
  <sheetData>
    <row r="1" spans="1:19">
      <c r="A1" s="2" t="s">
        <v>226</v>
      </c>
      <c r="B1" s="369" t="str">
        <f>Info!C2</f>
        <v>სს "ბაზისბანკი"</v>
      </c>
    </row>
    <row r="2" spans="1:19">
      <c r="A2" s="2" t="s">
        <v>227</v>
      </c>
      <c r="B2" s="500">
        <f>'1. key ratios'!B2</f>
        <v>43646</v>
      </c>
    </row>
    <row r="4" spans="1:19" ht="39" thickBot="1">
      <c r="A4" s="70" t="s">
        <v>654</v>
      </c>
      <c r="B4" s="341" t="s">
        <v>761</v>
      </c>
    </row>
    <row r="5" spans="1:19">
      <c r="A5" s="132"/>
      <c r="B5" s="135"/>
      <c r="C5" s="118" t="s">
        <v>0</v>
      </c>
      <c r="D5" s="118" t="s">
        <v>1</v>
      </c>
      <c r="E5" s="118" t="s">
        <v>2</v>
      </c>
      <c r="F5" s="118" t="s">
        <v>3</v>
      </c>
      <c r="G5" s="118" t="s">
        <v>4</v>
      </c>
      <c r="H5" s="118" t="s">
        <v>5</v>
      </c>
      <c r="I5" s="118" t="s">
        <v>273</v>
      </c>
      <c r="J5" s="118" t="s">
        <v>274</v>
      </c>
      <c r="K5" s="118" t="s">
        <v>275</v>
      </c>
      <c r="L5" s="118" t="s">
        <v>276</v>
      </c>
      <c r="M5" s="118" t="s">
        <v>277</v>
      </c>
      <c r="N5" s="118" t="s">
        <v>278</v>
      </c>
      <c r="O5" s="118" t="s">
        <v>748</v>
      </c>
      <c r="P5" s="118" t="s">
        <v>749</v>
      </c>
      <c r="Q5" s="118" t="s">
        <v>750</v>
      </c>
      <c r="R5" s="332" t="s">
        <v>751</v>
      </c>
      <c r="S5" s="119" t="s">
        <v>752</v>
      </c>
    </row>
    <row r="6" spans="1:19" ht="46.5" customHeight="1">
      <c r="A6" s="158"/>
      <c r="B6" s="566" t="s">
        <v>753</v>
      </c>
      <c r="C6" s="564">
        <v>0</v>
      </c>
      <c r="D6" s="565"/>
      <c r="E6" s="564">
        <v>0.2</v>
      </c>
      <c r="F6" s="565"/>
      <c r="G6" s="564">
        <v>0.35</v>
      </c>
      <c r="H6" s="565"/>
      <c r="I6" s="564">
        <v>0.5</v>
      </c>
      <c r="J6" s="565"/>
      <c r="K6" s="564">
        <v>0.75</v>
      </c>
      <c r="L6" s="565"/>
      <c r="M6" s="564">
        <v>1</v>
      </c>
      <c r="N6" s="565"/>
      <c r="O6" s="564">
        <v>1.5</v>
      </c>
      <c r="P6" s="565"/>
      <c r="Q6" s="564">
        <v>2.5</v>
      </c>
      <c r="R6" s="565"/>
      <c r="S6" s="562" t="s">
        <v>285</v>
      </c>
    </row>
    <row r="7" spans="1:19">
      <c r="A7" s="158"/>
      <c r="B7" s="567"/>
      <c r="C7" s="340" t="s">
        <v>746</v>
      </c>
      <c r="D7" s="340" t="s">
        <v>747</v>
      </c>
      <c r="E7" s="340" t="s">
        <v>746</v>
      </c>
      <c r="F7" s="340" t="s">
        <v>747</v>
      </c>
      <c r="G7" s="340" t="s">
        <v>746</v>
      </c>
      <c r="H7" s="340" t="s">
        <v>747</v>
      </c>
      <c r="I7" s="340" t="s">
        <v>746</v>
      </c>
      <c r="J7" s="340" t="s">
        <v>747</v>
      </c>
      <c r="K7" s="340" t="s">
        <v>746</v>
      </c>
      <c r="L7" s="340" t="s">
        <v>747</v>
      </c>
      <c r="M7" s="340" t="s">
        <v>746</v>
      </c>
      <c r="N7" s="340" t="s">
        <v>747</v>
      </c>
      <c r="O7" s="340" t="s">
        <v>746</v>
      </c>
      <c r="P7" s="340" t="s">
        <v>747</v>
      </c>
      <c r="Q7" s="340" t="s">
        <v>746</v>
      </c>
      <c r="R7" s="340" t="s">
        <v>747</v>
      </c>
      <c r="S7" s="563"/>
    </row>
    <row r="8" spans="1:19" s="162" customFormat="1">
      <c r="A8" s="122">
        <v>1</v>
      </c>
      <c r="B8" s="180" t="s">
        <v>254</v>
      </c>
      <c r="C8" s="314">
        <v>226047981.88</v>
      </c>
      <c r="D8" s="314"/>
      <c r="E8" s="314">
        <v>0</v>
      </c>
      <c r="F8" s="333"/>
      <c r="G8" s="314">
        <v>0</v>
      </c>
      <c r="H8" s="314"/>
      <c r="I8" s="314">
        <v>0</v>
      </c>
      <c r="J8" s="314"/>
      <c r="K8" s="314">
        <v>0</v>
      </c>
      <c r="L8" s="314"/>
      <c r="M8" s="314">
        <v>223706803.2333</v>
      </c>
      <c r="N8" s="314">
        <v>0</v>
      </c>
      <c r="O8" s="314">
        <v>0</v>
      </c>
      <c r="P8" s="314"/>
      <c r="Q8" s="314">
        <v>0</v>
      </c>
      <c r="R8" s="333"/>
      <c r="S8" s="345">
        <f>$C$6*SUM(C8:D8)+$E$6*SUM(E8:F8)+$G$6*SUM(G8:H8)+$I$6*SUM(I8:J8)+$K$6*SUM(K8:L8)+$M$6*SUM(M8:N8)+$O$6*SUM(O8:P8)+$Q$6*SUM(Q8:R8)</f>
        <v>223706803.2333</v>
      </c>
    </row>
    <row r="9" spans="1:19" s="162" customFormat="1">
      <c r="A9" s="122">
        <v>2</v>
      </c>
      <c r="B9" s="180" t="s">
        <v>255</v>
      </c>
      <c r="C9" s="314">
        <v>0</v>
      </c>
      <c r="D9" s="314"/>
      <c r="E9" s="314">
        <v>0</v>
      </c>
      <c r="F9" s="314"/>
      <c r="G9" s="314">
        <v>0</v>
      </c>
      <c r="H9" s="314"/>
      <c r="I9" s="314">
        <v>0</v>
      </c>
      <c r="J9" s="314"/>
      <c r="K9" s="314">
        <v>0</v>
      </c>
      <c r="L9" s="314"/>
      <c r="M9" s="314">
        <v>0</v>
      </c>
      <c r="N9" s="314">
        <v>0</v>
      </c>
      <c r="O9" s="314">
        <v>0</v>
      </c>
      <c r="P9" s="314"/>
      <c r="Q9" s="314">
        <v>0</v>
      </c>
      <c r="R9" s="333"/>
      <c r="S9" s="345">
        <f t="shared" ref="S9:S21" si="0">$C$6*SUM(C9:D9)+$E$6*SUM(E9:F9)+$G$6*SUM(G9:H9)+$I$6*SUM(I9:J9)+$K$6*SUM(K9:L9)+$M$6*SUM(M9:N9)+$O$6*SUM(O9:P9)+$Q$6*SUM(Q9:R9)</f>
        <v>0</v>
      </c>
    </row>
    <row r="10" spans="1:19" s="162" customFormat="1">
      <c r="A10" s="122">
        <v>3</v>
      </c>
      <c r="B10" s="180" t="s">
        <v>256</v>
      </c>
      <c r="C10" s="314">
        <v>0</v>
      </c>
      <c r="D10" s="314"/>
      <c r="E10" s="314">
        <v>0</v>
      </c>
      <c r="F10" s="314"/>
      <c r="G10" s="314">
        <v>0</v>
      </c>
      <c r="H10" s="314"/>
      <c r="I10" s="314">
        <v>0</v>
      </c>
      <c r="J10" s="314"/>
      <c r="K10" s="314">
        <v>0</v>
      </c>
      <c r="L10" s="314"/>
      <c r="M10" s="314">
        <v>0</v>
      </c>
      <c r="N10" s="314">
        <v>0</v>
      </c>
      <c r="O10" s="314">
        <v>0</v>
      </c>
      <c r="P10" s="314"/>
      <c r="Q10" s="314">
        <v>0</v>
      </c>
      <c r="R10" s="333"/>
      <c r="S10" s="345">
        <f t="shared" si="0"/>
        <v>0</v>
      </c>
    </row>
    <row r="11" spans="1:19" s="162" customFormat="1">
      <c r="A11" s="122">
        <v>4</v>
      </c>
      <c r="B11" s="180" t="s">
        <v>257</v>
      </c>
      <c r="C11" s="314">
        <v>0</v>
      </c>
      <c r="D11" s="314"/>
      <c r="E11" s="314">
        <v>0</v>
      </c>
      <c r="F11" s="314"/>
      <c r="G11" s="314">
        <v>0</v>
      </c>
      <c r="H11" s="314"/>
      <c r="I11" s="314">
        <v>0</v>
      </c>
      <c r="J11" s="314"/>
      <c r="K11" s="314">
        <v>0</v>
      </c>
      <c r="L11" s="314"/>
      <c r="M11" s="314">
        <v>0</v>
      </c>
      <c r="N11" s="314">
        <v>0</v>
      </c>
      <c r="O11" s="314">
        <v>0</v>
      </c>
      <c r="P11" s="314"/>
      <c r="Q11" s="314">
        <v>0</v>
      </c>
      <c r="R11" s="333"/>
      <c r="S11" s="345">
        <f t="shared" si="0"/>
        <v>0</v>
      </c>
    </row>
    <row r="12" spans="1:19" s="162" customFormat="1">
      <c r="A12" s="122">
        <v>5</v>
      </c>
      <c r="B12" s="180" t="s">
        <v>258</v>
      </c>
      <c r="C12" s="314">
        <v>0</v>
      </c>
      <c r="D12" s="314"/>
      <c r="E12" s="314">
        <v>0</v>
      </c>
      <c r="F12" s="314"/>
      <c r="G12" s="314">
        <v>0</v>
      </c>
      <c r="H12" s="314"/>
      <c r="I12" s="314">
        <v>0</v>
      </c>
      <c r="J12" s="314"/>
      <c r="K12" s="314">
        <v>0</v>
      </c>
      <c r="L12" s="314"/>
      <c r="M12" s="314">
        <v>0</v>
      </c>
      <c r="N12" s="314">
        <v>0</v>
      </c>
      <c r="O12" s="314">
        <v>0</v>
      </c>
      <c r="P12" s="314"/>
      <c r="Q12" s="314">
        <v>0</v>
      </c>
      <c r="R12" s="333"/>
      <c r="S12" s="345">
        <f t="shared" si="0"/>
        <v>0</v>
      </c>
    </row>
    <row r="13" spans="1:19" s="162" customFormat="1">
      <c r="A13" s="122">
        <v>6</v>
      </c>
      <c r="B13" s="180" t="s">
        <v>259</v>
      </c>
      <c r="C13" s="314">
        <v>0</v>
      </c>
      <c r="D13" s="314"/>
      <c r="E13" s="314">
        <v>14623599.7081</v>
      </c>
      <c r="F13" s="314"/>
      <c r="G13" s="314">
        <v>0</v>
      </c>
      <c r="H13" s="314"/>
      <c r="I13" s="314">
        <v>7101846.1260000002</v>
      </c>
      <c r="J13" s="314"/>
      <c r="K13" s="314">
        <v>0</v>
      </c>
      <c r="L13" s="314"/>
      <c r="M13" s="314">
        <v>12817919.974199999</v>
      </c>
      <c r="N13" s="314">
        <v>0</v>
      </c>
      <c r="O13" s="314">
        <v>0</v>
      </c>
      <c r="P13" s="314"/>
      <c r="Q13" s="314">
        <v>0</v>
      </c>
      <c r="R13" s="333"/>
      <c r="S13" s="345">
        <f t="shared" si="0"/>
        <v>19293562.97882</v>
      </c>
    </row>
    <row r="14" spans="1:19" s="162" customFormat="1">
      <c r="A14" s="122">
        <v>7</v>
      </c>
      <c r="B14" s="180" t="s">
        <v>74</v>
      </c>
      <c r="C14" s="314">
        <v>0</v>
      </c>
      <c r="D14" s="314"/>
      <c r="E14" s="314">
        <v>0</v>
      </c>
      <c r="F14" s="314"/>
      <c r="G14" s="314">
        <v>0</v>
      </c>
      <c r="H14" s="314"/>
      <c r="I14" s="314">
        <v>0</v>
      </c>
      <c r="J14" s="314"/>
      <c r="K14" s="314">
        <v>0</v>
      </c>
      <c r="L14" s="314"/>
      <c r="M14" s="314">
        <v>582819632.30271983</v>
      </c>
      <c r="N14" s="314">
        <v>109189606.05190971</v>
      </c>
      <c r="O14" s="314">
        <v>0</v>
      </c>
      <c r="P14" s="314"/>
      <c r="Q14" s="314">
        <v>0</v>
      </c>
      <c r="R14" s="333"/>
      <c r="S14" s="345">
        <f t="shared" si="0"/>
        <v>692009238.35462952</v>
      </c>
    </row>
    <row r="15" spans="1:19" s="162" customFormat="1">
      <c r="A15" s="122">
        <v>8</v>
      </c>
      <c r="B15" s="180" t="s">
        <v>75</v>
      </c>
      <c r="C15" s="314">
        <v>0</v>
      </c>
      <c r="D15" s="314"/>
      <c r="E15" s="314">
        <v>0</v>
      </c>
      <c r="F15" s="314"/>
      <c r="G15" s="314">
        <v>0</v>
      </c>
      <c r="H15" s="314"/>
      <c r="I15" s="314">
        <v>0</v>
      </c>
      <c r="J15" s="314"/>
      <c r="K15" s="314">
        <v>140190820.14888471</v>
      </c>
      <c r="L15" s="314"/>
      <c r="M15" s="314">
        <v>0</v>
      </c>
      <c r="N15" s="314">
        <v>1619191.2950999988</v>
      </c>
      <c r="O15" s="314">
        <v>0</v>
      </c>
      <c r="P15" s="314"/>
      <c r="Q15" s="314">
        <v>0</v>
      </c>
      <c r="R15" s="333"/>
      <c r="S15" s="345">
        <f t="shared" si="0"/>
        <v>106762306.40676354</v>
      </c>
    </row>
    <row r="16" spans="1:19" s="162" customFormat="1">
      <c r="A16" s="122">
        <v>9</v>
      </c>
      <c r="B16" s="180" t="s">
        <v>76</v>
      </c>
      <c r="C16" s="314">
        <v>0</v>
      </c>
      <c r="D16" s="314"/>
      <c r="E16" s="314">
        <v>0</v>
      </c>
      <c r="F16" s="314"/>
      <c r="G16" s="314">
        <v>17207471.423142601</v>
      </c>
      <c r="H16" s="314"/>
      <c r="I16" s="314">
        <v>474978.55462090002</v>
      </c>
      <c r="J16" s="314"/>
      <c r="K16" s="314">
        <v>0</v>
      </c>
      <c r="L16" s="314"/>
      <c r="M16" s="314">
        <v>131083.62580579999</v>
      </c>
      <c r="N16" s="314">
        <v>0</v>
      </c>
      <c r="O16" s="314">
        <v>0</v>
      </c>
      <c r="P16" s="314"/>
      <c r="Q16" s="314">
        <v>0</v>
      </c>
      <c r="R16" s="333"/>
      <c r="S16" s="345">
        <f t="shared" si="0"/>
        <v>6391187.9012161596</v>
      </c>
    </row>
    <row r="17" spans="1:20" s="162" customFormat="1">
      <c r="A17" s="122">
        <v>10</v>
      </c>
      <c r="B17" s="180" t="s">
        <v>70</v>
      </c>
      <c r="C17" s="314">
        <v>0</v>
      </c>
      <c r="D17" s="314"/>
      <c r="E17" s="314">
        <v>0</v>
      </c>
      <c r="F17" s="314"/>
      <c r="G17" s="314">
        <v>0</v>
      </c>
      <c r="H17" s="314"/>
      <c r="I17" s="314">
        <v>0</v>
      </c>
      <c r="J17" s="314"/>
      <c r="K17" s="314">
        <v>0</v>
      </c>
      <c r="L17" s="314"/>
      <c r="M17" s="314">
        <v>32638872.639910199</v>
      </c>
      <c r="N17" s="314">
        <v>0</v>
      </c>
      <c r="O17" s="314">
        <v>20133330.418515</v>
      </c>
      <c r="P17" s="314"/>
      <c r="Q17" s="314">
        <v>0</v>
      </c>
      <c r="R17" s="333"/>
      <c r="S17" s="345">
        <f t="shared" si="0"/>
        <v>62838868.267682701</v>
      </c>
    </row>
    <row r="18" spans="1:20" s="162" customFormat="1">
      <c r="A18" s="122">
        <v>11</v>
      </c>
      <c r="B18" s="180" t="s">
        <v>71</v>
      </c>
      <c r="C18" s="314">
        <v>0</v>
      </c>
      <c r="D18" s="314"/>
      <c r="E18" s="314">
        <v>0</v>
      </c>
      <c r="F18" s="314"/>
      <c r="G18" s="314">
        <v>0</v>
      </c>
      <c r="H18" s="314"/>
      <c r="I18" s="314">
        <v>0</v>
      </c>
      <c r="J18" s="314"/>
      <c r="K18" s="314">
        <v>0</v>
      </c>
      <c r="L18" s="314"/>
      <c r="M18" s="314">
        <v>27978382.310450699</v>
      </c>
      <c r="N18" s="314">
        <v>346409.78720000008</v>
      </c>
      <c r="O18" s="314">
        <v>11021421.120602701</v>
      </c>
      <c r="P18" s="314"/>
      <c r="Q18" s="314">
        <v>2263808.79</v>
      </c>
      <c r="R18" s="333"/>
      <c r="S18" s="345">
        <f t="shared" si="0"/>
        <v>50516445.753554754</v>
      </c>
    </row>
    <row r="19" spans="1:20" s="162" customFormat="1">
      <c r="A19" s="122">
        <v>12</v>
      </c>
      <c r="B19" s="180" t="s">
        <v>72</v>
      </c>
      <c r="C19" s="314">
        <v>0</v>
      </c>
      <c r="D19" s="314"/>
      <c r="E19" s="314">
        <v>0</v>
      </c>
      <c r="F19" s="314"/>
      <c r="G19" s="314">
        <v>0</v>
      </c>
      <c r="H19" s="314"/>
      <c r="I19" s="314">
        <v>0</v>
      </c>
      <c r="J19" s="314"/>
      <c r="K19" s="314">
        <v>0</v>
      </c>
      <c r="L19" s="314"/>
      <c r="M19" s="314">
        <v>1322903.7328000001</v>
      </c>
      <c r="N19" s="314">
        <v>18443256.537600003</v>
      </c>
      <c r="O19" s="314">
        <v>0</v>
      </c>
      <c r="P19" s="314"/>
      <c r="Q19" s="314">
        <v>0</v>
      </c>
      <c r="R19" s="333"/>
      <c r="S19" s="345">
        <f t="shared" si="0"/>
        <v>19766160.270400003</v>
      </c>
    </row>
    <row r="20" spans="1:20" s="162" customFormat="1">
      <c r="A20" s="122">
        <v>13</v>
      </c>
      <c r="B20" s="180" t="s">
        <v>73</v>
      </c>
      <c r="C20" s="314">
        <v>0</v>
      </c>
      <c r="D20" s="314"/>
      <c r="E20" s="314">
        <v>0</v>
      </c>
      <c r="F20" s="314"/>
      <c r="G20" s="314">
        <v>0</v>
      </c>
      <c r="H20" s="314"/>
      <c r="I20" s="314">
        <v>0</v>
      </c>
      <c r="J20" s="314"/>
      <c r="K20" s="314">
        <v>0</v>
      </c>
      <c r="L20" s="314"/>
      <c r="M20" s="314">
        <v>0</v>
      </c>
      <c r="N20" s="314">
        <v>0</v>
      </c>
      <c r="O20" s="314">
        <v>0</v>
      </c>
      <c r="P20" s="314"/>
      <c r="Q20" s="314">
        <v>0</v>
      </c>
      <c r="R20" s="333"/>
      <c r="S20" s="345">
        <f t="shared" si="0"/>
        <v>0</v>
      </c>
    </row>
    <row r="21" spans="1:20" s="162" customFormat="1">
      <c r="A21" s="122">
        <v>14</v>
      </c>
      <c r="B21" s="180" t="s">
        <v>283</v>
      </c>
      <c r="C21" s="314">
        <v>35633587.198299997</v>
      </c>
      <c r="D21" s="314"/>
      <c r="E21" s="314">
        <v>2294960</v>
      </c>
      <c r="F21" s="314"/>
      <c r="G21" s="314">
        <v>0</v>
      </c>
      <c r="H21" s="314"/>
      <c r="I21" s="314">
        <v>0</v>
      </c>
      <c r="J21" s="314"/>
      <c r="K21" s="314">
        <v>0</v>
      </c>
      <c r="L21" s="314"/>
      <c r="M21" s="314">
        <v>146544227.94588101</v>
      </c>
      <c r="N21" s="314">
        <v>7627224.6492700027</v>
      </c>
      <c r="O21" s="314">
        <v>0</v>
      </c>
      <c r="P21" s="314"/>
      <c r="Q21" s="314">
        <v>9300000</v>
      </c>
      <c r="R21" s="333"/>
      <c r="S21" s="345">
        <f t="shared" si="0"/>
        <v>177880444.59515101</v>
      </c>
    </row>
    <row r="22" spans="1:20" ht="13.5" thickBot="1">
      <c r="A22" s="104"/>
      <c r="B22" s="164" t="s">
        <v>69</v>
      </c>
      <c r="C22" s="315">
        <f>SUM(C8:C21)</f>
        <v>261681569.0783</v>
      </c>
      <c r="D22" s="315">
        <f t="shared" ref="D22:S22" si="1">SUM(D8:D21)</f>
        <v>0</v>
      </c>
      <c r="E22" s="315">
        <f t="shared" si="1"/>
        <v>16918559.708099999</v>
      </c>
      <c r="F22" s="315">
        <f t="shared" si="1"/>
        <v>0</v>
      </c>
      <c r="G22" s="315">
        <f t="shared" si="1"/>
        <v>17207471.423142601</v>
      </c>
      <c r="H22" s="315">
        <f t="shared" si="1"/>
        <v>0</v>
      </c>
      <c r="I22" s="315">
        <f t="shared" si="1"/>
        <v>7576824.6806209004</v>
      </c>
      <c r="J22" s="315">
        <f t="shared" si="1"/>
        <v>0</v>
      </c>
      <c r="K22" s="315">
        <f t="shared" si="1"/>
        <v>140190820.14888471</v>
      </c>
      <c r="L22" s="315">
        <f t="shared" si="1"/>
        <v>0</v>
      </c>
      <c r="M22" s="315">
        <f t="shared" si="1"/>
        <v>1027959825.7650676</v>
      </c>
      <c r="N22" s="315">
        <f t="shared" si="1"/>
        <v>137225688.32107973</v>
      </c>
      <c r="O22" s="315">
        <f t="shared" si="1"/>
        <v>31154751.539117701</v>
      </c>
      <c r="P22" s="315">
        <f t="shared" si="1"/>
        <v>0</v>
      </c>
      <c r="Q22" s="315">
        <f t="shared" si="1"/>
        <v>11563808.789999999</v>
      </c>
      <c r="R22" s="315">
        <f t="shared" si="1"/>
        <v>0</v>
      </c>
      <c r="S22" s="346">
        <f t="shared" si="1"/>
        <v>1359165017.7615178</v>
      </c>
    </row>
    <row r="24" spans="1:20">
      <c r="C24" s="510"/>
      <c r="D24" s="510"/>
      <c r="E24" s="510"/>
      <c r="F24" s="510"/>
      <c r="G24" s="510"/>
      <c r="H24" s="510"/>
      <c r="I24" s="510"/>
      <c r="J24" s="510"/>
      <c r="K24" s="510"/>
      <c r="L24" s="510"/>
      <c r="M24" s="510"/>
      <c r="N24" s="510"/>
      <c r="O24" s="510"/>
      <c r="P24" s="510"/>
      <c r="Q24" s="510"/>
      <c r="R24" s="510"/>
      <c r="S24" s="510"/>
      <c r="T24" s="510"/>
    </row>
    <row r="25" spans="1:20">
      <c r="E25" s="369"/>
      <c r="F25" s="369"/>
      <c r="G25" s="369"/>
      <c r="H25" s="369"/>
      <c r="I25" s="369"/>
      <c r="J25" s="369"/>
      <c r="K25" s="369"/>
      <c r="L25" s="369"/>
    </row>
    <row r="26" spans="1:20">
      <c r="C26" s="510"/>
      <c r="D26" s="510"/>
      <c r="E26" s="510"/>
      <c r="G26" s="510"/>
      <c r="H26" s="510"/>
      <c r="I26" s="510"/>
      <c r="J26" s="510"/>
      <c r="K26" s="510"/>
      <c r="L26" s="51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17" sqref="B1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369" t="str">
        <f>Info!C2</f>
        <v>სს "ბაზისბანკი"</v>
      </c>
    </row>
    <row r="2" spans="1:22">
      <c r="A2" s="2" t="s">
        <v>227</v>
      </c>
      <c r="B2" s="500">
        <f>'1. key ratios'!B2</f>
        <v>43646</v>
      </c>
    </row>
    <row r="4" spans="1:22" ht="27.75" thickBot="1">
      <c r="A4" s="2" t="s">
        <v>655</v>
      </c>
      <c r="B4" s="342" t="s">
        <v>762</v>
      </c>
      <c r="V4" s="207" t="s">
        <v>130</v>
      </c>
    </row>
    <row r="5" spans="1:22">
      <c r="A5" s="102"/>
      <c r="B5" s="103"/>
      <c r="C5" s="568" t="s">
        <v>236</v>
      </c>
      <c r="D5" s="569"/>
      <c r="E5" s="569"/>
      <c r="F5" s="569"/>
      <c r="G5" s="569"/>
      <c r="H5" s="569"/>
      <c r="I5" s="569"/>
      <c r="J5" s="569"/>
      <c r="K5" s="569"/>
      <c r="L5" s="570"/>
      <c r="M5" s="568" t="s">
        <v>237</v>
      </c>
      <c r="N5" s="569"/>
      <c r="O5" s="569"/>
      <c r="P5" s="569"/>
      <c r="Q5" s="569"/>
      <c r="R5" s="569"/>
      <c r="S5" s="570"/>
      <c r="T5" s="573" t="s">
        <v>760</v>
      </c>
      <c r="U5" s="573" t="s">
        <v>759</v>
      </c>
      <c r="V5" s="571" t="s">
        <v>238</v>
      </c>
    </row>
    <row r="6" spans="1:22" s="70" customFormat="1" ht="140.25">
      <c r="A6" s="120"/>
      <c r="B6" s="182"/>
      <c r="C6" s="100" t="s">
        <v>239</v>
      </c>
      <c r="D6" s="99" t="s">
        <v>240</v>
      </c>
      <c r="E6" s="96" t="s">
        <v>241</v>
      </c>
      <c r="F6" s="343" t="s">
        <v>754</v>
      </c>
      <c r="G6" s="99" t="s">
        <v>242</v>
      </c>
      <c r="H6" s="99" t="s">
        <v>243</v>
      </c>
      <c r="I6" s="99" t="s">
        <v>244</v>
      </c>
      <c r="J6" s="99" t="s">
        <v>282</v>
      </c>
      <c r="K6" s="99" t="s">
        <v>245</v>
      </c>
      <c r="L6" s="101" t="s">
        <v>246</v>
      </c>
      <c r="M6" s="100" t="s">
        <v>247</v>
      </c>
      <c r="N6" s="99" t="s">
        <v>248</v>
      </c>
      <c r="O6" s="99" t="s">
        <v>249</v>
      </c>
      <c r="P6" s="99" t="s">
        <v>250</v>
      </c>
      <c r="Q6" s="99" t="s">
        <v>251</v>
      </c>
      <c r="R6" s="99" t="s">
        <v>252</v>
      </c>
      <c r="S6" s="101" t="s">
        <v>253</v>
      </c>
      <c r="T6" s="574"/>
      <c r="U6" s="574"/>
      <c r="V6" s="572"/>
    </row>
    <row r="7" spans="1:22" s="162" customFormat="1">
      <c r="A7" s="163">
        <v>1</v>
      </c>
      <c r="B7" s="161" t="s">
        <v>254</v>
      </c>
      <c r="C7" s="316"/>
      <c r="D7" s="314">
        <v>0</v>
      </c>
      <c r="E7" s="314"/>
      <c r="F7" s="314"/>
      <c r="G7" s="314"/>
      <c r="H7" s="314"/>
      <c r="I7" s="314"/>
      <c r="J7" s="314"/>
      <c r="K7" s="314"/>
      <c r="L7" s="317"/>
      <c r="M7" s="316"/>
      <c r="N7" s="314"/>
      <c r="O7" s="314"/>
      <c r="P7" s="314"/>
      <c r="Q7" s="314"/>
      <c r="R7" s="314"/>
      <c r="S7" s="317"/>
      <c r="T7" s="337">
        <v>0</v>
      </c>
      <c r="U7" s="336"/>
      <c r="V7" s="318">
        <f>SUM(C7:S7)</f>
        <v>0</v>
      </c>
    </row>
    <row r="8" spans="1:22" s="162" customFormat="1">
      <c r="A8" s="163">
        <v>2</v>
      </c>
      <c r="B8" s="161" t="s">
        <v>255</v>
      </c>
      <c r="C8" s="316"/>
      <c r="D8" s="314">
        <v>0</v>
      </c>
      <c r="E8" s="314"/>
      <c r="F8" s="314"/>
      <c r="G8" s="314"/>
      <c r="H8" s="314"/>
      <c r="I8" s="314"/>
      <c r="J8" s="314"/>
      <c r="K8" s="314"/>
      <c r="L8" s="317"/>
      <c r="M8" s="316"/>
      <c r="N8" s="314"/>
      <c r="O8" s="314"/>
      <c r="P8" s="314"/>
      <c r="Q8" s="314"/>
      <c r="R8" s="314"/>
      <c r="S8" s="317"/>
      <c r="T8" s="336">
        <v>0</v>
      </c>
      <c r="U8" s="336"/>
      <c r="V8" s="318">
        <f t="shared" ref="V8:V20" si="0">SUM(C8:S8)</f>
        <v>0</v>
      </c>
    </row>
    <row r="9" spans="1:22" s="162" customFormat="1">
      <c r="A9" s="163">
        <v>3</v>
      </c>
      <c r="B9" s="161" t="s">
        <v>256</v>
      </c>
      <c r="C9" s="316"/>
      <c r="D9" s="314">
        <v>0</v>
      </c>
      <c r="E9" s="314"/>
      <c r="F9" s="314"/>
      <c r="G9" s="314"/>
      <c r="H9" s="314"/>
      <c r="I9" s="314"/>
      <c r="J9" s="314"/>
      <c r="K9" s="314"/>
      <c r="L9" s="317"/>
      <c r="M9" s="316"/>
      <c r="N9" s="314"/>
      <c r="O9" s="314"/>
      <c r="P9" s="314"/>
      <c r="Q9" s="314"/>
      <c r="R9" s="314"/>
      <c r="S9" s="317"/>
      <c r="T9" s="336">
        <v>0</v>
      </c>
      <c r="U9" s="336"/>
      <c r="V9" s="318">
        <f>SUM(C9:S9)</f>
        <v>0</v>
      </c>
    </row>
    <row r="10" spans="1:22" s="162" customFormat="1">
      <c r="A10" s="163">
        <v>4</v>
      </c>
      <c r="B10" s="161" t="s">
        <v>257</v>
      </c>
      <c r="C10" s="316"/>
      <c r="D10" s="314">
        <v>0</v>
      </c>
      <c r="E10" s="314"/>
      <c r="F10" s="314"/>
      <c r="G10" s="314"/>
      <c r="H10" s="314"/>
      <c r="I10" s="314"/>
      <c r="J10" s="314"/>
      <c r="K10" s="314"/>
      <c r="L10" s="317"/>
      <c r="M10" s="316"/>
      <c r="N10" s="314"/>
      <c r="O10" s="314"/>
      <c r="P10" s="314"/>
      <c r="Q10" s="314"/>
      <c r="R10" s="314"/>
      <c r="S10" s="317"/>
      <c r="T10" s="336">
        <v>0</v>
      </c>
      <c r="U10" s="336"/>
      <c r="V10" s="318">
        <f t="shared" si="0"/>
        <v>0</v>
      </c>
    </row>
    <row r="11" spans="1:22" s="162" customFormat="1">
      <c r="A11" s="163">
        <v>5</v>
      </c>
      <c r="B11" s="161" t="s">
        <v>258</v>
      </c>
      <c r="C11" s="316"/>
      <c r="D11" s="314">
        <v>0</v>
      </c>
      <c r="E11" s="314"/>
      <c r="F11" s="314"/>
      <c r="G11" s="314"/>
      <c r="H11" s="314"/>
      <c r="I11" s="314"/>
      <c r="J11" s="314"/>
      <c r="K11" s="314"/>
      <c r="L11" s="317"/>
      <c r="M11" s="316"/>
      <c r="N11" s="314"/>
      <c r="O11" s="314"/>
      <c r="P11" s="314"/>
      <c r="Q11" s="314"/>
      <c r="R11" s="314"/>
      <c r="S11" s="317"/>
      <c r="T11" s="336">
        <v>0</v>
      </c>
      <c r="U11" s="336"/>
      <c r="V11" s="318">
        <f t="shared" si="0"/>
        <v>0</v>
      </c>
    </row>
    <row r="12" spans="1:22" s="162" customFormat="1">
      <c r="A12" s="163">
        <v>6</v>
      </c>
      <c r="B12" s="161" t="s">
        <v>259</v>
      </c>
      <c r="C12" s="316"/>
      <c r="D12" s="314">
        <v>0</v>
      </c>
      <c r="E12" s="314"/>
      <c r="F12" s="314"/>
      <c r="G12" s="314"/>
      <c r="H12" s="314"/>
      <c r="I12" s="314"/>
      <c r="J12" s="314"/>
      <c r="K12" s="314"/>
      <c r="L12" s="317"/>
      <c r="M12" s="316"/>
      <c r="N12" s="314"/>
      <c r="O12" s="314"/>
      <c r="P12" s="314"/>
      <c r="Q12" s="314"/>
      <c r="R12" s="314"/>
      <c r="S12" s="317"/>
      <c r="T12" s="336">
        <v>0</v>
      </c>
      <c r="U12" s="336"/>
      <c r="V12" s="318">
        <f t="shared" si="0"/>
        <v>0</v>
      </c>
    </row>
    <row r="13" spans="1:22" s="162" customFormat="1">
      <c r="A13" s="163">
        <v>7</v>
      </c>
      <c r="B13" s="161" t="s">
        <v>74</v>
      </c>
      <c r="C13" s="316"/>
      <c r="D13" s="314">
        <v>86905021.528410301</v>
      </c>
      <c r="E13" s="314"/>
      <c r="F13" s="314"/>
      <c r="G13" s="314"/>
      <c r="H13" s="314"/>
      <c r="I13" s="314"/>
      <c r="J13" s="314"/>
      <c r="K13" s="314"/>
      <c r="L13" s="317"/>
      <c r="M13" s="316"/>
      <c r="N13" s="314"/>
      <c r="O13" s="314"/>
      <c r="P13" s="314"/>
      <c r="Q13" s="314"/>
      <c r="R13" s="314"/>
      <c r="S13" s="317"/>
      <c r="T13" s="336">
        <v>50985841.069619499</v>
      </c>
      <c r="U13" s="336">
        <v>35919180.458790801</v>
      </c>
      <c r="V13" s="318">
        <f t="shared" si="0"/>
        <v>86905021.528410301</v>
      </c>
    </row>
    <row r="14" spans="1:22" s="162" customFormat="1">
      <c r="A14" s="163">
        <v>8</v>
      </c>
      <c r="B14" s="161" t="s">
        <v>75</v>
      </c>
      <c r="C14" s="316"/>
      <c r="D14" s="314">
        <v>391554.33461580001</v>
      </c>
      <c r="E14" s="314"/>
      <c r="F14" s="314"/>
      <c r="G14" s="314"/>
      <c r="H14" s="314"/>
      <c r="I14" s="314"/>
      <c r="J14" s="314"/>
      <c r="K14" s="314"/>
      <c r="L14" s="317"/>
      <c r="M14" s="316"/>
      <c r="N14" s="314"/>
      <c r="O14" s="314"/>
      <c r="P14" s="314"/>
      <c r="Q14" s="314"/>
      <c r="R14" s="314"/>
      <c r="S14" s="317"/>
      <c r="T14" s="336">
        <v>269561.83388280001</v>
      </c>
      <c r="U14" s="336">
        <v>121992.50073299999</v>
      </c>
      <c r="V14" s="318">
        <f t="shared" si="0"/>
        <v>391554.33461580001</v>
      </c>
    </row>
    <row r="15" spans="1:22" s="162" customFormat="1">
      <c r="A15" s="163">
        <v>9</v>
      </c>
      <c r="B15" s="161" t="s">
        <v>76</v>
      </c>
      <c r="C15" s="316"/>
      <c r="D15" s="314">
        <v>0</v>
      </c>
      <c r="E15" s="314"/>
      <c r="F15" s="314"/>
      <c r="G15" s="314"/>
      <c r="H15" s="314"/>
      <c r="I15" s="314"/>
      <c r="J15" s="314"/>
      <c r="K15" s="314"/>
      <c r="L15" s="317"/>
      <c r="M15" s="316"/>
      <c r="N15" s="314"/>
      <c r="O15" s="314"/>
      <c r="P15" s="314"/>
      <c r="Q15" s="314"/>
      <c r="R15" s="314"/>
      <c r="S15" s="317"/>
      <c r="T15" s="336">
        <v>0</v>
      </c>
      <c r="U15" s="336">
        <v>0</v>
      </c>
      <c r="V15" s="318">
        <f t="shared" si="0"/>
        <v>0</v>
      </c>
    </row>
    <row r="16" spans="1:22" s="162" customFormat="1">
      <c r="A16" s="163">
        <v>10</v>
      </c>
      <c r="B16" s="161" t="s">
        <v>70</v>
      </c>
      <c r="C16" s="316"/>
      <c r="D16" s="314">
        <v>3582409.1925606001</v>
      </c>
      <c r="E16" s="314"/>
      <c r="F16" s="314"/>
      <c r="G16" s="314"/>
      <c r="H16" s="314"/>
      <c r="I16" s="314"/>
      <c r="J16" s="314"/>
      <c r="K16" s="314"/>
      <c r="L16" s="317"/>
      <c r="M16" s="316"/>
      <c r="N16" s="314"/>
      <c r="O16" s="314"/>
      <c r="P16" s="314"/>
      <c r="Q16" s="314"/>
      <c r="R16" s="314"/>
      <c r="S16" s="317"/>
      <c r="T16" s="336">
        <v>3582409.1925606001</v>
      </c>
      <c r="U16" s="336"/>
      <c r="V16" s="318">
        <f t="shared" si="0"/>
        <v>3582409.1925606001</v>
      </c>
    </row>
    <row r="17" spans="1:22" s="162" customFormat="1">
      <c r="A17" s="163">
        <v>11</v>
      </c>
      <c r="B17" s="161" t="s">
        <v>71</v>
      </c>
      <c r="C17" s="316"/>
      <c r="D17" s="314">
        <v>2663989.426643</v>
      </c>
      <c r="E17" s="314"/>
      <c r="F17" s="314"/>
      <c r="G17" s="314"/>
      <c r="H17" s="314"/>
      <c r="I17" s="314"/>
      <c r="J17" s="314"/>
      <c r="K17" s="314"/>
      <c r="L17" s="317"/>
      <c r="M17" s="316"/>
      <c r="N17" s="314"/>
      <c r="O17" s="314"/>
      <c r="P17" s="314"/>
      <c r="Q17" s="314"/>
      <c r="R17" s="314"/>
      <c r="S17" s="317"/>
      <c r="T17" s="336">
        <v>2663989.426643</v>
      </c>
      <c r="U17" s="336">
        <v>0</v>
      </c>
      <c r="V17" s="318">
        <f t="shared" si="0"/>
        <v>2663989.426643</v>
      </c>
    </row>
    <row r="18" spans="1:22" s="162" customFormat="1">
      <c r="A18" s="163">
        <v>12</v>
      </c>
      <c r="B18" s="161" t="s">
        <v>72</v>
      </c>
      <c r="C18" s="316"/>
      <c r="D18" s="314">
        <v>6066039.8063059999</v>
      </c>
      <c r="E18" s="314"/>
      <c r="F18" s="314"/>
      <c r="G18" s="314"/>
      <c r="H18" s="314"/>
      <c r="I18" s="314"/>
      <c r="J18" s="314"/>
      <c r="K18" s="314"/>
      <c r="L18" s="317"/>
      <c r="M18" s="316"/>
      <c r="N18" s="314"/>
      <c r="O18" s="314"/>
      <c r="P18" s="314"/>
      <c r="Q18" s="314"/>
      <c r="R18" s="314"/>
      <c r="S18" s="317"/>
      <c r="T18" s="336">
        <v>560017.45053599996</v>
      </c>
      <c r="U18" s="336">
        <v>5506022.3557700003</v>
      </c>
      <c r="V18" s="318">
        <f t="shared" si="0"/>
        <v>6066039.8063059999</v>
      </c>
    </row>
    <row r="19" spans="1:22" s="162" customFormat="1">
      <c r="A19" s="163">
        <v>13</v>
      </c>
      <c r="B19" s="161" t="s">
        <v>73</v>
      </c>
      <c r="C19" s="316"/>
      <c r="D19" s="314">
        <v>0</v>
      </c>
      <c r="E19" s="314"/>
      <c r="F19" s="314"/>
      <c r="G19" s="314"/>
      <c r="H19" s="314"/>
      <c r="I19" s="314"/>
      <c r="J19" s="314"/>
      <c r="K19" s="314"/>
      <c r="L19" s="317"/>
      <c r="M19" s="316"/>
      <c r="N19" s="314"/>
      <c r="O19" s="314"/>
      <c r="P19" s="314"/>
      <c r="Q19" s="314"/>
      <c r="R19" s="314"/>
      <c r="S19" s="317"/>
      <c r="T19" s="336">
        <v>0</v>
      </c>
      <c r="U19" s="336"/>
      <c r="V19" s="318">
        <f t="shared" si="0"/>
        <v>0</v>
      </c>
    </row>
    <row r="20" spans="1:22" s="162" customFormat="1">
      <c r="A20" s="163">
        <v>14</v>
      </c>
      <c r="B20" s="161" t="s">
        <v>283</v>
      </c>
      <c r="C20" s="316"/>
      <c r="D20" s="314">
        <v>7539006.3806352997</v>
      </c>
      <c r="E20" s="314"/>
      <c r="F20" s="314"/>
      <c r="G20" s="314"/>
      <c r="H20" s="314"/>
      <c r="I20" s="314"/>
      <c r="J20" s="314"/>
      <c r="K20" s="314"/>
      <c r="L20" s="317"/>
      <c r="M20" s="316"/>
      <c r="N20" s="314"/>
      <c r="O20" s="314"/>
      <c r="P20" s="314"/>
      <c r="Q20" s="314"/>
      <c r="R20" s="314"/>
      <c r="S20" s="317"/>
      <c r="T20" s="336">
        <v>6877796.8406943996</v>
      </c>
      <c r="U20" s="336">
        <v>661209.53994090005</v>
      </c>
      <c r="V20" s="318">
        <f t="shared" si="0"/>
        <v>7539006.3806352997</v>
      </c>
    </row>
    <row r="21" spans="1:22" ht="13.5" thickBot="1">
      <c r="A21" s="104"/>
      <c r="B21" s="105" t="s">
        <v>69</v>
      </c>
      <c r="C21" s="319">
        <f>SUM(C7:C20)</f>
        <v>0</v>
      </c>
      <c r="D21" s="315">
        <f t="shared" ref="D21:V21" si="1">SUM(D7:D20)</f>
        <v>107148020.66917101</v>
      </c>
      <c r="E21" s="315">
        <f t="shared" si="1"/>
        <v>0</v>
      </c>
      <c r="F21" s="315">
        <f t="shared" si="1"/>
        <v>0</v>
      </c>
      <c r="G21" s="315">
        <f t="shared" si="1"/>
        <v>0</v>
      </c>
      <c r="H21" s="315">
        <f t="shared" si="1"/>
        <v>0</v>
      </c>
      <c r="I21" s="315">
        <f t="shared" si="1"/>
        <v>0</v>
      </c>
      <c r="J21" s="315">
        <f t="shared" si="1"/>
        <v>0</v>
      </c>
      <c r="K21" s="315">
        <f t="shared" si="1"/>
        <v>0</v>
      </c>
      <c r="L21" s="320">
        <f t="shared" si="1"/>
        <v>0</v>
      </c>
      <c r="M21" s="319">
        <f t="shared" si="1"/>
        <v>0</v>
      </c>
      <c r="N21" s="315">
        <f t="shared" si="1"/>
        <v>0</v>
      </c>
      <c r="O21" s="315">
        <f t="shared" si="1"/>
        <v>0</v>
      </c>
      <c r="P21" s="315">
        <f t="shared" si="1"/>
        <v>0</v>
      </c>
      <c r="Q21" s="315">
        <f t="shared" si="1"/>
        <v>0</v>
      </c>
      <c r="R21" s="315">
        <f t="shared" si="1"/>
        <v>0</v>
      </c>
      <c r="S21" s="320">
        <f t="shared" si="1"/>
        <v>0</v>
      </c>
      <c r="T21" s="320">
        <f>SUM(T7:T20)</f>
        <v>64939615.813936293</v>
      </c>
      <c r="U21" s="320">
        <f t="shared" si="1"/>
        <v>42208404.855234705</v>
      </c>
      <c r="V21" s="321">
        <f t="shared" si="1"/>
        <v>107148020.66917101</v>
      </c>
    </row>
    <row r="24" spans="1:22">
      <c r="A24" s="19"/>
      <c r="B24" s="19"/>
      <c r="C24" s="74"/>
      <c r="D24" s="74"/>
      <c r="E24" s="74"/>
    </row>
    <row r="25" spans="1:22">
      <c r="A25" s="97"/>
      <c r="B25" s="97"/>
      <c r="C25" s="19"/>
      <c r="D25" s="74"/>
      <c r="E25" s="74"/>
    </row>
    <row r="26" spans="1:22">
      <c r="A26" s="97"/>
      <c r="B26" s="98"/>
      <c r="C26" s="19"/>
      <c r="D26" s="74"/>
      <c r="E26" s="74"/>
    </row>
    <row r="27" spans="1:22">
      <c r="A27" s="97"/>
      <c r="B27" s="97"/>
      <c r="C27" s="19"/>
      <c r="D27" s="74"/>
      <c r="E27" s="74"/>
    </row>
    <row r="28" spans="1:22">
      <c r="A28" s="97"/>
      <c r="B28" s="98"/>
      <c r="C28" s="19"/>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5" sqref="F25"/>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369" t="str">
        <f>Info!C2</f>
        <v>სს "ბაზისბანკი"</v>
      </c>
    </row>
    <row r="2" spans="1:9">
      <c r="A2" s="2" t="s">
        <v>227</v>
      </c>
      <c r="B2" s="500">
        <f>'1. key ratios'!B2</f>
        <v>43646</v>
      </c>
    </row>
    <row r="4" spans="1:9" ht="13.5" thickBot="1">
      <c r="A4" s="2" t="s">
        <v>656</v>
      </c>
      <c r="B4" s="339" t="s">
        <v>763</v>
      </c>
    </row>
    <row r="5" spans="1:9">
      <c r="A5" s="102"/>
      <c r="B5" s="159"/>
      <c r="C5" s="165" t="s">
        <v>0</v>
      </c>
      <c r="D5" s="165" t="s">
        <v>1</v>
      </c>
      <c r="E5" s="165" t="s">
        <v>2</v>
      </c>
      <c r="F5" s="165" t="s">
        <v>3</v>
      </c>
      <c r="G5" s="334" t="s">
        <v>4</v>
      </c>
      <c r="H5" s="166" t="s">
        <v>5</v>
      </c>
      <c r="I5" s="25"/>
    </row>
    <row r="6" spans="1:9" ht="15" customHeight="1">
      <c r="A6" s="158"/>
      <c r="B6" s="23"/>
      <c r="C6" s="575" t="s">
        <v>755</v>
      </c>
      <c r="D6" s="579" t="s">
        <v>776</v>
      </c>
      <c r="E6" s="580"/>
      <c r="F6" s="575" t="s">
        <v>782</v>
      </c>
      <c r="G6" s="575" t="s">
        <v>783</v>
      </c>
      <c r="H6" s="577" t="s">
        <v>757</v>
      </c>
      <c r="I6" s="25"/>
    </row>
    <row r="7" spans="1:9" ht="76.5">
      <c r="A7" s="158"/>
      <c r="B7" s="23"/>
      <c r="C7" s="576"/>
      <c r="D7" s="338" t="s">
        <v>758</v>
      </c>
      <c r="E7" s="338" t="s">
        <v>756</v>
      </c>
      <c r="F7" s="576"/>
      <c r="G7" s="576"/>
      <c r="H7" s="578"/>
      <c r="I7" s="25"/>
    </row>
    <row r="8" spans="1:9">
      <c r="A8" s="93">
        <v>1</v>
      </c>
      <c r="B8" s="76" t="s">
        <v>254</v>
      </c>
      <c r="C8" s="322">
        <v>449754785.11329997</v>
      </c>
      <c r="D8" s="323"/>
      <c r="E8" s="322"/>
      <c r="F8" s="322">
        <v>223706803.2333</v>
      </c>
      <c r="G8" s="335">
        <v>223706803.2333</v>
      </c>
      <c r="H8" s="344">
        <f>G8/(C8+E8)</f>
        <v>0.49739727210894469</v>
      </c>
    </row>
    <row r="9" spans="1:9" ht="15" customHeight="1">
      <c r="A9" s="93">
        <v>2</v>
      </c>
      <c r="B9" s="76" t="s">
        <v>255</v>
      </c>
      <c r="C9" s="322">
        <v>0</v>
      </c>
      <c r="D9" s="323"/>
      <c r="E9" s="322"/>
      <c r="F9" s="322">
        <v>0</v>
      </c>
      <c r="G9" s="335">
        <v>0</v>
      </c>
      <c r="H9" s="344" t="e">
        <f t="shared" ref="H9:H21" si="0">G9/(C9+E9)</f>
        <v>#DIV/0!</v>
      </c>
    </row>
    <row r="10" spans="1:9">
      <c r="A10" s="93">
        <v>3</v>
      </c>
      <c r="B10" s="76" t="s">
        <v>256</v>
      </c>
      <c r="C10" s="322">
        <v>0</v>
      </c>
      <c r="D10" s="323">
        <v>0</v>
      </c>
      <c r="E10" s="322">
        <v>0</v>
      </c>
      <c r="F10" s="322">
        <v>0</v>
      </c>
      <c r="G10" s="335">
        <v>0</v>
      </c>
      <c r="H10" s="344" t="e">
        <f t="shared" si="0"/>
        <v>#DIV/0!</v>
      </c>
    </row>
    <row r="11" spans="1:9">
      <c r="A11" s="93">
        <v>4</v>
      </c>
      <c r="B11" s="76" t="s">
        <v>257</v>
      </c>
      <c r="C11" s="322">
        <v>0</v>
      </c>
      <c r="D11" s="323"/>
      <c r="E11" s="322"/>
      <c r="F11" s="322">
        <v>0</v>
      </c>
      <c r="G11" s="335">
        <v>0</v>
      </c>
      <c r="H11" s="344" t="e">
        <f t="shared" si="0"/>
        <v>#DIV/0!</v>
      </c>
    </row>
    <row r="12" spans="1:9">
      <c r="A12" s="93">
        <v>5</v>
      </c>
      <c r="B12" s="76" t="s">
        <v>258</v>
      </c>
      <c r="C12" s="322">
        <v>0</v>
      </c>
      <c r="D12" s="323"/>
      <c r="E12" s="322"/>
      <c r="F12" s="322">
        <v>0</v>
      </c>
      <c r="G12" s="335">
        <v>0</v>
      </c>
      <c r="H12" s="344" t="e">
        <f t="shared" si="0"/>
        <v>#DIV/0!</v>
      </c>
    </row>
    <row r="13" spans="1:9">
      <c r="A13" s="93">
        <v>6</v>
      </c>
      <c r="B13" s="76" t="s">
        <v>259</v>
      </c>
      <c r="C13" s="322">
        <v>34543365.808300003</v>
      </c>
      <c r="D13" s="323"/>
      <c r="E13" s="322"/>
      <c r="F13" s="322">
        <v>19293562.97882</v>
      </c>
      <c r="G13" s="335">
        <v>19293562.97882</v>
      </c>
      <c r="H13" s="344">
        <f t="shared" si="0"/>
        <v>0.55853164644958209</v>
      </c>
    </row>
    <row r="14" spans="1:9">
      <c r="A14" s="93">
        <v>7</v>
      </c>
      <c r="B14" s="76" t="s">
        <v>74</v>
      </c>
      <c r="C14" s="322">
        <v>582819632.30271983</v>
      </c>
      <c r="D14" s="323">
        <v>148063643.38959968</v>
      </c>
      <c r="E14" s="322">
        <v>109189606.05190971</v>
      </c>
      <c r="F14" s="323">
        <v>692009238.35462952</v>
      </c>
      <c r="G14" s="383">
        <v>605104216.82621932</v>
      </c>
      <c r="H14" s="344">
        <f>G14/(C14+E14)</f>
        <v>0.87441638534329147</v>
      </c>
    </row>
    <row r="15" spans="1:9">
      <c r="A15" s="93">
        <v>8</v>
      </c>
      <c r="B15" s="76" t="s">
        <v>75</v>
      </c>
      <c r="C15" s="322">
        <v>140190820.14888471</v>
      </c>
      <c r="D15" s="323">
        <v>1712899.4450999983</v>
      </c>
      <c r="E15" s="322">
        <v>1619191.2950999988</v>
      </c>
      <c r="F15" s="323">
        <v>106762306.40676354</v>
      </c>
      <c r="G15" s="383">
        <v>106370752.07214774</v>
      </c>
      <c r="H15" s="344">
        <f t="shared" si="0"/>
        <v>0.75009338895769317</v>
      </c>
    </row>
    <row r="16" spans="1:9">
      <c r="A16" s="93">
        <v>9</v>
      </c>
      <c r="B16" s="76" t="s">
        <v>76</v>
      </c>
      <c r="C16" s="322">
        <v>17813533.603569299</v>
      </c>
      <c r="D16" s="323">
        <v>0</v>
      </c>
      <c r="E16" s="322">
        <v>0</v>
      </c>
      <c r="F16" s="323">
        <v>6391187.9012161596</v>
      </c>
      <c r="G16" s="383">
        <v>6391187.9012161596</v>
      </c>
      <c r="H16" s="344">
        <f t="shared" si="0"/>
        <v>0.35878271225960229</v>
      </c>
    </row>
    <row r="17" spans="1:8">
      <c r="A17" s="93">
        <v>10</v>
      </c>
      <c r="B17" s="76" t="s">
        <v>70</v>
      </c>
      <c r="C17" s="322">
        <v>52772203.058425203</v>
      </c>
      <c r="D17" s="323">
        <v>0</v>
      </c>
      <c r="E17" s="322">
        <v>0</v>
      </c>
      <c r="F17" s="323">
        <v>62838868.267682701</v>
      </c>
      <c r="G17" s="383">
        <v>59256459.075122103</v>
      </c>
      <c r="H17" s="344">
        <f t="shared" si="0"/>
        <v>1.1228725662545875</v>
      </c>
    </row>
    <row r="18" spans="1:8">
      <c r="A18" s="93">
        <v>11</v>
      </c>
      <c r="B18" s="76" t="s">
        <v>71</v>
      </c>
      <c r="C18" s="322">
        <v>41263612.221053399</v>
      </c>
      <c r="D18" s="323">
        <v>346409.78720000008</v>
      </c>
      <c r="E18" s="322">
        <v>346409.78720000008</v>
      </c>
      <c r="F18" s="323">
        <v>50516445.753554747</v>
      </c>
      <c r="G18" s="383">
        <v>47852456.326911747</v>
      </c>
      <c r="H18" s="344">
        <f t="shared" si="0"/>
        <v>1.150022374836047</v>
      </c>
    </row>
    <row r="19" spans="1:8">
      <c r="A19" s="93">
        <v>12</v>
      </c>
      <c r="B19" s="76" t="s">
        <v>72</v>
      </c>
      <c r="C19" s="322">
        <v>1322903.7328000001</v>
      </c>
      <c r="D19" s="323">
        <v>21276033.972600009</v>
      </c>
      <c r="E19" s="322">
        <v>18443256.537600003</v>
      </c>
      <c r="F19" s="323">
        <v>19766160.270400003</v>
      </c>
      <c r="G19" s="383">
        <v>13700120.464094004</v>
      </c>
      <c r="H19" s="344">
        <f t="shared" si="0"/>
        <v>0.69310985424974281</v>
      </c>
    </row>
    <row r="20" spans="1:8">
      <c r="A20" s="93">
        <v>13</v>
      </c>
      <c r="B20" s="76" t="s">
        <v>73</v>
      </c>
      <c r="C20" s="322">
        <v>0</v>
      </c>
      <c r="D20" s="323"/>
      <c r="E20" s="322"/>
      <c r="F20" s="323">
        <v>0</v>
      </c>
      <c r="G20" s="383">
        <v>0</v>
      </c>
      <c r="H20" s="344" t="e">
        <f t="shared" si="0"/>
        <v>#DIV/0!</v>
      </c>
    </row>
    <row r="21" spans="1:8">
      <c r="A21" s="93">
        <v>14</v>
      </c>
      <c r="B21" s="76" t="s">
        <v>283</v>
      </c>
      <c r="C21" s="322">
        <v>193772775.14418101</v>
      </c>
      <c r="D21" s="323">
        <v>10834386.772200013</v>
      </c>
      <c r="E21" s="322">
        <v>7627224.6492700027</v>
      </c>
      <c r="F21" s="323">
        <v>177880444.59515101</v>
      </c>
      <c r="G21" s="383">
        <v>170341438.21451572</v>
      </c>
      <c r="H21" s="344">
        <f t="shared" si="0"/>
        <v>0.84578668515001043</v>
      </c>
    </row>
    <row r="22" spans="1:8" ht="13.5" thickBot="1">
      <c r="A22" s="160"/>
      <c r="B22" s="167" t="s">
        <v>69</v>
      </c>
      <c r="C22" s="315">
        <f>SUM(C8:C21)</f>
        <v>1514253631.1332333</v>
      </c>
      <c r="D22" s="315">
        <f>SUM(D8:D21)</f>
        <v>182233373.36669973</v>
      </c>
      <c r="E22" s="315">
        <f>SUM(E8:E21)</f>
        <v>137225688.32107973</v>
      </c>
      <c r="F22" s="315">
        <f>SUM(F8:F21)</f>
        <v>1359165017.7615178</v>
      </c>
      <c r="G22" s="315">
        <f>SUM(G8:G21)</f>
        <v>1252016997.0923467</v>
      </c>
      <c r="H22" s="511">
        <f>G22/(C22+E22)</f>
        <v>0.7581184834370448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J33" sqref="J33"/>
    </sheetView>
  </sheetViews>
  <sheetFormatPr defaultColWidth="9.140625" defaultRowHeight="12.75"/>
  <cols>
    <col min="1" max="1" width="10.5703125" style="369" bestFit="1" customWidth="1"/>
    <col min="2" max="2" width="104.140625" style="369" customWidth="1"/>
    <col min="3" max="4" width="12.7109375" style="369" customWidth="1"/>
    <col min="5" max="5" width="15.28515625" style="369" customWidth="1"/>
    <col min="6" max="11" width="14.5703125" style="369" bestFit="1" customWidth="1"/>
    <col min="12" max="16384" width="9.140625" style="369"/>
  </cols>
  <sheetData>
    <row r="1" spans="1:11">
      <c r="A1" s="369" t="s">
        <v>226</v>
      </c>
      <c r="B1" s="369" t="str">
        <f>Info!C2</f>
        <v>სს "ბაზისბანკი"</v>
      </c>
    </row>
    <row r="2" spans="1:11">
      <c r="A2" s="369" t="s">
        <v>227</v>
      </c>
      <c r="B2" s="500">
        <f>'1. key ratios'!B2</f>
        <v>43646</v>
      </c>
      <c r="C2" s="370"/>
      <c r="D2" s="370"/>
    </row>
    <row r="3" spans="1:11">
      <c r="B3" s="370"/>
      <c r="C3" s="370"/>
      <c r="D3" s="370"/>
    </row>
    <row r="4" spans="1:11" ht="13.5" thickBot="1">
      <c r="A4" s="369" t="s">
        <v>824</v>
      </c>
      <c r="B4" s="339" t="s">
        <v>823</v>
      </c>
      <c r="C4" s="370"/>
      <c r="D4" s="370"/>
    </row>
    <row r="5" spans="1:11" ht="30" customHeight="1">
      <c r="A5" s="583"/>
      <c r="B5" s="584"/>
      <c r="C5" s="581" t="s">
        <v>859</v>
      </c>
      <c r="D5" s="581"/>
      <c r="E5" s="581"/>
      <c r="F5" s="581" t="s">
        <v>860</v>
      </c>
      <c r="G5" s="581"/>
      <c r="H5" s="581"/>
      <c r="I5" s="581" t="s">
        <v>861</v>
      </c>
      <c r="J5" s="581"/>
      <c r="K5" s="582"/>
    </row>
    <row r="6" spans="1:11">
      <c r="A6" s="367"/>
      <c r="B6" s="368"/>
      <c r="C6" s="371" t="s">
        <v>28</v>
      </c>
      <c r="D6" s="371" t="s">
        <v>133</v>
      </c>
      <c r="E6" s="371" t="s">
        <v>69</v>
      </c>
      <c r="F6" s="371" t="s">
        <v>28</v>
      </c>
      <c r="G6" s="371" t="s">
        <v>133</v>
      </c>
      <c r="H6" s="371" t="s">
        <v>69</v>
      </c>
      <c r="I6" s="371" t="s">
        <v>28</v>
      </c>
      <c r="J6" s="371" t="s">
        <v>133</v>
      </c>
      <c r="K6" s="376" t="s">
        <v>69</v>
      </c>
    </row>
    <row r="7" spans="1:11">
      <c r="A7" s="377" t="s">
        <v>794</v>
      </c>
      <c r="B7" s="366"/>
      <c r="C7" s="366"/>
      <c r="D7" s="366"/>
      <c r="E7" s="366"/>
      <c r="F7" s="366"/>
      <c r="G7" s="366"/>
      <c r="H7" s="366"/>
      <c r="I7" s="366"/>
      <c r="J7" s="366"/>
      <c r="K7" s="378"/>
    </row>
    <row r="8" spans="1:11">
      <c r="A8" s="365">
        <v>1</v>
      </c>
      <c r="B8" s="353" t="s">
        <v>794</v>
      </c>
      <c r="C8" s="351"/>
      <c r="D8" s="351"/>
      <c r="E8" s="351"/>
      <c r="F8" s="669">
        <v>218741047.86769208</v>
      </c>
      <c r="G8" s="669">
        <v>206606954.59164092</v>
      </c>
      <c r="H8" s="669">
        <v>425348002.459333</v>
      </c>
      <c r="I8" s="669">
        <v>215857620.62241769</v>
      </c>
      <c r="J8" s="669">
        <v>217626199.26642752</v>
      </c>
      <c r="K8" s="670">
        <v>433483819.88884521</v>
      </c>
    </row>
    <row r="9" spans="1:11">
      <c r="A9" s="377" t="s">
        <v>795</v>
      </c>
      <c r="B9" s="366"/>
      <c r="C9" s="366"/>
      <c r="D9" s="366"/>
      <c r="E9" s="366"/>
      <c r="F9" s="366"/>
      <c r="G9" s="366"/>
      <c r="H9" s="366"/>
      <c r="I9" s="366"/>
      <c r="J9" s="366"/>
      <c r="K9" s="378"/>
    </row>
    <row r="10" spans="1:11">
      <c r="A10" s="379">
        <v>2</v>
      </c>
      <c r="B10" s="354" t="s">
        <v>796</v>
      </c>
      <c r="C10" s="649">
        <v>51583911.579751998</v>
      </c>
      <c r="D10" s="650">
        <v>216996703.4554067</v>
      </c>
      <c r="E10" s="650">
        <v>268580615.03515869</v>
      </c>
      <c r="F10" s="650">
        <v>7090276.2397096185</v>
      </c>
      <c r="G10" s="650">
        <v>19668826.814624067</v>
      </c>
      <c r="H10" s="650">
        <v>26759103.054333687</v>
      </c>
      <c r="I10" s="650">
        <v>1348188.586379665</v>
      </c>
      <c r="J10" s="650">
        <v>3744722.6482401597</v>
      </c>
      <c r="K10" s="651">
        <v>5092911.2346198242</v>
      </c>
    </row>
    <row r="11" spans="1:11">
      <c r="A11" s="379">
        <v>3</v>
      </c>
      <c r="B11" s="354" t="s">
        <v>797</v>
      </c>
      <c r="C11" s="649">
        <v>281935777.59814763</v>
      </c>
      <c r="D11" s="650">
        <v>593147094.67868555</v>
      </c>
      <c r="E11" s="650">
        <v>875082872.27683318</v>
      </c>
      <c r="F11" s="650">
        <v>90498952.067284107</v>
      </c>
      <c r="G11" s="650">
        <v>74346157.639536917</v>
      </c>
      <c r="H11" s="650">
        <v>164845109.70682102</v>
      </c>
      <c r="I11" s="650">
        <v>63391315.471388191</v>
      </c>
      <c r="J11" s="650">
        <v>40227751.584486678</v>
      </c>
      <c r="K11" s="651">
        <v>103619067.05587487</v>
      </c>
    </row>
    <row r="12" spans="1:11">
      <c r="A12" s="379">
        <v>4</v>
      </c>
      <c r="B12" s="354" t="s">
        <v>798</v>
      </c>
      <c r="C12" s="649">
        <v>28945329.670329601</v>
      </c>
      <c r="D12" s="650">
        <v>0</v>
      </c>
      <c r="E12" s="650">
        <v>28945329.670329601</v>
      </c>
      <c r="F12" s="650">
        <v>0</v>
      </c>
      <c r="G12" s="650">
        <v>0</v>
      </c>
      <c r="H12" s="650">
        <v>0</v>
      </c>
      <c r="I12" s="650">
        <v>0</v>
      </c>
      <c r="J12" s="650">
        <v>0</v>
      </c>
      <c r="K12" s="651">
        <v>0</v>
      </c>
    </row>
    <row r="13" spans="1:11">
      <c r="A13" s="379">
        <v>5</v>
      </c>
      <c r="B13" s="354" t="s">
        <v>799</v>
      </c>
      <c r="C13" s="649">
        <v>64606145.360107407</v>
      </c>
      <c r="D13" s="650">
        <v>54001539.576012</v>
      </c>
      <c r="E13" s="650">
        <v>118607684.93611941</v>
      </c>
      <c r="F13" s="650">
        <v>12451739.38919118</v>
      </c>
      <c r="G13" s="650">
        <v>17810002.56254581</v>
      </c>
      <c r="H13" s="650">
        <v>30261741.95173699</v>
      </c>
      <c r="I13" s="650">
        <v>4960089.83825796</v>
      </c>
      <c r="J13" s="650">
        <v>6702615.660150215</v>
      </c>
      <c r="K13" s="651">
        <v>11662705.498408176</v>
      </c>
    </row>
    <row r="14" spans="1:11">
      <c r="A14" s="379">
        <v>6</v>
      </c>
      <c r="B14" s="354" t="s">
        <v>814</v>
      </c>
      <c r="C14" s="649"/>
      <c r="D14" s="650"/>
      <c r="E14" s="650"/>
      <c r="F14" s="650">
        <v>0</v>
      </c>
      <c r="G14" s="650">
        <v>0</v>
      </c>
      <c r="H14" s="650">
        <v>0</v>
      </c>
      <c r="I14" s="650"/>
      <c r="J14" s="650"/>
      <c r="K14" s="651"/>
    </row>
    <row r="15" spans="1:11">
      <c r="A15" s="379">
        <v>7</v>
      </c>
      <c r="B15" s="354" t="s">
        <v>801</v>
      </c>
      <c r="C15" s="649">
        <v>5316428.6789008006</v>
      </c>
      <c r="D15" s="650">
        <v>11396559.802973399</v>
      </c>
      <c r="E15" s="650">
        <v>16712988.4818742</v>
      </c>
      <c r="F15" s="650">
        <v>2896670.7685714001</v>
      </c>
      <c r="G15" s="650">
        <v>0</v>
      </c>
      <c r="H15" s="650">
        <v>2896670.7685714001</v>
      </c>
      <c r="I15" s="650">
        <v>2896670.7685714001</v>
      </c>
      <c r="J15" s="650">
        <v>0</v>
      </c>
      <c r="K15" s="651">
        <v>2896670.7685714001</v>
      </c>
    </row>
    <row r="16" spans="1:11">
      <c r="A16" s="379">
        <v>8</v>
      </c>
      <c r="B16" s="355" t="s">
        <v>802</v>
      </c>
      <c r="C16" s="649">
        <v>432387592.88723737</v>
      </c>
      <c r="D16" s="650">
        <v>875541897.51307762</v>
      </c>
      <c r="E16" s="650">
        <v>1307929490.400315</v>
      </c>
      <c r="F16" s="650">
        <v>112937638.46475631</v>
      </c>
      <c r="G16" s="650">
        <v>111824987.01670679</v>
      </c>
      <c r="H16" s="650">
        <v>224762625.4814631</v>
      </c>
      <c r="I16" s="650">
        <v>72596264.664597213</v>
      </c>
      <c r="J16" s="650">
        <v>50675089.89287705</v>
      </c>
      <c r="K16" s="651">
        <v>123271354.55747429</v>
      </c>
    </row>
    <row r="17" spans="1:11">
      <c r="A17" s="377" t="s">
        <v>803</v>
      </c>
      <c r="B17" s="366"/>
      <c r="C17" s="652"/>
      <c r="D17" s="652"/>
      <c r="E17" s="652"/>
      <c r="F17" s="652"/>
      <c r="G17" s="652"/>
      <c r="H17" s="652"/>
      <c r="I17" s="652"/>
      <c r="J17" s="652"/>
      <c r="K17" s="653"/>
    </row>
    <row r="18" spans="1:11">
      <c r="A18" s="379">
        <v>9</v>
      </c>
      <c r="B18" s="354" t="s">
        <v>804</v>
      </c>
      <c r="C18" s="649">
        <v>0</v>
      </c>
      <c r="D18" s="650">
        <v>0</v>
      </c>
      <c r="E18" s="650">
        <v>0</v>
      </c>
      <c r="F18" s="650"/>
      <c r="G18" s="650"/>
      <c r="H18" s="650">
        <v>0</v>
      </c>
      <c r="I18" s="650">
        <v>0</v>
      </c>
      <c r="J18" s="650">
        <v>0</v>
      </c>
      <c r="K18" s="651">
        <v>0</v>
      </c>
    </row>
    <row r="19" spans="1:11">
      <c r="A19" s="379">
        <v>10</v>
      </c>
      <c r="B19" s="354" t="s">
        <v>805</v>
      </c>
      <c r="C19" s="649">
        <v>337279557.37966388</v>
      </c>
      <c r="D19" s="650">
        <v>548190980.15309405</v>
      </c>
      <c r="E19" s="650">
        <v>885470537.532758</v>
      </c>
      <c r="F19" s="650">
        <v>6498239.8885457497</v>
      </c>
      <c r="G19" s="650">
        <v>6710193.8149023503</v>
      </c>
      <c r="H19" s="650">
        <v>13208433.7034481</v>
      </c>
      <c r="I19" s="650">
        <v>9381667.13382015</v>
      </c>
      <c r="J19" s="650">
        <v>46211983.385720544</v>
      </c>
      <c r="K19" s="651">
        <v>55593650.519540697</v>
      </c>
    </row>
    <row r="20" spans="1:11">
      <c r="A20" s="379">
        <v>11</v>
      </c>
      <c r="B20" s="354" t="s">
        <v>806</v>
      </c>
      <c r="C20" s="649">
        <v>4453877.4652744001</v>
      </c>
      <c r="D20" s="650">
        <v>5985475.7416571006</v>
      </c>
      <c r="E20" s="650">
        <v>10439353.206931502</v>
      </c>
      <c r="F20" s="650">
        <v>0</v>
      </c>
      <c r="G20" s="650">
        <v>0</v>
      </c>
      <c r="H20" s="650">
        <v>0</v>
      </c>
      <c r="I20" s="650">
        <v>0</v>
      </c>
      <c r="J20" s="650">
        <v>0</v>
      </c>
      <c r="K20" s="651">
        <v>0</v>
      </c>
    </row>
    <row r="21" spans="1:11" ht="13.5" thickBot="1">
      <c r="A21" s="226">
        <v>12</v>
      </c>
      <c r="B21" s="380" t="s">
        <v>807</v>
      </c>
      <c r="C21" s="654">
        <v>341733434.84493828</v>
      </c>
      <c r="D21" s="655">
        <v>554176455.89475119</v>
      </c>
      <c r="E21" s="654">
        <v>895909890.73968947</v>
      </c>
      <c r="F21" s="655">
        <v>6498239.8885457497</v>
      </c>
      <c r="G21" s="655">
        <v>6710193.8149023503</v>
      </c>
      <c r="H21" s="655">
        <v>13208433.7034481</v>
      </c>
      <c r="I21" s="655">
        <v>9381667.13382015</v>
      </c>
      <c r="J21" s="655">
        <v>46211983.385720544</v>
      </c>
      <c r="K21" s="656">
        <v>55593650.519540697</v>
      </c>
    </row>
    <row r="22" spans="1:11" ht="38.25" customHeight="1" thickBot="1">
      <c r="A22" s="363"/>
      <c r="B22" s="364"/>
      <c r="C22" s="657"/>
      <c r="D22" s="657"/>
      <c r="E22" s="657"/>
      <c r="F22" s="658" t="s">
        <v>808</v>
      </c>
      <c r="G22" s="659"/>
      <c r="H22" s="659"/>
      <c r="I22" s="658" t="s">
        <v>809</v>
      </c>
      <c r="J22" s="659"/>
      <c r="K22" s="660"/>
    </row>
    <row r="23" spans="1:11">
      <c r="A23" s="359">
        <v>13</v>
      </c>
      <c r="B23" s="356" t="s">
        <v>794</v>
      </c>
      <c r="C23" s="661"/>
      <c r="D23" s="661"/>
      <c r="E23" s="661"/>
      <c r="F23" s="662">
        <v>218741047.86769208</v>
      </c>
      <c r="G23" s="662">
        <v>206606954.59164092</v>
      </c>
      <c r="H23" s="662">
        <v>425348002.45933306</v>
      </c>
      <c r="I23" s="662">
        <v>215857620.62241769</v>
      </c>
      <c r="J23" s="662">
        <v>217626199.26642752</v>
      </c>
      <c r="K23" s="663">
        <v>433483819.88884521</v>
      </c>
    </row>
    <row r="24" spans="1:11" ht="13.5" thickBot="1">
      <c r="A24" s="360">
        <v>14</v>
      </c>
      <c r="B24" s="357" t="s">
        <v>810</v>
      </c>
      <c r="C24" s="664"/>
      <c r="D24" s="665"/>
      <c r="E24" s="666"/>
      <c r="F24" s="667">
        <v>106439398.57621054</v>
      </c>
      <c r="G24" s="667">
        <v>105114793.20180444</v>
      </c>
      <c r="H24" s="667">
        <v>211554191.77801499</v>
      </c>
      <c r="I24" s="667">
        <v>68956685.18410702</v>
      </c>
      <c r="J24" s="667">
        <v>20387210.673540421</v>
      </c>
      <c r="K24" s="668">
        <v>89343895.857647449</v>
      </c>
    </row>
    <row r="25" spans="1:11" ht="13.5" thickBot="1">
      <c r="A25" s="361">
        <v>15</v>
      </c>
      <c r="B25" s="358" t="s">
        <v>811</v>
      </c>
      <c r="C25" s="362"/>
      <c r="D25" s="362"/>
      <c r="E25" s="362"/>
      <c r="F25" s="647">
        <v>2.0550759473812099</v>
      </c>
      <c r="G25" s="647">
        <v>1.9655364225945526</v>
      </c>
      <c r="H25" s="647">
        <v>2.0105865021367819</v>
      </c>
      <c r="I25" s="647">
        <v>3.1303363850234502</v>
      </c>
      <c r="J25" s="647">
        <v>10.674643174648413</v>
      </c>
      <c r="K25" s="648">
        <v>4.8518571495865759</v>
      </c>
    </row>
    <row r="28" spans="1:11" ht="38.25">
      <c r="B28" s="24" t="s">
        <v>858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F15" sqref="F15:M15"/>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3"/>
  </cols>
  <sheetData>
    <row r="1" spans="1:14">
      <c r="A1" s="5" t="s">
        <v>226</v>
      </c>
      <c r="B1" s="71" t="str">
        <f>Info!C2</f>
        <v>სს "ბაზისბანკი"</v>
      </c>
    </row>
    <row r="2" spans="1:14" ht="14.25" customHeight="1">
      <c r="A2" s="71" t="s">
        <v>227</v>
      </c>
      <c r="B2" s="500">
        <f>'1. key ratios'!B2</f>
        <v>43646</v>
      </c>
    </row>
    <row r="3" spans="1:14" ht="14.25" customHeight="1"/>
    <row r="4" spans="1:14" ht="15.75" thickBot="1">
      <c r="A4" s="2" t="s">
        <v>657</v>
      </c>
      <c r="B4" s="95" t="s">
        <v>78</v>
      </c>
    </row>
    <row r="5" spans="1:14" s="26" customFormat="1" ht="12.75">
      <c r="A5" s="176"/>
      <c r="B5" s="177"/>
      <c r="C5" s="178" t="s">
        <v>0</v>
      </c>
      <c r="D5" s="178" t="s">
        <v>1</v>
      </c>
      <c r="E5" s="178" t="s">
        <v>2</v>
      </c>
      <c r="F5" s="178" t="s">
        <v>3</v>
      </c>
      <c r="G5" s="178" t="s">
        <v>4</v>
      </c>
      <c r="H5" s="178" t="s">
        <v>5</v>
      </c>
      <c r="I5" s="178" t="s">
        <v>273</v>
      </c>
      <c r="J5" s="178" t="s">
        <v>274</v>
      </c>
      <c r="K5" s="178" t="s">
        <v>275</v>
      </c>
      <c r="L5" s="178" t="s">
        <v>276</v>
      </c>
      <c r="M5" s="178" t="s">
        <v>277</v>
      </c>
      <c r="N5" s="179" t="s">
        <v>278</v>
      </c>
    </row>
    <row r="6" spans="1:14" ht="4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24">
        <f>SUM(C8:C13)</f>
        <v>0</v>
      </c>
      <c r="D7" s="107"/>
      <c r="E7" s="327">
        <f t="shared" ref="E7:M7" si="0">SUM(E8:E13)</f>
        <v>0</v>
      </c>
      <c r="F7" s="324">
        <f>SUM(F8:F13)</f>
        <v>0</v>
      </c>
      <c r="G7" s="324">
        <f t="shared" si="0"/>
        <v>0</v>
      </c>
      <c r="H7" s="324">
        <f t="shared" si="0"/>
        <v>0</v>
      </c>
      <c r="I7" s="324">
        <f t="shared" si="0"/>
        <v>0</v>
      </c>
      <c r="J7" s="324">
        <f t="shared" si="0"/>
        <v>0</v>
      </c>
      <c r="K7" s="324">
        <f t="shared" si="0"/>
        <v>0</v>
      </c>
      <c r="L7" s="324">
        <f t="shared" si="0"/>
        <v>0</v>
      </c>
      <c r="M7" s="324">
        <f t="shared" si="0"/>
        <v>0</v>
      </c>
      <c r="N7" s="171">
        <f>SUM(N8:N13)</f>
        <v>0</v>
      </c>
    </row>
    <row r="8" spans="1:14">
      <c r="A8" s="170">
        <v>1.1000000000000001</v>
      </c>
      <c r="B8" s="113" t="s">
        <v>80</v>
      </c>
      <c r="C8" s="325">
        <v>0</v>
      </c>
      <c r="D8" s="114">
        <v>0.02</v>
      </c>
      <c r="E8" s="327">
        <f>C8*D8</f>
        <v>0</v>
      </c>
      <c r="F8" s="325"/>
      <c r="G8" s="325"/>
      <c r="H8" s="325"/>
      <c r="I8" s="325"/>
      <c r="J8" s="325"/>
      <c r="K8" s="325"/>
      <c r="L8" s="325"/>
      <c r="M8" s="325"/>
      <c r="N8" s="171">
        <f>SUMPRODUCT($F$6:$M$6,F8:M8)</f>
        <v>0</v>
      </c>
    </row>
    <row r="9" spans="1:14">
      <c r="A9" s="170">
        <v>1.2</v>
      </c>
      <c r="B9" s="113" t="s">
        <v>81</v>
      </c>
      <c r="C9" s="325">
        <v>0</v>
      </c>
      <c r="D9" s="114">
        <v>0.05</v>
      </c>
      <c r="E9" s="327">
        <f>C9*D9</f>
        <v>0</v>
      </c>
      <c r="F9" s="325"/>
      <c r="G9" s="325"/>
      <c r="H9" s="325"/>
      <c r="I9" s="325"/>
      <c r="J9" s="325"/>
      <c r="K9" s="325"/>
      <c r="L9" s="325"/>
      <c r="M9" s="325"/>
      <c r="N9" s="171">
        <f t="shared" ref="N9:N12" si="1">SUMPRODUCT($F$6:$M$6,F9:M9)</f>
        <v>0</v>
      </c>
    </row>
    <row r="10" spans="1:14">
      <c r="A10" s="170">
        <v>1.3</v>
      </c>
      <c r="B10" s="113" t="s">
        <v>82</v>
      </c>
      <c r="C10" s="325">
        <v>0</v>
      </c>
      <c r="D10" s="114">
        <v>0.08</v>
      </c>
      <c r="E10" s="327">
        <f>C10*D10</f>
        <v>0</v>
      </c>
      <c r="F10" s="325"/>
      <c r="G10" s="325"/>
      <c r="H10" s="325"/>
      <c r="I10" s="325"/>
      <c r="J10" s="325"/>
      <c r="K10" s="325"/>
      <c r="L10" s="325"/>
      <c r="M10" s="325"/>
      <c r="N10" s="171">
        <f>SUMPRODUCT($F$6:$M$6,F10:M10)</f>
        <v>0</v>
      </c>
    </row>
    <row r="11" spans="1:14">
      <c r="A11" s="170">
        <v>1.4</v>
      </c>
      <c r="B11" s="113" t="s">
        <v>83</v>
      </c>
      <c r="C11" s="325">
        <v>0</v>
      </c>
      <c r="D11" s="114">
        <v>0.11</v>
      </c>
      <c r="E11" s="327">
        <f>C11*D11</f>
        <v>0</v>
      </c>
      <c r="F11" s="325"/>
      <c r="G11" s="325"/>
      <c r="H11" s="325"/>
      <c r="I11" s="325"/>
      <c r="J11" s="325"/>
      <c r="K11" s="325"/>
      <c r="L11" s="325"/>
      <c r="M11" s="325"/>
      <c r="N11" s="171">
        <f t="shared" si="1"/>
        <v>0</v>
      </c>
    </row>
    <row r="12" spans="1:14">
      <c r="A12" s="170">
        <v>1.5</v>
      </c>
      <c r="B12" s="113" t="s">
        <v>84</v>
      </c>
      <c r="C12" s="325">
        <v>0</v>
      </c>
      <c r="D12" s="114">
        <v>0.14000000000000001</v>
      </c>
      <c r="E12" s="327">
        <f>C12*D12</f>
        <v>0</v>
      </c>
      <c r="F12" s="325"/>
      <c r="G12" s="325"/>
      <c r="H12" s="325"/>
      <c r="I12" s="325"/>
      <c r="J12" s="325"/>
      <c r="K12" s="325"/>
      <c r="L12" s="325"/>
      <c r="M12" s="325"/>
      <c r="N12" s="171">
        <f t="shared" si="1"/>
        <v>0</v>
      </c>
    </row>
    <row r="13" spans="1:14">
      <c r="A13" s="170">
        <v>1.6</v>
      </c>
      <c r="B13" s="115" t="s">
        <v>85</v>
      </c>
      <c r="C13" s="325">
        <v>0</v>
      </c>
      <c r="D13" s="116"/>
      <c r="E13" s="325"/>
      <c r="F13" s="325"/>
      <c r="G13" s="325"/>
      <c r="H13" s="325"/>
      <c r="I13" s="325"/>
      <c r="J13" s="325"/>
      <c r="K13" s="325"/>
      <c r="L13" s="325"/>
      <c r="M13" s="325"/>
      <c r="N13" s="171">
        <f>SUMPRODUCT($F$6:$M$6,F13:M13)</f>
        <v>0</v>
      </c>
    </row>
    <row r="14" spans="1:14">
      <c r="A14" s="170">
        <v>2</v>
      </c>
      <c r="B14" s="117" t="s">
        <v>86</v>
      </c>
      <c r="C14" s="324">
        <f>SUM(C15:C20)</f>
        <v>10000000</v>
      </c>
      <c r="D14" s="107"/>
      <c r="E14" s="327">
        <f t="shared" ref="E14:M14" si="2">SUM(E15:E20)</f>
        <v>50000</v>
      </c>
      <c r="F14" s="325">
        <f t="shared" si="2"/>
        <v>0</v>
      </c>
      <c r="G14" s="325">
        <f t="shared" si="2"/>
        <v>0</v>
      </c>
      <c r="H14" s="325">
        <f t="shared" si="2"/>
        <v>0</v>
      </c>
      <c r="I14" s="325">
        <f t="shared" si="2"/>
        <v>0</v>
      </c>
      <c r="J14" s="325">
        <f t="shared" si="2"/>
        <v>0</v>
      </c>
      <c r="K14" s="325">
        <f t="shared" si="2"/>
        <v>50000</v>
      </c>
      <c r="L14" s="325">
        <f t="shared" si="2"/>
        <v>0</v>
      </c>
      <c r="M14" s="325">
        <f t="shared" si="2"/>
        <v>0</v>
      </c>
      <c r="N14" s="171">
        <f>SUM(N15:N20)</f>
        <v>50000</v>
      </c>
    </row>
    <row r="15" spans="1:14">
      <c r="A15" s="170">
        <v>2.1</v>
      </c>
      <c r="B15" s="115" t="s">
        <v>80</v>
      </c>
      <c r="C15" s="512">
        <v>10000000</v>
      </c>
      <c r="D15" s="114">
        <v>5.0000000000000001E-3</v>
      </c>
      <c r="E15" s="327">
        <f>C15*D15</f>
        <v>50000</v>
      </c>
      <c r="F15" s="325"/>
      <c r="G15" s="325"/>
      <c r="H15" s="325"/>
      <c r="I15" s="325"/>
      <c r="J15" s="325"/>
      <c r="K15" s="325">
        <v>50000</v>
      </c>
      <c r="L15" s="325"/>
      <c r="M15" s="325"/>
      <c r="N15" s="171">
        <f>SUMPRODUCT($F$6:$M$6,F15:M15)</f>
        <v>50000</v>
      </c>
    </row>
    <row r="16" spans="1:14">
      <c r="A16" s="170">
        <v>2.2000000000000002</v>
      </c>
      <c r="B16" s="115" t="s">
        <v>81</v>
      </c>
      <c r="C16" s="325"/>
      <c r="D16" s="114">
        <v>0.01</v>
      </c>
      <c r="E16" s="327">
        <f>C16*D16</f>
        <v>0</v>
      </c>
      <c r="F16" s="325"/>
      <c r="G16" s="325"/>
      <c r="H16" s="325"/>
      <c r="I16" s="325"/>
      <c r="J16" s="325"/>
      <c r="K16" s="325"/>
      <c r="L16" s="325"/>
      <c r="M16" s="325"/>
      <c r="N16" s="171">
        <f t="shared" ref="N16:N20" si="3">SUMPRODUCT($F$6:$M$6,F16:M16)</f>
        <v>0</v>
      </c>
    </row>
    <row r="17" spans="1:14">
      <c r="A17" s="170">
        <v>2.2999999999999998</v>
      </c>
      <c r="B17" s="115" t="s">
        <v>82</v>
      </c>
      <c r="C17" s="325"/>
      <c r="D17" s="114">
        <v>0.02</v>
      </c>
      <c r="E17" s="327">
        <f>C17*D17</f>
        <v>0</v>
      </c>
      <c r="F17" s="325"/>
      <c r="G17" s="325"/>
      <c r="H17" s="325"/>
      <c r="I17" s="325"/>
      <c r="J17" s="325"/>
      <c r="K17" s="325"/>
      <c r="L17" s="325"/>
      <c r="M17" s="325"/>
      <c r="N17" s="171">
        <f t="shared" si="3"/>
        <v>0</v>
      </c>
    </row>
    <row r="18" spans="1:14">
      <c r="A18" s="170">
        <v>2.4</v>
      </c>
      <c r="B18" s="115" t="s">
        <v>83</v>
      </c>
      <c r="C18" s="325"/>
      <c r="D18" s="114">
        <v>0.03</v>
      </c>
      <c r="E18" s="327">
        <f>C18*D18</f>
        <v>0</v>
      </c>
      <c r="F18" s="325"/>
      <c r="G18" s="325"/>
      <c r="H18" s="325"/>
      <c r="I18" s="325"/>
      <c r="J18" s="325"/>
      <c r="K18" s="325"/>
      <c r="L18" s="325"/>
      <c r="M18" s="325"/>
      <c r="N18" s="171">
        <f t="shared" si="3"/>
        <v>0</v>
      </c>
    </row>
    <row r="19" spans="1:14">
      <c r="A19" s="170">
        <v>2.5</v>
      </c>
      <c r="B19" s="115" t="s">
        <v>84</v>
      </c>
      <c r="C19" s="325"/>
      <c r="D19" s="114">
        <v>0.04</v>
      </c>
      <c r="E19" s="327">
        <f>C19*D19</f>
        <v>0</v>
      </c>
      <c r="F19" s="325"/>
      <c r="G19" s="325"/>
      <c r="H19" s="325"/>
      <c r="I19" s="325"/>
      <c r="J19" s="325"/>
      <c r="K19" s="325"/>
      <c r="L19" s="325"/>
      <c r="M19" s="325"/>
      <c r="N19" s="171">
        <f t="shared" si="3"/>
        <v>0</v>
      </c>
    </row>
    <row r="20" spans="1:14">
      <c r="A20" s="170">
        <v>2.6</v>
      </c>
      <c r="B20" s="115" t="s">
        <v>85</v>
      </c>
      <c r="C20" s="325"/>
      <c r="D20" s="116"/>
      <c r="E20" s="328"/>
      <c r="F20" s="325"/>
      <c r="G20" s="325"/>
      <c r="H20" s="325"/>
      <c r="I20" s="325"/>
      <c r="J20" s="325"/>
      <c r="K20" s="325"/>
      <c r="L20" s="325"/>
      <c r="M20" s="325"/>
      <c r="N20" s="171">
        <f t="shared" si="3"/>
        <v>0</v>
      </c>
    </row>
    <row r="21" spans="1:14" ht="15.75" thickBot="1">
      <c r="A21" s="172">
        <v>3</v>
      </c>
      <c r="B21" s="173" t="s">
        <v>69</v>
      </c>
      <c r="C21" s="326">
        <f>C14+C7</f>
        <v>10000000</v>
      </c>
      <c r="D21" s="174"/>
      <c r="E21" s="329">
        <f>E14+E7</f>
        <v>50000</v>
      </c>
      <c r="F21" s="330">
        <f>F7+F14</f>
        <v>0</v>
      </c>
      <c r="G21" s="330">
        <f t="shared" ref="G21:L21" si="4">G7+G14</f>
        <v>0</v>
      </c>
      <c r="H21" s="330">
        <f t="shared" si="4"/>
        <v>0</v>
      </c>
      <c r="I21" s="330">
        <f t="shared" si="4"/>
        <v>0</v>
      </c>
      <c r="J21" s="330">
        <f t="shared" si="4"/>
        <v>0</v>
      </c>
      <c r="K21" s="330">
        <f t="shared" si="4"/>
        <v>50000</v>
      </c>
      <c r="L21" s="330">
        <f t="shared" si="4"/>
        <v>0</v>
      </c>
      <c r="M21" s="330">
        <f>M7+M14</f>
        <v>0</v>
      </c>
      <c r="N21" s="175">
        <f>N14+N7</f>
        <v>50000</v>
      </c>
    </row>
    <row r="22" spans="1:14">
      <c r="E22" s="331"/>
      <c r="F22" s="331"/>
      <c r="G22" s="331"/>
      <c r="H22" s="331"/>
      <c r="I22" s="331"/>
      <c r="J22" s="331"/>
      <c r="K22" s="331"/>
      <c r="L22" s="331"/>
      <c r="M22" s="33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2" workbookViewId="0">
      <selection activeCell="I34" sqref="I34"/>
    </sheetView>
  </sheetViews>
  <sheetFormatPr defaultRowHeight="15"/>
  <cols>
    <col min="1" max="1" width="11.42578125" customWidth="1"/>
    <col min="2" max="2" width="76.85546875" style="4" customWidth="1"/>
    <col min="3" max="3" width="22.85546875" customWidth="1"/>
  </cols>
  <sheetData>
    <row r="1" spans="1:3">
      <c r="A1" s="369" t="s">
        <v>226</v>
      </c>
      <c r="B1" t="str">
        <f>Info!C2</f>
        <v>სს "ბაზისბანკი"</v>
      </c>
    </row>
    <row r="2" spans="1:3">
      <c r="A2" s="369" t="s">
        <v>227</v>
      </c>
      <c r="B2" s="500">
        <f>'1. key ratios'!B2</f>
        <v>43646</v>
      </c>
    </row>
    <row r="3" spans="1:3">
      <c r="A3" s="369"/>
      <c r="B3"/>
    </row>
    <row r="4" spans="1:3">
      <c r="A4" s="369" t="s">
        <v>903</v>
      </c>
      <c r="B4" t="s">
        <v>862</v>
      </c>
    </row>
    <row r="5" spans="1:3">
      <c r="A5" s="438"/>
      <c r="B5" s="438" t="s">
        <v>863</v>
      </c>
      <c r="C5" s="450"/>
    </row>
    <row r="6" spans="1:3">
      <c r="A6" s="439">
        <v>1</v>
      </c>
      <c r="B6" s="451" t="s">
        <v>863</v>
      </c>
      <c r="C6" s="452">
        <v>1485925560.2524512</v>
      </c>
    </row>
    <row r="7" spans="1:3">
      <c r="A7" s="439">
        <v>2</v>
      </c>
      <c r="B7" s="451" t="s">
        <v>864</v>
      </c>
      <c r="C7" s="452">
        <v>-1599615.19</v>
      </c>
    </row>
    <row r="8" spans="1:3">
      <c r="A8" s="440">
        <v>3</v>
      </c>
      <c r="B8" s="453" t="s">
        <v>865</v>
      </c>
      <c r="C8" s="454">
        <v>1484325945.0624511</v>
      </c>
    </row>
    <row r="9" spans="1:3">
      <c r="A9" s="441"/>
      <c r="B9" s="441" t="s">
        <v>866</v>
      </c>
      <c r="C9" s="455"/>
    </row>
    <row r="10" spans="1:3">
      <c r="A10" s="442">
        <v>4</v>
      </c>
      <c r="B10" s="456" t="s">
        <v>867</v>
      </c>
      <c r="C10" s="452"/>
    </row>
    <row r="11" spans="1:3">
      <c r="A11" s="442">
        <v>5</v>
      </c>
      <c r="B11" s="457" t="s">
        <v>868</v>
      </c>
      <c r="C11" s="452"/>
    </row>
    <row r="12" spans="1:3">
      <c r="A12" s="442" t="s">
        <v>869</v>
      </c>
      <c r="B12" s="451" t="s">
        <v>870</v>
      </c>
      <c r="C12" s="454">
        <v>50000</v>
      </c>
    </row>
    <row r="13" spans="1:3">
      <c r="A13" s="443">
        <v>6</v>
      </c>
      <c r="B13" s="458" t="s">
        <v>871</v>
      </c>
      <c r="C13" s="452"/>
    </row>
    <row r="14" spans="1:3">
      <c r="A14" s="443">
        <v>7</v>
      </c>
      <c r="B14" s="459" t="s">
        <v>872</v>
      </c>
      <c r="C14" s="452"/>
    </row>
    <row r="15" spans="1:3">
      <c r="A15" s="444">
        <v>8</v>
      </c>
      <c r="B15" s="451" t="s">
        <v>873</v>
      </c>
      <c r="C15" s="452"/>
    </row>
    <row r="16" spans="1:3" ht="24">
      <c r="A16" s="443">
        <v>9</v>
      </c>
      <c r="B16" s="459" t="s">
        <v>874</v>
      </c>
      <c r="C16" s="452"/>
    </row>
    <row r="17" spans="1:3">
      <c r="A17" s="443">
        <v>10</v>
      </c>
      <c r="B17" s="459" t="s">
        <v>875</v>
      </c>
      <c r="C17" s="452"/>
    </row>
    <row r="18" spans="1:3">
      <c r="A18" s="445">
        <v>11</v>
      </c>
      <c r="B18" s="460" t="s">
        <v>876</v>
      </c>
      <c r="C18" s="454">
        <v>50000</v>
      </c>
    </row>
    <row r="19" spans="1:3">
      <c r="A19" s="441"/>
      <c r="B19" s="441" t="s">
        <v>877</v>
      </c>
      <c r="C19" s="461"/>
    </row>
    <row r="20" spans="1:3">
      <c r="A20" s="443">
        <v>12</v>
      </c>
      <c r="B20" s="456" t="s">
        <v>878</v>
      </c>
      <c r="C20" s="452"/>
    </row>
    <row r="21" spans="1:3">
      <c r="A21" s="443">
        <v>13</v>
      </c>
      <c r="B21" s="456" t="s">
        <v>879</v>
      </c>
      <c r="C21" s="452"/>
    </row>
    <row r="22" spans="1:3">
      <c r="A22" s="443">
        <v>14</v>
      </c>
      <c r="B22" s="456" t="s">
        <v>880</v>
      </c>
      <c r="C22" s="452"/>
    </row>
    <row r="23" spans="1:3" ht="24">
      <c r="A23" s="443" t="s">
        <v>881</v>
      </c>
      <c r="B23" s="456" t="s">
        <v>882</v>
      </c>
      <c r="C23" s="452"/>
    </row>
    <row r="24" spans="1:3">
      <c r="A24" s="443">
        <v>15</v>
      </c>
      <c r="B24" s="456" t="s">
        <v>883</v>
      </c>
      <c r="C24" s="452"/>
    </row>
    <row r="25" spans="1:3">
      <c r="A25" s="443" t="s">
        <v>884</v>
      </c>
      <c r="B25" s="451" t="s">
        <v>885</v>
      </c>
      <c r="C25" s="452"/>
    </row>
    <row r="26" spans="1:3">
      <c r="A26" s="445">
        <v>16</v>
      </c>
      <c r="B26" s="460" t="s">
        <v>886</v>
      </c>
      <c r="C26" s="454">
        <v>0</v>
      </c>
    </row>
    <row r="27" spans="1:3">
      <c r="A27" s="441"/>
      <c r="B27" s="441" t="s">
        <v>887</v>
      </c>
      <c r="C27" s="455"/>
    </row>
    <row r="28" spans="1:3">
      <c r="A28" s="442">
        <v>17</v>
      </c>
      <c r="B28" s="451" t="s">
        <v>888</v>
      </c>
      <c r="C28" s="452">
        <v>182233373.3666997</v>
      </c>
    </row>
    <row r="29" spans="1:3">
      <c r="A29" s="442">
        <v>18</v>
      </c>
      <c r="B29" s="451" t="s">
        <v>889</v>
      </c>
      <c r="C29" s="452">
        <v>-45007685.045619994</v>
      </c>
    </row>
    <row r="30" spans="1:3">
      <c r="A30" s="445">
        <v>19</v>
      </c>
      <c r="B30" s="460" t="s">
        <v>890</v>
      </c>
      <c r="C30" s="454">
        <v>137225688.3210797</v>
      </c>
    </row>
    <row r="31" spans="1:3">
      <c r="A31" s="446"/>
      <c r="B31" s="441" t="s">
        <v>891</v>
      </c>
      <c r="C31" s="455"/>
    </row>
    <row r="32" spans="1:3">
      <c r="A32" s="442" t="s">
        <v>892</v>
      </c>
      <c r="B32" s="456" t="s">
        <v>893</v>
      </c>
      <c r="C32" s="462"/>
    </row>
    <row r="33" spans="1:3">
      <c r="A33" s="442" t="s">
        <v>894</v>
      </c>
      <c r="B33" s="457" t="s">
        <v>895</v>
      </c>
      <c r="C33" s="462"/>
    </row>
    <row r="34" spans="1:3">
      <c r="A34" s="441"/>
      <c r="B34" s="441" t="s">
        <v>896</v>
      </c>
      <c r="C34" s="455"/>
    </row>
    <row r="35" spans="1:3">
      <c r="A35" s="445">
        <v>20</v>
      </c>
      <c r="B35" s="460" t="s">
        <v>125</v>
      </c>
      <c r="C35" s="454">
        <v>210197881.79999998</v>
      </c>
    </row>
    <row r="36" spans="1:3">
      <c r="A36" s="445">
        <v>21</v>
      </c>
      <c r="B36" s="460" t="s">
        <v>897</v>
      </c>
      <c r="C36" s="454">
        <v>1621601633.3835309</v>
      </c>
    </row>
    <row r="37" spans="1:3">
      <c r="A37" s="447"/>
      <c r="B37" s="447" t="s">
        <v>862</v>
      </c>
      <c r="C37" s="455"/>
    </row>
    <row r="38" spans="1:3">
      <c r="A38" s="445">
        <v>22</v>
      </c>
      <c r="B38" s="460" t="s">
        <v>862</v>
      </c>
      <c r="C38" s="513">
        <v>0.12962362486119014</v>
      </c>
    </row>
    <row r="39" spans="1:3">
      <c r="A39" s="447"/>
      <c r="B39" s="447" t="s">
        <v>898</v>
      </c>
      <c r="C39" s="455"/>
    </row>
    <row r="40" spans="1:3">
      <c r="A40" s="448" t="s">
        <v>899</v>
      </c>
      <c r="B40" s="456" t="s">
        <v>900</v>
      </c>
      <c r="C40" s="462"/>
    </row>
    <row r="41" spans="1:3">
      <c r="A41" s="449" t="s">
        <v>901</v>
      </c>
      <c r="B41" s="457" t="s">
        <v>902</v>
      </c>
      <c r="C41" s="46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44" customWidth="1"/>
    <col min="2" max="2" width="66.140625" style="245" customWidth="1"/>
    <col min="3" max="3" width="131.42578125" style="246" customWidth="1"/>
    <col min="4" max="5" width="10.28515625" style="228" customWidth="1"/>
    <col min="6" max="16384" width="43.5703125" style="228"/>
  </cols>
  <sheetData>
    <row r="1" spans="1:3" ht="12.75" thickTop="1" thickBot="1">
      <c r="A1" s="620" t="s">
        <v>361</v>
      </c>
      <c r="B1" s="621"/>
      <c r="C1" s="622"/>
    </row>
    <row r="2" spans="1:3" ht="26.25" customHeight="1">
      <c r="A2" s="229"/>
      <c r="B2" s="640" t="s">
        <v>362</v>
      </c>
      <c r="C2" s="640"/>
    </row>
    <row r="3" spans="1:3" s="234" customFormat="1" ht="11.25" customHeight="1">
      <c r="A3" s="233"/>
      <c r="B3" s="640" t="s">
        <v>667</v>
      </c>
      <c r="C3" s="640"/>
    </row>
    <row r="4" spans="1:3" ht="12" customHeight="1" thickBot="1">
      <c r="A4" s="625" t="s">
        <v>671</v>
      </c>
      <c r="B4" s="626"/>
      <c r="C4" s="627"/>
    </row>
    <row r="5" spans="1:3" ht="12" thickTop="1">
      <c r="A5" s="230"/>
      <c r="B5" s="628" t="s">
        <v>363</v>
      </c>
      <c r="C5" s="629"/>
    </row>
    <row r="6" spans="1:3">
      <c r="A6" s="229"/>
      <c r="B6" s="589" t="s">
        <v>668</v>
      </c>
      <c r="C6" s="590"/>
    </row>
    <row r="7" spans="1:3">
      <c r="A7" s="229"/>
      <c r="B7" s="589" t="s">
        <v>364</v>
      </c>
      <c r="C7" s="590"/>
    </row>
    <row r="8" spans="1:3">
      <c r="A8" s="229"/>
      <c r="B8" s="589" t="s">
        <v>669</v>
      </c>
      <c r="C8" s="590"/>
    </row>
    <row r="9" spans="1:3">
      <c r="A9" s="229"/>
      <c r="B9" s="641" t="s">
        <v>670</v>
      </c>
      <c r="C9" s="642"/>
    </row>
    <row r="10" spans="1:3">
      <c r="A10" s="229"/>
      <c r="B10" s="632" t="s">
        <v>365</v>
      </c>
      <c r="C10" s="633" t="s">
        <v>365</v>
      </c>
    </row>
    <row r="11" spans="1:3">
      <c r="A11" s="229"/>
      <c r="B11" s="632" t="s">
        <v>366</v>
      </c>
      <c r="C11" s="633" t="s">
        <v>366</v>
      </c>
    </row>
    <row r="12" spans="1:3">
      <c r="A12" s="229"/>
      <c r="B12" s="632" t="s">
        <v>367</v>
      </c>
      <c r="C12" s="633" t="s">
        <v>367</v>
      </c>
    </row>
    <row r="13" spans="1:3">
      <c r="A13" s="229"/>
      <c r="B13" s="632" t="s">
        <v>368</v>
      </c>
      <c r="C13" s="633" t="s">
        <v>368</v>
      </c>
    </row>
    <row r="14" spans="1:3">
      <c r="A14" s="229"/>
      <c r="B14" s="632" t="s">
        <v>369</v>
      </c>
      <c r="C14" s="633" t="s">
        <v>369</v>
      </c>
    </row>
    <row r="15" spans="1:3" ht="21.75" customHeight="1">
      <c r="A15" s="229"/>
      <c r="B15" s="632" t="s">
        <v>370</v>
      </c>
      <c r="C15" s="633" t="s">
        <v>370</v>
      </c>
    </row>
    <row r="16" spans="1:3">
      <c r="A16" s="229"/>
      <c r="B16" s="632" t="s">
        <v>371</v>
      </c>
      <c r="C16" s="633" t="s">
        <v>372</v>
      </c>
    </row>
    <row r="17" spans="1:3">
      <c r="A17" s="229"/>
      <c r="B17" s="632" t="s">
        <v>373</v>
      </c>
      <c r="C17" s="633" t="s">
        <v>374</v>
      </c>
    </row>
    <row r="18" spans="1:3">
      <c r="A18" s="229"/>
      <c r="B18" s="632" t="s">
        <v>375</v>
      </c>
      <c r="C18" s="633" t="s">
        <v>376</v>
      </c>
    </row>
    <row r="19" spans="1:3">
      <c r="A19" s="229"/>
      <c r="B19" s="632" t="s">
        <v>377</v>
      </c>
      <c r="C19" s="633" t="s">
        <v>377</v>
      </c>
    </row>
    <row r="20" spans="1:3">
      <c r="A20" s="229"/>
      <c r="B20" s="632" t="s">
        <v>378</v>
      </c>
      <c r="C20" s="633" t="s">
        <v>378</v>
      </c>
    </row>
    <row r="21" spans="1:3">
      <c r="A21" s="229"/>
      <c r="B21" s="632" t="s">
        <v>379</v>
      </c>
      <c r="C21" s="633" t="s">
        <v>379</v>
      </c>
    </row>
    <row r="22" spans="1:3" ht="23.25" customHeight="1">
      <c r="A22" s="229"/>
      <c r="B22" s="632" t="s">
        <v>380</v>
      </c>
      <c r="C22" s="633" t="s">
        <v>381</v>
      </c>
    </row>
    <row r="23" spans="1:3">
      <c r="A23" s="229"/>
      <c r="B23" s="632" t="s">
        <v>382</v>
      </c>
      <c r="C23" s="633" t="s">
        <v>382</v>
      </c>
    </row>
    <row r="24" spans="1:3">
      <c r="A24" s="229"/>
      <c r="B24" s="632" t="s">
        <v>383</v>
      </c>
      <c r="C24" s="633" t="s">
        <v>384</v>
      </c>
    </row>
    <row r="25" spans="1:3" ht="12" thickBot="1">
      <c r="A25" s="231"/>
      <c r="B25" s="638" t="s">
        <v>385</v>
      </c>
      <c r="C25" s="639"/>
    </row>
    <row r="26" spans="1:3" ht="12.75" thickTop="1" thickBot="1">
      <c r="A26" s="625" t="s">
        <v>681</v>
      </c>
      <c r="B26" s="626"/>
      <c r="C26" s="627"/>
    </row>
    <row r="27" spans="1:3" ht="12.75" thickTop="1" thickBot="1">
      <c r="A27" s="232"/>
      <c r="B27" s="643" t="s">
        <v>386</v>
      </c>
      <c r="C27" s="644"/>
    </row>
    <row r="28" spans="1:3" ht="12.75" thickTop="1" thickBot="1">
      <c r="A28" s="625" t="s">
        <v>672</v>
      </c>
      <c r="B28" s="626"/>
      <c r="C28" s="627"/>
    </row>
    <row r="29" spans="1:3" ht="12" thickTop="1">
      <c r="A29" s="230"/>
      <c r="B29" s="636" t="s">
        <v>387</v>
      </c>
      <c r="C29" s="637" t="s">
        <v>388</v>
      </c>
    </row>
    <row r="30" spans="1:3">
      <c r="A30" s="229"/>
      <c r="B30" s="587" t="s">
        <v>389</v>
      </c>
      <c r="C30" s="588" t="s">
        <v>390</v>
      </c>
    </row>
    <row r="31" spans="1:3">
      <c r="A31" s="229"/>
      <c r="B31" s="587" t="s">
        <v>391</v>
      </c>
      <c r="C31" s="588" t="s">
        <v>392</v>
      </c>
    </row>
    <row r="32" spans="1:3">
      <c r="A32" s="229"/>
      <c r="B32" s="587" t="s">
        <v>393</v>
      </c>
      <c r="C32" s="588" t="s">
        <v>394</v>
      </c>
    </row>
    <row r="33" spans="1:3">
      <c r="A33" s="229"/>
      <c r="B33" s="587" t="s">
        <v>395</v>
      </c>
      <c r="C33" s="588" t="s">
        <v>396</v>
      </c>
    </row>
    <row r="34" spans="1:3">
      <c r="A34" s="229"/>
      <c r="B34" s="587" t="s">
        <v>397</v>
      </c>
      <c r="C34" s="588" t="s">
        <v>398</v>
      </c>
    </row>
    <row r="35" spans="1:3" ht="23.25" customHeight="1">
      <c r="A35" s="229"/>
      <c r="B35" s="587" t="s">
        <v>399</v>
      </c>
      <c r="C35" s="588" t="s">
        <v>400</v>
      </c>
    </row>
    <row r="36" spans="1:3" ht="24" customHeight="1">
      <c r="A36" s="229"/>
      <c r="B36" s="587" t="s">
        <v>401</v>
      </c>
      <c r="C36" s="588" t="s">
        <v>402</v>
      </c>
    </row>
    <row r="37" spans="1:3" ht="24.75" customHeight="1">
      <c r="A37" s="229"/>
      <c r="B37" s="587" t="s">
        <v>403</v>
      </c>
      <c r="C37" s="588" t="s">
        <v>404</v>
      </c>
    </row>
    <row r="38" spans="1:3" ht="23.25" customHeight="1">
      <c r="A38" s="229"/>
      <c r="B38" s="587" t="s">
        <v>673</v>
      </c>
      <c r="C38" s="588" t="s">
        <v>405</v>
      </c>
    </row>
    <row r="39" spans="1:3" ht="39.75" customHeight="1">
      <c r="A39" s="229"/>
      <c r="B39" s="632" t="s">
        <v>693</v>
      </c>
      <c r="C39" s="633" t="s">
        <v>406</v>
      </c>
    </row>
    <row r="40" spans="1:3" ht="12" customHeight="1">
      <c r="A40" s="229"/>
      <c r="B40" s="587" t="s">
        <v>407</v>
      </c>
      <c r="C40" s="588" t="s">
        <v>408</v>
      </c>
    </row>
    <row r="41" spans="1:3" ht="27" customHeight="1" thickBot="1">
      <c r="A41" s="231"/>
      <c r="B41" s="634" t="s">
        <v>409</v>
      </c>
      <c r="C41" s="635" t="s">
        <v>410</v>
      </c>
    </row>
    <row r="42" spans="1:3" ht="12.75" thickTop="1" thickBot="1">
      <c r="A42" s="625" t="s">
        <v>674</v>
      </c>
      <c r="B42" s="626"/>
      <c r="C42" s="627"/>
    </row>
    <row r="43" spans="1:3" ht="12" thickTop="1">
      <c r="A43" s="230"/>
      <c r="B43" s="628" t="s">
        <v>766</v>
      </c>
      <c r="C43" s="629" t="s">
        <v>411</v>
      </c>
    </row>
    <row r="44" spans="1:3">
      <c r="A44" s="229"/>
      <c r="B44" s="589" t="s">
        <v>765</v>
      </c>
      <c r="C44" s="590"/>
    </row>
    <row r="45" spans="1:3" ht="23.25" customHeight="1" thickBot="1">
      <c r="A45" s="231"/>
      <c r="B45" s="615" t="s">
        <v>412</v>
      </c>
      <c r="C45" s="616" t="s">
        <v>413</v>
      </c>
    </row>
    <row r="46" spans="1:3" ht="11.25" customHeight="1" thickTop="1" thickBot="1">
      <c r="A46" s="625" t="s">
        <v>675</v>
      </c>
      <c r="B46" s="626"/>
      <c r="C46" s="627"/>
    </row>
    <row r="47" spans="1:3" ht="26.25" customHeight="1" thickTop="1">
      <c r="A47" s="229"/>
      <c r="B47" s="589" t="s">
        <v>676</v>
      </c>
      <c r="C47" s="590"/>
    </row>
    <row r="48" spans="1:3" ht="12" thickBot="1">
      <c r="A48" s="625" t="s">
        <v>677</v>
      </c>
      <c r="B48" s="626"/>
      <c r="C48" s="627"/>
    </row>
    <row r="49" spans="1:3" ht="12" thickTop="1">
      <c r="A49" s="230"/>
      <c r="B49" s="628" t="s">
        <v>414</v>
      </c>
      <c r="C49" s="629" t="s">
        <v>414</v>
      </c>
    </row>
    <row r="50" spans="1:3" ht="11.25" customHeight="1">
      <c r="A50" s="229"/>
      <c r="B50" s="589" t="s">
        <v>415</v>
      </c>
      <c r="C50" s="590" t="s">
        <v>415</v>
      </c>
    </row>
    <row r="51" spans="1:3">
      <c r="A51" s="229"/>
      <c r="B51" s="589" t="s">
        <v>416</v>
      </c>
      <c r="C51" s="590" t="s">
        <v>416</v>
      </c>
    </row>
    <row r="52" spans="1:3" ht="11.25" customHeight="1">
      <c r="A52" s="229"/>
      <c r="B52" s="589" t="s">
        <v>792</v>
      </c>
      <c r="C52" s="590" t="s">
        <v>417</v>
      </c>
    </row>
    <row r="53" spans="1:3" ht="33.6" customHeight="1">
      <c r="A53" s="229"/>
      <c r="B53" s="589" t="s">
        <v>418</v>
      </c>
      <c r="C53" s="590" t="s">
        <v>418</v>
      </c>
    </row>
    <row r="54" spans="1:3" ht="11.25" customHeight="1">
      <c r="A54" s="229"/>
      <c r="B54" s="589" t="s">
        <v>786</v>
      </c>
      <c r="C54" s="590" t="s">
        <v>419</v>
      </c>
    </row>
    <row r="55" spans="1:3" ht="11.25" customHeight="1" thickBot="1">
      <c r="A55" s="625" t="s">
        <v>678</v>
      </c>
      <c r="B55" s="626"/>
      <c r="C55" s="627"/>
    </row>
    <row r="56" spans="1:3" ht="12" thickTop="1">
      <c r="A56" s="230"/>
      <c r="B56" s="628" t="s">
        <v>414</v>
      </c>
      <c r="C56" s="629" t="s">
        <v>414</v>
      </c>
    </row>
    <row r="57" spans="1:3">
      <c r="A57" s="229"/>
      <c r="B57" s="589" t="s">
        <v>420</v>
      </c>
      <c r="C57" s="590" t="s">
        <v>420</v>
      </c>
    </row>
    <row r="58" spans="1:3">
      <c r="A58" s="229"/>
      <c r="B58" s="589" t="s">
        <v>689</v>
      </c>
      <c r="C58" s="590" t="s">
        <v>421</v>
      </c>
    </row>
    <row r="59" spans="1:3">
      <c r="A59" s="229"/>
      <c r="B59" s="589" t="s">
        <v>422</v>
      </c>
      <c r="C59" s="590" t="s">
        <v>422</v>
      </c>
    </row>
    <row r="60" spans="1:3">
      <c r="A60" s="229"/>
      <c r="B60" s="589" t="s">
        <v>423</v>
      </c>
      <c r="C60" s="590" t="s">
        <v>423</v>
      </c>
    </row>
    <row r="61" spans="1:3">
      <c r="A61" s="229"/>
      <c r="B61" s="589" t="s">
        <v>424</v>
      </c>
      <c r="C61" s="590" t="s">
        <v>424</v>
      </c>
    </row>
    <row r="62" spans="1:3">
      <c r="A62" s="229"/>
      <c r="B62" s="589" t="s">
        <v>690</v>
      </c>
      <c r="C62" s="590" t="s">
        <v>425</v>
      </c>
    </row>
    <row r="63" spans="1:3">
      <c r="A63" s="229"/>
      <c r="B63" s="589" t="s">
        <v>426</v>
      </c>
      <c r="C63" s="590" t="s">
        <v>426</v>
      </c>
    </row>
    <row r="64" spans="1:3" ht="12" thickBot="1">
      <c r="A64" s="231"/>
      <c r="B64" s="615" t="s">
        <v>427</v>
      </c>
      <c r="C64" s="616" t="s">
        <v>427</v>
      </c>
    </row>
    <row r="65" spans="1:3" ht="11.25" customHeight="1" thickTop="1">
      <c r="A65" s="591" t="s">
        <v>679</v>
      </c>
      <c r="B65" s="592"/>
      <c r="C65" s="593"/>
    </row>
    <row r="66" spans="1:3" ht="12" thickBot="1">
      <c r="A66" s="231"/>
      <c r="B66" s="615" t="s">
        <v>428</v>
      </c>
      <c r="C66" s="616" t="s">
        <v>428</v>
      </c>
    </row>
    <row r="67" spans="1:3" ht="11.25" customHeight="1" thickTop="1" thickBot="1">
      <c r="A67" s="625" t="s">
        <v>680</v>
      </c>
      <c r="B67" s="626"/>
      <c r="C67" s="627"/>
    </row>
    <row r="68" spans="1:3" ht="12" thickTop="1">
      <c r="A68" s="230"/>
      <c r="B68" s="628" t="s">
        <v>429</v>
      </c>
      <c r="C68" s="629" t="s">
        <v>429</v>
      </c>
    </row>
    <row r="69" spans="1:3">
      <c r="A69" s="229"/>
      <c r="B69" s="589" t="s">
        <v>430</v>
      </c>
      <c r="C69" s="590" t="s">
        <v>430</v>
      </c>
    </row>
    <row r="70" spans="1:3">
      <c r="A70" s="229"/>
      <c r="B70" s="589" t="s">
        <v>431</v>
      </c>
      <c r="C70" s="590" t="s">
        <v>431</v>
      </c>
    </row>
    <row r="71" spans="1:3" ht="38.25" customHeight="1">
      <c r="A71" s="229"/>
      <c r="B71" s="613" t="s">
        <v>692</v>
      </c>
      <c r="C71" s="614" t="s">
        <v>432</v>
      </c>
    </row>
    <row r="72" spans="1:3" ht="33.75" customHeight="1">
      <c r="A72" s="229"/>
      <c r="B72" s="613" t="s">
        <v>695</v>
      </c>
      <c r="C72" s="614" t="s">
        <v>433</v>
      </c>
    </row>
    <row r="73" spans="1:3" ht="15.75" customHeight="1">
      <c r="A73" s="229"/>
      <c r="B73" s="613" t="s">
        <v>691</v>
      </c>
      <c r="C73" s="614" t="s">
        <v>434</v>
      </c>
    </row>
    <row r="74" spans="1:3">
      <c r="A74" s="229"/>
      <c r="B74" s="589" t="s">
        <v>435</v>
      </c>
      <c r="C74" s="590" t="s">
        <v>435</v>
      </c>
    </row>
    <row r="75" spans="1:3" ht="12" thickBot="1">
      <c r="A75" s="231"/>
      <c r="B75" s="615" t="s">
        <v>436</v>
      </c>
      <c r="C75" s="616" t="s">
        <v>436</v>
      </c>
    </row>
    <row r="76" spans="1:3" ht="12" thickTop="1">
      <c r="A76" s="591" t="s">
        <v>769</v>
      </c>
      <c r="B76" s="592"/>
      <c r="C76" s="593"/>
    </row>
    <row r="77" spans="1:3">
      <c r="A77" s="229"/>
      <c r="B77" s="589" t="s">
        <v>428</v>
      </c>
      <c r="C77" s="590"/>
    </row>
    <row r="78" spans="1:3">
      <c r="A78" s="229"/>
      <c r="B78" s="589" t="s">
        <v>767</v>
      </c>
      <c r="C78" s="590"/>
    </row>
    <row r="79" spans="1:3">
      <c r="A79" s="229"/>
      <c r="B79" s="589" t="s">
        <v>768</v>
      </c>
      <c r="C79" s="590"/>
    </row>
    <row r="80" spans="1:3">
      <c r="A80" s="591" t="s">
        <v>770</v>
      </c>
      <c r="B80" s="592"/>
      <c r="C80" s="593"/>
    </row>
    <row r="81" spans="1:3">
      <c r="A81" s="229"/>
      <c r="B81" s="589" t="s">
        <v>428</v>
      </c>
      <c r="C81" s="590"/>
    </row>
    <row r="82" spans="1:3">
      <c r="A82" s="229"/>
      <c r="B82" s="589" t="s">
        <v>771</v>
      </c>
      <c r="C82" s="590"/>
    </row>
    <row r="83" spans="1:3" ht="76.5" customHeight="1">
      <c r="A83" s="229"/>
      <c r="B83" s="589" t="s">
        <v>785</v>
      </c>
      <c r="C83" s="590"/>
    </row>
    <row r="84" spans="1:3" ht="53.25" customHeight="1">
      <c r="A84" s="229"/>
      <c r="B84" s="589" t="s">
        <v>784</v>
      </c>
      <c r="C84" s="590"/>
    </row>
    <row r="85" spans="1:3">
      <c r="A85" s="229"/>
      <c r="B85" s="589" t="s">
        <v>772</v>
      </c>
      <c r="C85" s="590"/>
    </row>
    <row r="86" spans="1:3">
      <c r="A86" s="229"/>
      <c r="B86" s="589" t="s">
        <v>773</v>
      </c>
      <c r="C86" s="590"/>
    </row>
    <row r="87" spans="1:3">
      <c r="A87" s="229"/>
      <c r="B87" s="589" t="s">
        <v>774</v>
      </c>
      <c r="C87" s="590"/>
    </row>
    <row r="88" spans="1:3">
      <c r="A88" s="591" t="s">
        <v>775</v>
      </c>
      <c r="B88" s="592"/>
      <c r="C88" s="593"/>
    </row>
    <row r="89" spans="1:3">
      <c r="A89" s="229"/>
      <c r="B89" s="589" t="s">
        <v>428</v>
      </c>
      <c r="C89" s="590"/>
    </row>
    <row r="90" spans="1:3">
      <c r="A90" s="229"/>
      <c r="B90" s="589" t="s">
        <v>777</v>
      </c>
      <c r="C90" s="590"/>
    </row>
    <row r="91" spans="1:3" ht="12" customHeight="1">
      <c r="A91" s="229"/>
      <c r="B91" s="589" t="s">
        <v>778</v>
      </c>
      <c r="C91" s="590"/>
    </row>
    <row r="92" spans="1:3">
      <c r="A92" s="229"/>
      <c r="B92" s="589" t="s">
        <v>779</v>
      </c>
      <c r="C92" s="590"/>
    </row>
    <row r="93" spans="1:3" ht="24.75" customHeight="1">
      <c r="A93" s="229"/>
      <c r="B93" s="585" t="s">
        <v>820</v>
      </c>
      <c r="C93" s="586"/>
    </row>
    <row r="94" spans="1:3" ht="24" customHeight="1">
      <c r="A94" s="229"/>
      <c r="B94" s="585" t="s">
        <v>821</v>
      </c>
      <c r="C94" s="586"/>
    </row>
    <row r="95" spans="1:3" ht="13.5" customHeight="1">
      <c r="A95" s="229"/>
      <c r="B95" s="587" t="s">
        <v>780</v>
      </c>
      <c r="C95" s="588"/>
    </row>
    <row r="96" spans="1:3" ht="11.25" customHeight="1" thickBot="1">
      <c r="A96" s="597" t="s">
        <v>816</v>
      </c>
      <c r="B96" s="598"/>
      <c r="C96" s="599"/>
    </row>
    <row r="97" spans="1:3" ht="12.75" thickTop="1" thickBot="1">
      <c r="A97" s="611" t="s">
        <v>529</v>
      </c>
      <c r="B97" s="611"/>
      <c r="C97" s="611"/>
    </row>
    <row r="98" spans="1:3">
      <c r="A98" s="375">
        <v>2</v>
      </c>
      <c r="B98" s="372" t="s">
        <v>796</v>
      </c>
      <c r="C98" s="372" t="s">
        <v>817</v>
      </c>
    </row>
    <row r="99" spans="1:3">
      <c r="A99" s="241">
        <v>3</v>
      </c>
      <c r="B99" s="373" t="s">
        <v>797</v>
      </c>
      <c r="C99" s="374" t="s">
        <v>818</v>
      </c>
    </row>
    <row r="100" spans="1:3">
      <c r="A100" s="241">
        <v>4</v>
      </c>
      <c r="B100" s="373" t="s">
        <v>798</v>
      </c>
      <c r="C100" s="374" t="s">
        <v>822</v>
      </c>
    </row>
    <row r="101" spans="1:3" ht="11.25" customHeight="1">
      <c r="A101" s="241">
        <v>5</v>
      </c>
      <c r="B101" s="373" t="s">
        <v>799</v>
      </c>
      <c r="C101" s="374" t="s">
        <v>819</v>
      </c>
    </row>
    <row r="102" spans="1:3" ht="12" customHeight="1">
      <c r="A102" s="241">
        <v>6</v>
      </c>
      <c r="B102" s="373" t="s">
        <v>814</v>
      </c>
      <c r="C102" s="374" t="s">
        <v>800</v>
      </c>
    </row>
    <row r="103" spans="1:3" ht="12" customHeight="1">
      <c r="A103" s="241">
        <v>7</v>
      </c>
      <c r="B103" s="373" t="s">
        <v>801</v>
      </c>
      <c r="C103" s="374" t="s">
        <v>815</v>
      </c>
    </row>
    <row r="104" spans="1:3">
      <c r="A104" s="241">
        <v>8</v>
      </c>
      <c r="B104" s="373" t="s">
        <v>806</v>
      </c>
      <c r="C104" s="374" t="s">
        <v>826</v>
      </c>
    </row>
    <row r="105" spans="1:3" ht="11.25" customHeight="1">
      <c r="A105" s="591" t="s">
        <v>781</v>
      </c>
      <c r="B105" s="592"/>
      <c r="C105" s="593"/>
    </row>
    <row r="106" spans="1:3" ht="27.6" customHeight="1">
      <c r="A106" s="229"/>
      <c r="B106" s="630" t="s">
        <v>428</v>
      </c>
      <c r="C106" s="631"/>
    </row>
    <row r="107" spans="1:3" ht="12" thickBot="1">
      <c r="A107" s="617" t="s">
        <v>682</v>
      </c>
      <c r="B107" s="618"/>
      <c r="C107" s="619"/>
    </row>
    <row r="108" spans="1:3" ht="24" customHeight="1" thickTop="1" thickBot="1">
      <c r="A108" s="620" t="s">
        <v>361</v>
      </c>
      <c r="B108" s="621"/>
      <c r="C108" s="622"/>
    </row>
    <row r="109" spans="1:3">
      <c r="A109" s="233" t="s">
        <v>437</v>
      </c>
      <c r="B109" s="623" t="s">
        <v>438</v>
      </c>
      <c r="C109" s="624"/>
    </row>
    <row r="110" spans="1:3">
      <c r="A110" s="235" t="s">
        <v>439</v>
      </c>
      <c r="B110" s="600" t="s">
        <v>440</v>
      </c>
      <c r="C110" s="601"/>
    </row>
    <row r="111" spans="1:3">
      <c r="A111" s="233" t="s">
        <v>441</v>
      </c>
      <c r="B111" s="602" t="s">
        <v>442</v>
      </c>
      <c r="C111" s="602"/>
    </row>
    <row r="112" spans="1:3">
      <c r="A112" s="235" t="s">
        <v>443</v>
      </c>
      <c r="B112" s="600" t="s">
        <v>444</v>
      </c>
      <c r="C112" s="601"/>
    </row>
    <row r="113" spans="1:3" ht="12" thickBot="1">
      <c r="A113" s="256" t="s">
        <v>445</v>
      </c>
      <c r="B113" s="603" t="s">
        <v>446</v>
      </c>
      <c r="C113" s="603"/>
    </row>
    <row r="114" spans="1:3" ht="12" thickBot="1">
      <c r="A114" s="604" t="s">
        <v>682</v>
      </c>
      <c r="B114" s="605"/>
      <c r="C114" s="606"/>
    </row>
    <row r="115" spans="1:3" ht="12.75" thickTop="1" thickBot="1">
      <c r="A115" s="607" t="s">
        <v>447</v>
      </c>
      <c r="B115" s="607"/>
      <c r="C115" s="607"/>
    </row>
    <row r="116" spans="1:3">
      <c r="A116" s="233">
        <v>1</v>
      </c>
      <c r="B116" s="236" t="s">
        <v>90</v>
      </c>
      <c r="C116" s="237" t="s">
        <v>448</v>
      </c>
    </row>
    <row r="117" spans="1:3">
      <c r="A117" s="233">
        <v>2</v>
      </c>
      <c r="B117" s="236" t="s">
        <v>91</v>
      </c>
      <c r="C117" s="237" t="s">
        <v>91</v>
      </c>
    </row>
    <row r="118" spans="1:3">
      <c r="A118" s="233">
        <v>3</v>
      </c>
      <c r="B118" s="236" t="s">
        <v>92</v>
      </c>
      <c r="C118" s="238" t="s">
        <v>449</v>
      </c>
    </row>
    <row r="119" spans="1:3" ht="33.75">
      <c r="A119" s="233">
        <v>4</v>
      </c>
      <c r="B119" s="236" t="s">
        <v>93</v>
      </c>
      <c r="C119" s="238" t="s">
        <v>658</v>
      </c>
    </row>
    <row r="120" spans="1:3">
      <c r="A120" s="233">
        <v>5</v>
      </c>
      <c r="B120" s="236" t="s">
        <v>94</v>
      </c>
      <c r="C120" s="238" t="s">
        <v>450</v>
      </c>
    </row>
    <row r="121" spans="1:3">
      <c r="A121" s="233">
        <v>5.0999999999999996</v>
      </c>
      <c r="B121" s="236" t="s">
        <v>451</v>
      </c>
      <c r="C121" s="237" t="s">
        <v>452</v>
      </c>
    </row>
    <row r="122" spans="1:3">
      <c r="A122" s="233">
        <v>5.2</v>
      </c>
      <c r="B122" s="236" t="s">
        <v>453</v>
      </c>
      <c r="C122" s="237" t="s">
        <v>454</v>
      </c>
    </row>
    <row r="123" spans="1:3">
      <c r="A123" s="233">
        <v>6</v>
      </c>
      <c r="B123" s="236" t="s">
        <v>95</v>
      </c>
      <c r="C123" s="238" t="s">
        <v>455</v>
      </c>
    </row>
    <row r="124" spans="1:3">
      <c r="A124" s="233">
        <v>7</v>
      </c>
      <c r="B124" s="236" t="s">
        <v>96</v>
      </c>
      <c r="C124" s="238" t="s">
        <v>456</v>
      </c>
    </row>
    <row r="125" spans="1:3" ht="22.5">
      <c r="A125" s="233">
        <v>8</v>
      </c>
      <c r="B125" s="236" t="s">
        <v>97</v>
      </c>
      <c r="C125" s="238" t="s">
        <v>457</v>
      </c>
    </row>
    <row r="126" spans="1:3">
      <c r="A126" s="233">
        <v>9</v>
      </c>
      <c r="B126" s="236" t="s">
        <v>98</v>
      </c>
      <c r="C126" s="238" t="s">
        <v>458</v>
      </c>
    </row>
    <row r="127" spans="1:3" ht="22.5">
      <c r="A127" s="233">
        <v>10</v>
      </c>
      <c r="B127" s="236" t="s">
        <v>459</v>
      </c>
      <c r="C127" s="238" t="s">
        <v>460</v>
      </c>
    </row>
    <row r="128" spans="1:3" ht="22.5">
      <c r="A128" s="233">
        <v>11</v>
      </c>
      <c r="B128" s="236" t="s">
        <v>99</v>
      </c>
      <c r="C128" s="238" t="s">
        <v>461</v>
      </c>
    </row>
    <row r="129" spans="1:3">
      <c r="A129" s="233">
        <v>12</v>
      </c>
      <c r="B129" s="236" t="s">
        <v>100</v>
      </c>
      <c r="C129" s="238" t="s">
        <v>462</v>
      </c>
    </row>
    <row r="130" spans="1:3">
      <c r="A130" s="233">
        <v>13</v>
      </c>
      <c r="B130" s="236" t="s">
        <v>463</v>
      </c>
      <c r="C130" s="238" t="s">
        <v>464</v>
      </c>
    </row>
    <row r="131" spans="1:3">
      <c r="A131" s="233">
        <v>14</v>
      </c>
      <c r="B131" s="236" t="s">
        <v>101</v>
      </c>
      <c r="C131" s="238" t="s">
        <v>465</v>
      </c>
    </row>
    <row r="132" spans="1:3">
      <c r="A132" s="233">
        <v>15</v>
      </c>
      <c r="B132" s="236" t="s">
        <v>102</v>
      </c>
      <c r="C132" s="238" t="s">
        <v>466</v>
      </c>
    </row>
    <row r="133" spans="1:3">
      <c r="A133" s="233">
        <v>16</v>
      </c>
      <c r="B133" s="236" t="s">
        <v>103</v>
      </c>
      <c r="C133" s="238" t="s">
        <v>467</v>
      </c>
    </row>
    <row r="134" spans="1:3">
      <c r="A134" s="233">
        <v>17</v>
      </c>
      <c r="B134" s="236" t="s">
        <v>104</v>
      </c>
      <c r="C134" s="238" t="s">
        <v>468</v>
      </c>
    </row>
    <row r="135" spans="1:3">
      <c r="A135" s="233">
        <v>18</v>
      </c>
      <c r="B135" s="236" t="s">
        <v>105</v>
      </c>
      <c r="C135" s="238" t="s">
        <v>659</v>
      </c>
    </row>
    <row r="136" spans="1:3" ht="22.5">
      <c r="A136" s="233">
        <v>19</v>
      </c>
      <c r="B136" s="236" t="s">
        <v>660</v>
      </c>
      <c r="C136" s="238" t="s">
        <v>661</v>
      </c>
    </row>
    <row r="137" spans="1:3" ht="22.5">
      <c r="A137" s="233">
        <v>20</v>
      </c>
      <c r="B137" s="236" t="s">
        <v>106</v>
      </c>
      <c r="C137" s="238" t="s">
        <v>662</v>
      </c>
    </row>
    <row r="138" spans="1:3">
      <c r="A138" s="233">
        <v>21</v>
      </c>
      <c r="B138" s="236" t="s">
        <v>107</v>
      </c>
      <c r="C138" s="238" t="s">
        <v>469</v>
      </c>
    </row>
    <row r="139" spans="1:3">
      <c r="A139" s="233">
        <v>22</v>
      </c>
      <c r="B139" s="236" t="s">
        <v>108</v>
      </c>
      <c r="C139" s="238" t="s">
        <v>663</v>
      </c>
    </row>
    <row r="140" spans="1:3">
      <c r="A140" s="233">
        <v>23</v>
      </c>
      <c r="B140" s="236" t="s">
        <v>109</v>
      </c>
      <c r="C140" s="238" t="s">
        <v>470</v>
      </c>
    </row>
    <row r="141" spans="1:3">
      <c r="A141" s="233">
        <v>24</v>
      </c>
      <c r="B141" s="236" t="s">
        <v>110</v>
      </c>
      <c r="C141" s="238" t="s">
        <v>471</v>
      </c>
    </row>
    <row r="142" spans="1:3" ht="22.5">
      <c r="A142" s="233">
        <v>25</v>
      </c>
      <c r="B142" s="236" t="s">
        <v>111</v>
      </c>
      <c r="C142" s="238" t="s">
        <v>472</v>
      </c>
    </row>
    <row r="143" spans="1:3" ht="33.75">
      <c r="A143" s="233">
        <v>26</v>
      </c>
      <c r="B143" s="236" t="s">
        <v>112</v>
      </c>
      <c r="C143" s="238" t="s">
        <v>473</v>
      </c>
    </row>
    <row r="144" spans="1:3">
      <c r="A144" s="233">
        <v>27</v>
      </c>
      <c r="B144" s="236" t="s">
        <v>474</v>
      </c>
      <c r="C144" s="238" t="s">
        <v>475</v>
      </c>
    </row>
    <row r="145" spans="1:3" ht="22.5">
      <c r="A145" s="233">
        <v>28</v>
      </c>
      <c r="B145" s="236" t="s">
        <v>119</v>
      </c>
      <c r="C145" s="238" t="s">
        <v>476</v>
      </c>
    </row>
    <row r="146" spans="1:3">
      <c r="A146" s="233">
        <v>29</v>
      </c>
      <c r="B146" s="236" t="s">
        <v>113</v>
      </c>
      <c r="C146" s="257" t="s">
        <v>477</v>
      </c>
    </row>
    <row r="147" spans="1:3">
      <c r="A147" s="233">
        <v>30</v>
      </c>
      <c r="B147" s="236" t="s">
        <v>114</v>
      </c>
      <c r="C147" s="257" t="s">
        <v>478</v>
      </c>
    </row>
    <row r="148" spans="1:3" ht="32.25" customHeight="1">
      <c r="A148" s="233">
        <v>31</v>
      </c>
      <c r="B148" s="236" t="s">
        <v>479</v>
      </c>
      <c r="C148" s="257" t="s">
        <v>480</v>
      </c>
    </row>
    <row r="149" spans="1:3">
      <c r="A149" s="233">
        <v>31.1</v>
      </c>
      <c r="B149" s="236" t="s">
        <v>481</v>
      </c>
      <c r="C149" s="239" t="s">
        <v>482</v>
      </c>
    </row>
    <row r="150" spans="1:3" ht="33.75">
      <c r="A150" s="233" t="s">
        <v>483</v>
      </c>
      <c r="B150" s="236" t="s">
        <v>696</v>
      </c>
      <c r="C150" s="264" t="s">
        <v>706</v>
      </c>
    </row>
    <row r="151" spans="1:3">
      <c r="A151" s="233">
        <v>31.2</v>
      </c>
      <c r="B151" s="236" t="s">
        <v>484</v>
      </c>
      <c r="C151" s="264" t="s">
        <v>485</v>
      </c>
    </row>
    <row r="152" spans="1:3">
      <c r="A152" s="233" t="s">
        <v>486</v>
      </c>
      <c r="B152" s="236" t="s">
        <v>696</v>
      </c>
      <c r="C152" s="264" t="s">
        <v>697</v>
      </c>
    </row>
    <row r="153" spans="1:3" ht="33.75">
      <c r="A153" s="233">
        <v>32</v>
      </c>
      <c r="B153" s="260" t="s">
        <v>487</v>
      </c>
      <c r="C153" s="264" t="s">
        <v>698</v>
      </c>
    </row>
    <row r="154" spans="1:3">
      <c r="A154" s="233">
        <v>33</v>
      </c>
      <c r="B154" s="236" t="s">
        <v>115</v>
      </c>
      <c r="C154" s="264" t="s">
        <v>488</v>
      </c>
    </row>
    <row r="155" spans="1:3">
      <c r="A155" s="233">
        <v>34</v>
      </c>
      <c r="B155" s="262" t="s">
        <v>116</v>
      </c>
      <c r="C155" s="264" t="s">
        <v>489</v>
      </c>
    </row>
    <row r="156" spans="1:3">
      <c r="A156" s="233">
        <v>35</v>
      </c>
      <c r="B156" s="262" t="s">
        <v>117</v>
      </c>
      <c r="C156" s="264" t="s">
        <v>490</v>
      </c>
    </row>
    <row r="157" spans="1:3">
      <c r="A157" s="249" t="s">
        <v>707</v>
      </c>
      <c r="B157" s="262" t="s">
        <v>124</v>
      </c>
      <c r="C157" s="264" t="s">
        <v>735</v>
      </c>
    </row>
    <row r="158" spans="1:3">
      <c r="A158" s="249">
        <v>36.1</v>
      </c>
      <c r="B158" s="262" t="s">
        <v>491</v>
      </c>
      <c r="C158" s="264" t="s">
        <v>492</v>
      </c>
    </row>
    <row r="159" spans="1:3" ht="22.5">
      <c r="A159" s="249" t="s">
        <v>708</v>
      </c>
      <c r="B159" s="262" t="s">
        <v>696</v>
      </c>
      <c r="C159" s="239" t="s">
        <v>699</v>
      </c>
    </row>
    <row r="160" spans="1:3" ht="22.5">
      <c r="A160" s="249">
        <v>36.200000000000003</v>
      </c>
      <c r="B160" s="263" t="s">
        <v>744</v>
      </c>
      <c r="C160" s="239" t="s">
        <v>736</v>
      </c>
    </row>
    <row r="161" spans="1:3" ht="22.5">
      <c r="A161" s="249" t="s">
        <v>709</v>
      </c>
      <c r="B161" s="262" t="s">
        <v>696</v>
      </c>
      <c r="C161" s="239" t="s">
        <v>737</v>
      </c>
    </row>
    <row r="162" spans="1:3" ht="22.5">
      <c r="A162" s="249">
        <v>36.299999999999997</v>
      </c>
      <c r="B162" s="263" t="s">
        <v>745</v>
      </c>
      <c r="C162" s="239" t="s">
        <v>738</v>
      </c>
    </row>
    <row r="163" spans="1:3" ht="22.5">
      <c r="A163" s="249" t="s">
        <v>710</v>
      </c>
      <c r="B163" s="262" t="s">
        <v>696</v>
      </c>
      <c r="C163" s="239" t="s">
        <v>739</v>
      </c>
    </row>
    <row r="164" spans="1:3">
      <c r="A164" s="249" t="s">
        <v>711</v>
      </c>
      <c r="B164" s="262" t="s">
        <v>118</v>
      </c>
      <c r="C164" s="261" t="s">
        <v>740</v>
      </c>
    </row>
    <row r="165" spans="1:3">
      <c r="A165" s="249" t="s">
        <v>712</v>
      </c>
      <c r="B165" s="262" t="s">
        <v>696</v>
      </c>
      <c r="C165" s="261" t="s">
        <v>741</v>
      </c>
    </row>
    <row r="166" spans="1:3">
      <c r="A166" s="247">
        <v>37</v>
      </c>
      <c r="B166" s="262" t="s">
        <v>495</v>
      </c>
      <c r="C166" s="239" t="s">
        <v>496</v>
      </c>
    </row>
    <row r="167" spans="1:3">
      <c r="A167" s="247">
        <v>37.1</v>
      </c>
      <c r="B167" s="262" t="s">
        <v>497</v>
      </c>
      <c r="C167" s="239" t="s">
        <v>498</v>
      </c>
    </row>
    <row r="168" spans="1:3">
      <c r="A168" s="248" t="s">
        <v>493</v>
      </c>
      <c r="B168" s="262" t="s">
        <v>696</v>
      </c>
      <c r="C168" s="239" t="s">
        <v>700</v>
      </c>
    </row>
    <row r="169" spans="1:3">
      <c r="A169" s="247">
        <v>37.200000000000003</v>
      </c>
      <c r="B169" s="262" t="s">
        <v>500</v>
      </c>
      <c r="C169" s="239" t="s">
        <v>501</v>
      </c>
    </row>
    <row r="170" spans="1:3" ht="22.5">
      <c r="A170" s="248" t="s">
        <v>494</v>
      </c>
      <c r="B170" s="236" t="s">
        <v>696</v>
      </c>
      <c r="C170" s="239" t="s">
        <v>701</v>
      </c>
    </row>
    <row r="171" spans="1:3">
      <c r="A171" s="247">
        <v>38</v>
      </c>
      <c r="B171" s="236" t="s">
        <v>120</v>
      </c>
      <c r="C171" s="239" t="s">
        <v>503</v>
      </c>
    </row>
    <row r="172" spans="1:3">
      <c r="A172" s="249">
        <v>38.1</v>
      </c>
      <c r="B172" s="236" t="s">
        <v>121</v>
      </c>
      <c r="C172" s="257" t="s">
        <v>121</v>
      </c>
    </row>
    <row r="173" spans="1:3">
      <c r="A173" s="249" t="s">
        <v>499</v>
      </c>
      <c r="B173" s="240" t="s">
        <v>504</v>
      </c>
      <c r="C173" s="602" t="s">
        <v>505</v>
      </c>
    </row>
    <row r="174" spans="1:3">
      <c r="A174" s="249" t="s">
        <v>713</v>
      </c>
      <c r="B174" s="240" t="s">
        <v>506</v>
      </c>
      <c r="C174" s="602"/>
    </row>
    <row r="175" spans="1:3">
      <c r="A175" s="249" t="s">
        <v>714</v>
      </c>
      <c r="B175" s="240" t="s">
        <v>507</v>
      </c>
      <c r="C175" s="602"/>
    </row>
    <row r="176" spans="1:3">
      <c r="A176" s="249" t="s">
        <v>715</v>
      </c>
      <c r="B176" s="240" t="s">
        <v>508</v>
      </c>
      <c r="C176" s="602"/>
    </row>
    <row r="177" spans="1:3">
      <c r="A177" s="249" t="s">
        <v>716</v>
      </c>
      <c r="B177" s="240" t="s">
        <v>509</v>
      </c>
      <c r="C177" s="602"/>
    </row>
    <row r="178" spans="1:3">
      <c r="A178" s="249" t="s">
        <v>717</v>
      </c>
      <c r="B178" s="240" t="s">
        <v>510</v>
      </c>
      <c r="C178" s="602"/>
    </row>
    <row r="179" spans="1:3">
      <c r="A179" s="249">
        <v>38.200000000000003</v>
      </c>
      <c r="B179" s="236" t="s">
        <v>122</v>
      </c>
      <c r="C179" s="257" t="s">
        <v>122</v>
      </c>
    </row>
    <row r="180" spans="1:3">
      <c r="A180" s="249" t="s">
        <v>502</v>
      </c>
      <c r="B180" s="240" t="s">
        <v>511</v>
      </c>
      <c r="C180" s="602" t="s">
        <v>512</v>
      </c>
    </row>
    <row r="181" spans="1:3">
      <c r="A181" s="249" t="s">
        <v>718</v>
      </c>
      <c r="B181" s="240" t="s">
        <v>513</v>
      </c>
      <c r="C181" s="602"/>
    </row>
    <row r="182" spans="1:3">
      <c r="A182" s="249" t="s">
        <v>719</v>
      </c>
      <c r="B182" s="240" t="s">
        <v>514</v>
      </c>
      <c r="C182" s="602"/>
    </row>
    <row r="183" spans="1:3">
      <c r="A183" s="249" t="s">
        <v>720</v>
      </c>
      <c r="B183" s="240" t="s">
        <v>515</v>
      </c>
      <c r="C183" s="602"/>
    </row>
    <row r="184" spans="1:3">
      <c r="A184" s="249" t="s">
        <v>721</v>
      </c>
      <c r="B184" s="240" t="s">
        <v>516</v>
      </c>
      <c r="C184" s="602"/>
    </row>
    <row r="185" spans="1:3">
      <c r="A185" s="249" t="s">
        <v>722</v>
      </c>
      <c r="B185" s="240" t="s">
        <v>517</v>
      </c>
      <c r="C185" s="602"/>
    </row>
    <row r="186" spans="1:3">
      <c r="A186" s="249" t="s">
        <v>723</v>
      </c>
      <c r="B186" s="240" t="s">
        <v>518</v>
      </c>
      <c r="C186" s="602"/>
    </row>
    <row r="187" spans="1:3">
      <c r="A187" s="249">
        <v>38.299999999999997</v>
      </c>
      <c r="B187" s="236" t="s">
        <v>123</v>
      </c>
      <c r="C187" s="257" t="s">
        <v>519</v>
      </c>
    </row>
    <row r="188" spans="1:3">
      <c r="A188" s="249" t="s">
        <v>724</v>
      </c>
      <c r="B188" s="240" t="s">
        <v>520</v>
      </c>
      <c r="C188" s="602" t="s">
        <v>521</v>
      </c>
    </row>
    <row r="189" spans="1:3">
      <c r="A189" s="249" t="s">
        <v>725</v>
      </c>
      <c r="B189" s="240" t="s">
        <v>522</v>
      </c>
      <c r="C189" s="602"/>
    </row>
    <row r="190" spans="1:3">
      <c r="A190" s="249" t="s">
        <v>726</v>
      </c>
      <c r="B190" s="240" t="s">
        <v>523</v>
      </c>
      <c r="C190" s="602"/>
    </row>
    <row r="191" spans="1:3">
      <c r="A191" s="249" t="s">
        <v>727</v>
      </c>
      <c r="B191" s="240" t="s">
        <v>524</v>
      </c>
      <c r="C191" s="602"/>
    </row>
    <row r="192" spans="1:3">
      <c r="A192" s="249" t="s">
        <v>728</v>
      </c>
      <c r="B192" s="240" t="s">
        <v>525</v>
      </c>
      <c r="C192" s="602"/>
    </row>
    <row r="193" spans="1:3">
      <c r="A193" s="249" t="s">
        <v>729</v>
      </c>
      <c r="B193" s="240" t="s">
        <v>526</v>
      </c>
      <c r="C193" s="602"/>
    </row>
    <row r="194" spans="1:3">
      <c r="A194" s="249">
        <v>38.4</v>
      </c>
      <c r="B194" s="236" t="s">
        <v>495</v>
      </c>
      <c r="C194" s="239" t="s">
        <v>496</v>
      </c>
    </row>
    <row r="195" spans="1:3" s="234" customFormat="1">
      <c r="A195" s="249" t="s">
        <v>730</v>
      </c>
      <c r="B195" s="240" t="s">
        <v>520</v>
      </c>
      <c r="C195" s="602" t="s">
        <v>527</v>
      </c>
    </row>
    <row r="196" spans="1:3">
      <c r="A196" s="249" t="s">
        <v>731</v>
      </c>
      <c r="B196" s="240" t="s">
        <v>522</v>
      </c>
      <c r="C196" s="602"/>
    </row>
    <row r="197" spans="1:3">
      <c r="A197" s="249" t="s">
        <v>732</v>
      </c>
      <c r="B197" s="240" t="s">
        <v>523</v>
      </c>
      <c r="C197" s="602"/>
    </row>
    <row r="198" spans="1:3">
      <c r="A198" s="249" t="s">
        <v>733</v>
      </c>
      <c r="B198" s="240" t="s">
        <v>524</v>
      </c>
      <c r="C198" s="602"/>
    </row>
    <row r="199" spans="1:3" ht="12" thickBot="1">
      <c r="A199" s="250" t="s">
        <v>734</v>
      </c>
      <c r="B199" s="240" t="s">
        <v>528</v>
      </c>
      <c r="C199" s="602"/>
    </row>
    <row r="200" spans="1:3" ht="12" thickBot="1">
      <c r="A200" s="597" t="s">
        <v>683</v>
      </c>
      <c r="B200" s="598"/>
      <c r="C200" s="599"/>
    </row>
    <row r="201" spans="1:3" ht="12.75" thickTop="1" thickBot="1">
      <c r="A201" s="611" t="s">
        <v>529</v>
      </c>
      <c r="B201" s="611"/>
      <c r="C201" s="611"/>
    </row>
    <row r="202" spans="1:3">
      <c r="A202" s="241">
        <v>11.1</v>
      </c>
      <c r="B202" s="242" t="s">
        <v>530</v>
      </c>
      <c r="C202" s="237" t="s">
        <v>531</v>
      </c>
    </row>
    <row r="203" spans="1:3">
      <c r="A203" s="241">
        <v>11.2</v>
      </c>
      <c r="B203" s="242" t="s">
        <v>532</v>
      </c>
      <c r="C203" s="237" t="s">
        <v>533</v>
      </c>
    </row>
    <row r="204" spans="1:3" ht="22.5">
      <c r="A204" s="241">
        <v>11.3</v>
      </c>
      <c r="B204" s="242" t="s">
        <v>534</v>
      </c>
      <c r="C204" s="237" t="s">
        <v>535</v>
      </c>
    </row>
    <row r="205" spans="1:3" ht="22.5">
      <c r="A205" s="241">
        <v>11.4</v>
      </c>
      <c r="B205" s="242" t="s">
        <v>536</v>
      </c>
      <c r="C205" s="237" t="s">
        <v>537</v>
      </c>
    </row>
    <row r="206" spans="1:3" ht="22.5">
      <c r="A206" s="241">
        <v>11.5</v>
      </c>
      <c r="B206" s="242" t="s">
        <v>538</v>
      </c>
      <c r="C206" s="237" t="s">
        <v>539</v>
      </c>
    </row>
    <row r="207" spans="1:3">
      <c r="A207" s="241">
        <v>11.6</v>
      </c>
      <c r="B207" s="242" t="s">
        <v>540</v>
      </c>
      <c r="C207" s="237" t="s">
        <v>541</v>
      </c>
    </row>
    <row r="208" spans="1:3" ht="22.5">
      <c r="A208" s="241">
        <v>11.7</v>
      </c>
      <c r="B208" s="242" t="s">
        <v>702</v>
      </c>
      <c r="C208" s="237" t="s">
        <v>703</v>
      </c>
    </row>
    <row r="209" spans="1:3" ht="22.5">
      <c r="A209" s="241">
        <v>11.8</v>
      </c>
      <c r="B209" s="242" t="s">
        <v>704</v>
      </c>
      <c r="C209" s="237" t="s">
        <v>705</v>
      </c>
    </row>
    <row r="210" spans="1:3">
      <c r="A210" s="241">
        <v>11.9</v>
      </c>
      <c r="B210" s="237" t="s">
        <v>542</v>
      </c>
      <c r="C210" s="237" t="s">
        <v>543</v>
      </c>
    </row>
    <row r="211" spans="1:3">
      <c r="A211" s="241">
        <v>11.1</v>
      </c>
      <c r="B211" s="237" t="s">
        <v>544</v>
      </c>
      <c r="C211" s="237" t="s">
        <v>545</v>
      </c>
    </row>
    <row r="212" spans="1:3">
      <c r="A212" s="241">
        <v>11.11</v>
      </c>
      <c r="B212" s="239" t="s">
        <v>546</v>
      </c>
      <c r="C212" s="237" t="s">
        <v>547</v>
      </c>
    </row>
    <row r="213" spans="1:3">
      <c r="A213" s="241">
        <v>11.12</v>
      </c>
      <c r="B213" s="242" t="s">
        <v>548</v>
      </c>
      <c r="C213" s="237" t="s">
        <v>549</v>
      </c>
    </row>
    <row r="214" spans="1:3">
      <c r="A214" s="241">
        <v>11.13</v>
      </c>
      <c r="B214" s="242" t="s">
        <v>550</v>
      </c>
      <c r="C214" s="257" t="s">
        <v>551</v>
      </c>
    </row>
    <row r="215" spans="1:3" ht="22.5">
      <c r="A215" s="241">
        <v>11.14</v>
      </c>
      <c r="B215" s="242" t="s">
        <v>742</v>
      </c>
      <c r="C215" s="257" t="s">
        <v>743</v>
      </c>
    </row>
    <row r="216" spans="1:3">
      <c r="A216" s="241">
        <v>11.15</v>
      </c>
      <c r="B216" s="242" t="s">
        <v>552</v>
      </c>
      <c r="C216" s="257" t="s">
        <v>553</v>
      </c>
    </row>
    <row r="217" spans="1:3">
      <c r="A217" s="241">
        <v>11.16</v>
      </c>
      <c r="B217" s="242" t="s">
        <v>554</v>
      </c>
      <c r="C217" s="257" t="s">
        <v>555</v>
      </c>
    </row>
    <row r="218" spans="1:3">
      <c r="A218" s="241">
        <v>11.17</v>
      </c>
      <c r="B218" s="242" t="s">
        <v>556</v>
      </c>
      <c r="C218" s="257" t="s">
        <v>557</v>
      </c>
    </row>
    <row r="219" spans="1:3">
      <c r="A219" s="241">
        <v>11.18</v>
      </c>
      <c r="B219" s="242" t="s">
        <v>558</v>
      </c>
      <c r="C219" s="257" t="s">
        <v>559</v>
      </c>
    </row>
    <row r="220" spans="1:3" ht="22.5">
      <c r="A220" s="241">
        <v>11.19</v>
      </c>
      <c r="B220" s="242" t="s">
        <v>560</v>
      </c>
      <c r="C220" s="257" t="s">
        <v>664</v>
      </c>
    </row>
    <row r="221" spans="1:3" ht="22.5">
      <c r="A221" s="241">
        <v>11.2</v>
      </c>
      <c r="B221" s="242" t="s">
        <v>561</v>
      </c>
      <c r="C221" s="257" t="s">
        <v>665</v>
      </c>
    </row>
    <row r="222" spans="1:3" s="234" customFormat="1">
      <c r="A222" s="241">
        <v>11.21</v>
      </c>
      <c r="B222" s="242" t="s">
        <v>562</v>
      </c>
      <c r="C222" s="257" t="s">
        <v>563</v>
      </c>
    </row>
    <row r="223" spans="1:3">
      <c r="A223" s="241">
        <v>11.22</v>
      </c>
      <c r="B223" s="242" t="s">
        <v>564</v>
      </c>
      <c r="C223" s="257" t="s">
        <v>565</v>
      </c>
    </row>
    <row r="224" spans="1:3">
      <c r="A224" s="241">
        <v>11.23</v>
      </c>
      <c r="B224" s="242" t="s">
        <v>566</v>
      </c>
      <c r="C224" s="257" t="s">
        <v>567</v>
      </c>
    </row>
    <row r="225" spans="1:3">
      <c r="A225" s="241">
        <v>11.24</v>
      </c>
      <c r="B225" s="242" t="s">
        <v>568</v>
      </c>
      <c r="C225" s="257" t="s">
        <v>569</v>
      </c>
    </row>
    <row r="226" spans="1:3">
      <c r="A226" s="241">
        <v>11.25</v>
      </c>
      <c r="B226" s="258" t="s">
        <v>570</v>
      </c>
      <c r="C226" s="259" t="s">
        <v>571</v>
      </c>
    </row>
    <row r="227" spans="1:3" ht="12" thickBot="1">
      <c r="A227" s="608" t="s">
        <v>684</v>
      </c>
      <c r="B227" s="609"/>
      <c r="C227" s="610"/>
    </row>
    <row r="228" spans="1:3" ht="12.75" thickTop="1" thickBot="1">
      <c r="A228" s="611" t="s">
        <v>529</v>
      </c>
      <c r="B228" s="611"/>
      <c r="C228" s="611"/>
    </row>
    <row r="229" spans="1:3">
      <c r="A229" s="235" t="s">
        <v>572</v>
      </c>
      <c r="B229" s="243" t="s">
        <v>573</v>
      </c>
      <c r="C229" s="612" t="s">
        <v>574</v>
      </c>
    </row>
    <row r="230" spans="1:3">
      <c r="A230" s="233" t="s">
        <v>575</v>
      </c>
      <c r="B230" s="239" t="s">
        <v>576</v>
      </c>
      <c r="C230" s="602"/>
    </row>
    <row r="231" spans="1:3">
      <c r="A231" s="233" t="s">
        <v>577</v>
      </c>
      <c r="B231" s="239" t="s">
        <v>578</v>
      </c>
      <c r="C231" s="602"/>
    </row>
    <row r="232" spans="1:3">
      <c r="A232" s="233" t="s">
        <v>579</v>
      </c>
      <c r="B232" s="239" t="s">
        <v>580</v>
      </c>
      <c r="C232" s="602"/>
    </row>
    <row r="233" spans="1:3">
      <c r="A233" s="233" t="s">
        <v>581</v>
      </c>
      <c r="B233" s="239" t="s">
        <v>582</v>
      </c>
      <c r="C233" s="602"/>
    </row>
    <row r="234" spans="1:3">
      <c r="A234" s="233" t="s">
        <v>583</v>
      </c>
      <c r="B234" s="239" t="s">
        <v>584</v>
      </c>
      <c r="C234" s="257" t="s">
        <v>585</v>
      </c>
    </row>
    <row r="235" spans="1:3" ht="22.5">
      <c r="A235" s="233" t="s">
        <v>586</v>
      </c>
      <c r="B235" s="239" t="s">
        <v>587</v>
      </c>
      <c r="C235" s="257" t="s">
        <v>588</v>
      </c>
    </row>
    <row r="236" spans="1:3">
      <c r="A236" s="233" t="s">
        <v>589</v>
      </c>
      <c r="B236" s="239" t="s">
        <v>590</v>
      </c>
      <c r="C236" s="257" t="s">
        <v>591</v>
      </c>
    </row>
    <row r="237" spans="1:3">
      <c r="A237" s="233" t="s">
        <v>592</v>
      </c>
      <c r="B237" s="239" t="s">
        <v>593</v>
      </c>
      <c r="C237" s="602" t="s">
        <v>594</v>
      </c>
    </row>
    <row r="238" spans="1:3">
      <c r="A238" s="233" t="s">
        <v>595</v>
      </c>
      <c r="B238" s="239" t="s">
        <v>596</v>
      </c>
      <c r="C238" s="602"/>
    </row>
    <row r="239" spans="1:3">
      <c r="A239" s="233" t="s">
        <v>597</v>
      </c>
      <c r="B239" s="239" t="s">
        <v>598</v>
      </c>
      <c r="C239" s="602"/>
    </row>
    <row r="240" spans="1:3">
      <c r="A240" s="233" t="s">
        <v>599</v>
      </c>
      <c r="B240" s="239" t="s">
        <v>600</v>
      </c>
      <c r="C240" s="602" t="s">
        <v>574</v>
      </c>
    </row>
    <row r="241" spans="1:3">
      <c r="A241" s="233" t="s">
        <v>601</v>
      </c>
      <c r="B241" s="239" t="s">
        <v>602</v>
      </c>
      <c r="C241" s="602"/>
    </row>
    <row r="242" spans="1:3">
      <c r="A242" s="233" t="s">
        <v>603</v>
      </c>
      <c r="B242" s="239" t="s">
        <v>604</v>
      </c>
      <c r="C242" s="602"/>
    </row>
    <row r="243" spans="1:3" s="234" customFormat="1">
      <c r="A243" s="233" t="s">
        <v>605</v>
      </c>
      <c r="B243" s="239" t="s">
        <v>606</v>
      </c>
      <c r="C243" s="602"/>
    </row>
    <row r="244" spans="1:3">
      <c r="A244" s="233" t="s">
        <v>607</v>
      </c>
      <c r="B244" s="239" t="s">
        <v>608</v>
      </c>
      <c r="C244" s="602"/>
    </row>
    <row r="245" spans="1:3">
      <c r="A245" s="233" t="s">
        <v>609</v>
      </c>
      <c r="B245" s="239" t="s">
        <v>610</v>
      </c>
      <c r="C245" s="602"/>
    </row>
    <row r="246" spans="1:3">
      <c r="A246" s="233" t="s">
        <v>611</v>
      </c>
      <c r="B246" s="239" t="s">
        <v>612</v>
      </c>
      <c r="C246" s="602"/>
    </row>
    <row r="247" spans="1:3">
      <c r="A247" s="233" t="s">
        <v>613</v>
      </c>
      <c r="B247" s="239" t="s">
        <v>614</v>
      </c>
      <c r="C247" s="602"/>
    </row>
    <row r="248" spans="1:3" s="234" customFormat="1" ht="12" thickBot="1">
      <c r="A248" s="597" t="s">
        <v>685</v>
      </c>
      <c r="B248" s="598"/>
      <c r="C248" s="599"/>
    </row>
    <row r="249" spans="1:3" ht="12.75" thickTop="1" thickBot="1">
      <c r="A249" s="594" t="s">
        <v>615</v>
      </c>
      <c r="B249" s="594"/>
      <c r="C249" s="594"/>
    </row>
    <row r="250" spans="1:3">
      <c r="A250" s="233">
        <v>13.1</v>
      </c>
      <c r="B250" s="595" t="s">
        <v>616</v>
      </c>
      <c r="C250" s="596"/>
    </row>
    <row r="251" spans="1:3" ht="33.75">
      <c r="A251" s="233" t="s">
        <v>617</v>
      </c>
      <c r="B251" s="242" t="s">
        <v>618</v>
      </c>
      <c r="C251" s="237" t="s">
        <v>619</v>
      </c>
    </row>
    <row r="252" spans="1:3" ht="101.25">
      <c r="A252" s="233" t="s">
        <v>620</v>
      </c>
      <c r="B252" s="242" t="s">
        <v>621</v>
      </c>
      <c r="C252" s="237" t="s">
        <v>622</v>
      </c>
    </row>
    <row r="253" spans="1:3" ht="12" thickBot="1">
      <c r="A253" s="597" t="s">
        <v>686</v>
      </c>
      <c r="B253" s="598"/>
      <c r="C253" s="599"/>
    </row>
    <row r="254" spans="1:3" ht="12.75" thickTop="1" thickBot="1">
      <c r="A254" s="594" t="s">
        <v>615</v>
      </c>
      <c r="B254" s="594"/>
      <c r="C254" s="594"/>
    </row>
    <row r="255" spans="1:3">
      <c r="A255" s="233">
        <v>14.1</v>
      </c>
      <c r="B255" s="595" t="s">
        <v>623</v>
      </c>
      <c r="C255" s="596"/>
    </row>
    <row r="256" spans="1:3" ht="22.5">
      <c r="A256" s="233" t="s">
        <v>624</v>
      </c>
      <c r="B256" s="242" t="s">
        <v>625</v>
      </c>
      <c r="C256" s="237" t="s">
        <v>626</v>
      </c>
    </row>
    <row r="257" spans="1:3" ht="45">
      <c r="A257" s="233" t="s">
        <v>627</v>
      </c>
      <c r="B257" s="242" t="s">
        <v>628</v>
      </c>
      <c r="C257" s="237" t="s">
        <v>629</v>
      </c>
    </row>
    <row r="258" spans="1:3" ht="12" customHeight="1">
      <c r="A258" s="233" t="s">
        <v>630</v>
      </c>
      <c r="B258" s="242" t="s">
        <v>631</v>
      </c>
      <c r="C258" s="237" t="s">
        <v>632</v>
      </c>
    </row>
    <row r="259" spans="1:3" ht="33.75">
      <c r="A259" s="233" t="s">
        <v>633</v>
      </c>
      <c r="B259" s="242" t="s">
        <v>634</v>
      </c>
      <c r="C259" s="237" t="s">
        <v>635</v>
      </c>
    </row>
    <row r="260" spans="1:3" ht="11.25" customHeight="1">
      <c r="A260" s="233" t="s">
        <v>636</v>
      </c>
      <c r="B260" s="242" t="s">
        <v>637</v>
      </c>
      <c r="C260" s="237" t="s">
        <v>638</v>
      </c>
    </row>
    <row r="261" spans="1:3" ht="56.25">
      <c r="A261" s="233" t="s">
        <v>639</v>
      </c>
      <c r="B261" s="242" t="s">
        <v>640</v>
      </c>
      <c r="C261" s="237" t="s">
        <v>641</v>
      </c>
    </row>
    <row r="262" spans="1:3">
      <c r="A262" s="228"/>
      <c r="B262" s="228"/>
      <c r="C262" s="228"/>
    </row>
    <row r="263" spans="1:3">
      <c r="A263" s="228"/>
      <c r="B263" s="228"/>
      <c r="C263" s="228"/>
    </row>
    <row r="264" spans="1:3">
      <c r="A264" s="228"/>
      <c r="B264" s="228"/>
      <c r="C264" s="228"/>
    </row>
    <row r="265" spans="1:3">
      <c r="A265" s="228"/>
      <c r="B265" s="228"/>
      <c r="C265" s="228"/>
    </row>
    <row r="266" spans="1:3">
      <c r="A266" s="228"/>
      <c r="B266" s="228"/>
      <c r="C266" s="228"/>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1"/>
  <sheetViews>
    <sheetView tabSelected="1" zoomScaleNormal="100" workbookViewId="0">
      <pane xSplit="1" ySplit="5" topLeftCell="B6" activePane="bottomRight" state="frozen"/>
      <selection activeCell="A16" sqref="A16"/>
      <selection pane="topRight" activeCell="A16" sqref="A16"/>
      <selection pane="bottomLeft" activeCell="A16" sqref="A16"/>
      <selection pane="bottomRight" activeCell="C36" sqref="C36:C38"/>
    </sheetView>
  </sheetViews>
  <sheetFormatPr defaultRowHeight="15.75"/>
  <cols>
    <col min="1" max="1" width="9.5703125" style="20" bestFit="1" customWidth="1"/>
    <col min="2" max="2" width="86" style="17" customWidth="1"/>
    <col min="3" max="3" width="14.5703125" style="17" customWidth="1"/>
    <col min="4" max="7" width="14.5703125" style="2" customWidth="1"/>
    <col min="8" max="8" width="6.7109375" customWidth="1"/>
    <col min="9" max="9" width="11.42578125" customWidth="1"/>
    <col min="10" max="14" width="10.140625" customWidth="1"/>
  </cols>
  <sheetData>
    <row r="1" spans="1:22">
      <c r="A1" s="18" t="s">
        <v>226</v>
      </c>
      <c r="B1" s="470" t="str">
        <f>Info!C2</f>
        <v>სს "ბაზისბანკი"</v>
      </c>
    </row>
    <row r="2" spans="1:22">
      <c r="A2" s="18" t="s">
        <v>227</v>
      </c>
      <c r="B2" s="500">
        <v>43646</v>
      </c>
      <c r="C2" s="30"/>
      <c r="D2" s="19"/>
      <c r="E2" s="19"/>
      <c r="F2" s="19"/>
      <c r="G2" s="19"/>
      <c r="H2" s="1"/>
    </row>
    <row r="3" spans="1:22">
      <c r="A3" s="18"/>
      <c r="C3" s="30"/>
      <c r="D3" s="19"/>
      <c r="E3" s="19"/>
      <c r="F3" s="19"/>
      <c r="G3" s="19"/>
      <c r="H3" s="1"/>
    </row>
    <row r="4" spans="1:22" ht="16.5" thickBot="1">
      <c r="A4" s="72" t="s">
        <v>644</v>
      </c>
      <c r="B4" s="210" t="s">
        <v>261</v>
      </c>
      <c r="C4" s="211"/>
      <c r="D4" s="212"/>
      <c r="E4" s="212"/>
      <c r="F4" s="212"/>
      <c r="G4" s="212"/>
      <c r="H4" s="1"/>
    </row>
    <row r="5" spans="1:22" ht="15">
      <c r="A5" s="349" t="s">
        <v>27</v>
      </c>
      <c r="B5" s="350"/>
      <c r="C5" s="472">
        <v>43646</v>
      </c>
      <c r="D5" s="471">
        <v>43555</v>
      </c>
      <c r="E5" s="472">
        <v>43465</v>
      </c>
      <c r="F5" s="472">
        <v>43373</v>
      </c>
      <c r="G5" s="473">
        <v>43281</v>
      </c>
    </row>
    <row r="6" spans="1:22" ht="15">
      <c r="A6" s="474"/>
      <c r="B6" s="475" t="s">
        <v>223</v>
      </c>
      <c r="C6" s="351"/>
      <c r="D6" s="351"/>
      <c r="E6" s="351"/>
      <c r="F6" s="351"/>
      <c r="G6" s="352"/>
    </row>
    <row r="7" spans="1:22" ht="15">
      <c r="A7" s="474"/>
      <c r="B7" s="476" t="s">
        <v>228</v>
      </c>
      <c r="C7" s="351"/>
      <c r="D7" s="351"/>
      <c r="E7" s="351"/>
      <c r="F7" s="351"/>
      <c r="G7" s="352"/>
    </row>
    <row r="8" spans="1:22" ht="15">
      <c r="A8" s="477">
        <v>1</v>
      </c>
      <c r="B8" s="478" t="s">
        <v>24</v>
      </c>
      <c r="C8" s="479">
        <v>210197881.79999998</v>
      </c>
      <c r="D8" s="480">
        <v>209924565.16999999</v>
      </c>
      <c r="E8" s="480">
        <v>207916637.90359998</v>
      </c>
      <c r="F8" s="480">
        <v>196327317.77559999</v>
      </c>
      <c r="G8" s="481">
        <v>188528761.14989999</v>
      </c>
      <c r="J8" s="502"/>
      <c r="Q8" s="502"/>
      <c r="R8" s="502"/>
      <c r="S8" s="502"/>
      <c r="T8" s="502"/>
      <c r="U8" s="502"/>
      <c r="V8" s="502"/>
    </row>
    <row r="9" spans="1:22" ht="15">
      <c r="A9" s="477">
        <v>2</v>
      </c>
      <c r="B9" s="478" t="s">
        <v>125</v>
      </c>
      <c r="C9" s="479">
        <v>210197881.79999998</v>
      </c>
      <c r="D9" s="480">
        <v>209924565.16999999</v>
      </c>
      <c r="E9" s="480">
        <v>207916637.90359998</v>
      </c>
      <c r="F9" s="480">
        <v>196327317.77559999</v>
      </c>
      <c r="G9" s="481">
        <v>188528761.14989999</v>
      </c>
      <c r="J9" s="502"/>
      <c r="Q9" s="502"/>
      <c r="R9" s="502"/>
      <c r="S9" s="502"/>
      <c r="T9" s="502"/>
      <c r="U9" s="502"/>
      <c r="V9" s="502"/>
    </row>
    <row r="10" spans="1:22" ht="15">
      <c r="A10" s="477">
        <v>3</v>
      </c>
      <c r="B10" s="478" t="s">
        <v>89</v>
      </c>
      <c r="C10" s="479">
        <v>225806272.84884182</v>
      </c>
      <c r="D10" s="480">
        <v>224305045.36071205</v>
      </c>
      <c r="E10" s="480">
        <v>221980553.73650903</v>
      </c>
      <c r="F10" s="480">
        <v>209132513.19832939</v>
      </c>
      <c r="G10" s="481">
        <v>199865409.81702045</v>
      </c>
      <c r="J10" s="502"/>
      <c r="Q10" s="502"/>
      <c r="R10" s="502"/>
      <c r="S10" s="502"/>
      <c r="T10" s="502"/>
      <c r="U10" s="502"/>
      <c r="V10" s="502"/>
    </row>
    <row r="11" spans="1:22" ht="15">
      <c r="A11" s="474"/>
      <c r="B11" s="475" t="s">
        <v>224</v>
      </c>
      <c r="C11" s="351"/>
      <c r="D11" s="351"/>
      <c r="E11" s="351"/>
      <c r="F11" s="351"/>
      <c r="G11" s="352"/>
      <c r="J11" s="502"/>
      <c r="Q11" s="502"/>
      <c r="R11" s="502"/>
      <c r="S11" s="502"/>
      <c r="T11" s="502"/>
      <c r="U11" s="502"/>
      <c r="V11" s="502"/>
    </row>
    <row r="12" spans="1:22" ht="15" customHeight="1">
      <c r="A12" s="477">
        <v>4</v>
      </c>
      <c r="B12" s="478" t="s">
        <v>666</v>
      </c>
      <c r="C12" s="482">
        <v>1354642967.9517217</v>
      </c>
      <c r="D12" s="480">
        <v>1243022792.4400394</v>
      </c>
      <c r="E12" s="480">
        <v>1227819485.8264616</v>
      </c>
      <c r="F12" s="480">
        <v>1113866214.8477025</v>
      </c>
      <c r="G12" s="481">
        <v>997805918.02298629</v>
      </c>
      <c r="J12" s="502"/>
      <c r="Q12" s="502"/>
      <c r="R12" s="502"/>
      <c r="S12" s="502"/>
      <c r="T12" s="502"/>
      <c r="U12" s="502"/>
      <c r="V12" s="502"/>
    </row>
    <row r="13" spans="1:22" ht="15">
      <c r="A13" s="474"/>
      <c r="B13" s="475" t="s">
        <v>126</v>
      </c>
      <c r="C13" s="351"/>
      <c r="D13" s="351"/>
      <c r="E13" s="351"/>
      <c r="F13" s="351"/>
      <c r="G13" s="352"/>
      <c r="Q13" s="502"/>
      <c r="R13" s="502"/>
      <c r="S13" s="502"/>
      <c r="T13" s="502"/>
      <c r="U13" s="502"/>
      <c r="V13" s="502"/>
    </row>
    <row r="14" spans="1:22" s="3" customFormat="1" ht="15">
      <c r="A14" s="477"/>
      <c r="B14" s="476" t="s">
        <v>829</v>
      </c>
      <c r="C14" s="351"/>
      <c r="D14" s="351"/>
      <c r="E14" s="351"/>
      <c r="F14" s="351"/>
      <c r="G14" s="352"/>
      <c r="Q14" s="502"/>
      <c r="R14" s="502"/>
      <c r="S14" s="502"/>
      <c r="T14" s="502"/>
      <c r="U14" s="502"/>
      <c r="V14" s="502"/>
    </row>
    <row r="15" spans="1:22" ht="15">
      <c r="A15" s="483">
        <v>5</v>
      </c>
      <c r="B15" s="484"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&gt;=8.7569456051088%</v>
      </c>
      <c r="C15" s="485">
        <v>0.15516847374022708</v>
      </c>
      <c r="D15" s="528">
        <v>0.16888231370071702</v>
      </c>
      <c r="E15" s="528">
        <v>0.16933811549964817</v>
      </c>
      <c r="F15" s="528">
        <v>0.17625753897423271</v>
      </c>
      <c r="G15" s="529">
        <v>0.18894331827921357</v>
      </c>
      <c r="Q15" s="502"/>
      <c r="R15" s="502"/>
      <c r="S15" s="502"/>
      <c r="T15" s="502"/>
      <c r="U15" s="502"/>
      <c r="V15" s="502"/>
    </row>
    <row r="16" spans="1:22" ht="15" customHeight="1">
      <c r="A16" s="483">
        <v>6</v>
      </c>
      <c r="B16" s="484" t="str">
        <f>"პირველადი კაპიტალის კოეფიციენტი &gt;="&amp;'9.1. Capital Requirements'!$C$20*100&amp;"%"</f>
        <v>პირველადი კაპიტალის კოეფიციენტი &gt;=10.8497752064015%</v>
      </c>
      <c r="C16" s="485">
        <v>0.15516847374022708</v>
      </c>
      <c r="D16" s="528">
        <v>0.16888231370071702</v>
      </c>
      <c r="E16" s="528">
        <v>0.16933811549964817</v>
      </c>
      <c r="F16" s="528">
        <v>0.17625753897423271</v>
      </c>
      <c r="G16" s="529">
        <v>0.18894331827921357</v>
      </c>
      <c r="Q16" s="502"/>
      <c r="R16" s="502"/>
      <c r="S16" s="502"/>
      <c r="T16" s="502"/>
      <c r="U16" s="502"/>
      <c r="V16" s="502"/>
    </row>
    <row r="17" spans="1:22" ht="15">
      <c r="A17" s="483">
        <v>7</v>
      </c>
      <c r="B17" s="484" t="str">
        <f>"საზედამხედველო კაპიტალის კოეფიციენტი &gt;="&amp;'9.1. Capital Requirements'!$C$21*100&amp;"%"</f>
        <v>საზედამხედველო კაპიტალის კოეფიციენტი &gt;=16.3244963704684%</v>
      </c>
      <c r="C17" s="485">
        <v>0.16669061752136108</v>
      </c>
      <c r="D17" s="528">
        <v>0.18045127307794884</v>
      </c>
      <c r="E17" s="528">
        <v>0.18079249946672005</v>
      </c>
      <c r="F17" s="528">
        <v>0.1877537090277254</v>
      </c>
      <c r="G17" s="529">
        <v>0.20030489517743688</v>
      </c>
      <c r="Q17" s="502"/>
      <c r="R17" s="502"/>
      <c r="S17" s="502"/>
      <c r="T17" s="502"/>
      <c r="U17" s="502"/>
      <c r="V17" s="502"/>
    </row>
    <row r="18" spans="1:22" ht="15">
      <c r="A18" s="474"/>
      <c r="B18" s="475" t="s">
        <v>6</v>
      </c>
      <c r="C18" s="351"/>
      <c r="D18" s="351"/>
      <c r="E18" s="351"/>
      <c r="F18" s="351"/>
      <c r="G18" s="352"/>
      <c r="Q18" s="502"/>
      <c r="R18" s="502"/>
      <c r="S18" s="502"/>
      <c r="T18" s="502"/>
      <c r="U18" s="502"/>
      <c r="V18" s="502"/>
    </row>
    <row r="19" spans="1:22" ht="15" customHeight="1">
      <c r="A19" s="486">
        <v>8</v>
      </c>
      <c r="B19" s="487" t="s">
        <v>7</v>
      </c>
      <c r="C19" s="488">
        <v>7.5940988753890257E-2</v>
      </c>
      <c r="D19" s="495">
        <v>7.5984220434931665E-2</v>
      </c>
      <c r="E19" s="495">
        <v>7.8368089387850878E-2</v>
      </c>
      <c r="F19" s="495">
        <v>7.8104187589757165E-2</v>
      </c>
      <c r="G19" s="496">
        <v>7.7036901215072812E-2</v>
      </c>
      <c r="J19" s="525"/>
      <c r="K19" s="524"/>
      <c r="Q19" s="502"/>
      <c r="R19" s="502"/>
      <c r="S19" s="502"/>
      <c r="T19" s="502"/>
      <c r="U19" s="502"/>
      <c r="V19" s="502"/>
    </row>
    <row r="20" spans="1:22" ht="15">
      <c r="A20" s="486">
        <v>9</v>
      </c>
      <c r="B20" s="487" t="s">
        <v>8</v>
      </c>
      <c r="C20" s="488">
        <v>3.6859486558429445E-2</v>
      </c>
      <c r="D20" s="495">
        <v>3.6769033292426312E-2</v>
      </c>
      <c r="E20" s="495">
        <v>3.5090610937669693E-2</v>
      </c>
      <c r="F20" s="495">
        <v>3.4366168971105143E-2</v>
      </c>
      <c r="G20" s="496">
        <v>3.3245239096760554E-2</v>
      </c>
      <c r="Q20" s="502"/>
      <c r="R20" s="502"/>
      <c r="S20" s="502"/>
      <c r="T20" s="502"/>
      <c r="U20" s="502"/>
      <c r="V20" s="502"/>
    </row>
    <row r="21" spans="1:22" ht="15">
      <c r="A21" s="486">
        <v>10</v>
      </c>
      <c r="B21" s="487" t="s">
        <v>9</v>
      </c>
      <c r="C21" s="488">
        <v>2.3658601903984815E-2</v>
      </c>
      <c r="D21" s="495">
        <v>2.4997713503312775E-2</v>
      </c>
      <c r="E21" s="495">
        <v>3.1461724552654641E-2</v>
      </c>
      <c r="F21" s="495">
        <v>3.3852072924763985E-2</v>
      </c>
      <c r="G21" s="496">
        <v>3.4335787043946166E-2</v>
      </c>
      <c r="Q21" s="502"/>
      <c r="R21" s="502"/>
      <c r="S21" s="502"/>
      <c r="T21" s="502"/>
      <c r="U21" s="502"/>
      <c r="V21" s="502"/>
    </row>
    <row r="22" spans="1:22" ht="15">
      <c r="A22" s="486">
        <v>11</v>
      </c>
      <c r="B22" s="487" t="s">
        <v>262</v>
      </c>
      <c r="C22" s="488">
        <v>3.9081502195460818E-2</v>
      </c>
      <c r="D22" s="495">
        <v>3.921518714250536E-2</v>
      </c>
      <c r="E22" s="495">
        <v>4.3277478450181192E-2</v>
      </c>
      <c r="F22" s="495">
        <v>4.3738018618652022E-2</v>
      </c>
      <c r="G22" s="496">
        <v>4.3791662118312258E-2</v>
      </c>
      <c r="Q22" s="502"/>
      <c r="R22" s="502"/>
      <c r="S22" s="502"/>
      <c r="T22" s="502"/>
      <c r="U22" s="502"/>
      <c r="V22" s="502"/>
    </row>
    <row r="23" spans="1:22" ht="15">
      <c r="A23" s="486">
        <v>12</v>
      </c>
      <c r="B23" s="487" t="s">
        <v>10</v>
      </c>
      <c r="C23" s="530">
        <v>8.8224157700059289E-3</v>
      </c>
      <c r="D23" s="495">
        <v>6.4927878416268497E-3</v>
      </c>
      <c r="E23" s="495">
        <v>2.865169487050399E-2</v>
      </c>
      <c r="F23" s="495">
        <v>2.6187202272136337E-2</v>
      </c>
      <c r="G23" s="496">
        <v>2.7310911771382874E-2</v>
      </c>
      <c r="Q23" s="502"/>
      <c r="R23" s="502"/>
      <c r="S23" s="502"/>
      <c r="T23" s="502"/>
      <c r="U23" s="502"/>
      <c r="V23" s="502"/>
    </row>
    <row r="24" spans="1:22" ht="15">
      <c r="A24" s="486">
        <v>13</v>
      </c>
      <c r="B24" s="487" t="s">
        <v>11</v>
      </c>
      <c r="C24" s="530">
        <v>5.6594468017330063E-2</v>
      </c>
      <c r="D24" s="495">
        <v>4.0940796990077043E-2</v>
      </c>
      <c r="E24" s="495">
        <v>0.17643253083622418</v>
      </c>
      <c r="F24" s="495">
        <v>0.15969965531778549</v>
      </c>
      <c r="G24" s="496">
        <v>0.16548233279919716</v>
      </c>
      <c r="Q24" s="502"/>
      <c r="R24" s="502"/>
      <c r="S24" s="502"/>
      <c r="T24" s="502"/>
      <c r="U24" s="502"/>
      <c r="V24" s="502"/>
    </row>
    <row r="25" spans="1:22" ht="15">
      <c r="A25" s="474"/>
      <c r="B25" s="475" t="s">
        <v>12</v>
      </c>
      <c r="C25" s="351"/>
      <c r="D25" s="351"/>
      <c r="E25" s="351"/>
      <c r="F25" s="351"/>
      <c r="G25" s="352"/>
      <c r="Q25" s="502"/>
      <c r="R25" s="502"/>
      <c r="S25" s="502"/>
      <c r="T25" s="502"/>
      <c r="U25" s="502"/>
      <c r="V25" s="502"/>
    </row>
    <row r="26" spans="1:22" ht="15">
      <c r="A26" s="486">
        <v>14</v>
      </c>
      <c r="B26" s="487" t="s">
        <v>13</v>
      </c>
      <c r="C26" s="530">
        <v>6.1735153385548892E-2</v>
      </c>
      <c r="D26" s="531">
        <v>5.1365467993012871E-2</v>
      </c>
      <c r="E26" s="531">
        <v>3.7616392189984187E-2</v>
      </c>
      <c r="F26" s="531">
        <v>4.3636169586635083E-2</v>
      </c>
      <c r="G26" s="532">
        <v>4.3635759723426877E-2</v>
      </c>
      <c r="Q26" s="502"/>
      <c r="R26" s="502"/>
      <c r="S26" s="502"/>
      <c r="T26" s="502"/>
      <c r="U26" s="502"/>
      <c r="V26" s="502"/>
    </row>
    <row r="27" spans="1:22" ht="15" customHeight="1">
      <c r="A27" s="486">
        <v>15</v>
      </c>
      <c r="B27" s="487" t="s">
        <v>14</v>
      </c>
      <c r="C27" s="530">
        <v>4.4811190972136233E-2</v>
      </c>
      <c r="D27" s="531">
        <v>4.2657769061922722E-2</v>
      </c>
      <c r="E27" s="531">
        <v>3.7622163075962334E-2</v>
      </c>
      <c r="F27" s="531">
        <v>4.1995041136196044E-2</v>
      </c>
      <c r="G27" s="532">
        <v>4.4171314808724299E-2</v>
      </c>
      <c r="Q27" s="502"/>
      <c r="R27" s="502"/>
      <c r="S27" s="502"/>
      <c r="T27" s="502"/>
      <c r="U27" s="502"/>
      <c r="V27" s="502"/>
    </row>
    <row r="28" spans="1:22" ht="15">
      <c r="A28" s="486">
        <v>16</v>
      </c>
      <c r="B28" s="487" t="s">
        <v>15</v>
      </c>
      <c r="C28" s="530">
        <v>0.63594775124018077</v>
      </c>
      <c r="D28" s="531">
        <v>0.63382651535182211</v>
      </c>
      <c r="E28" s="531">
        <v>0.6305399913877463</v>
      </c>
      <c r="F28" s="531">
        <v>0.65689633506682654</v>
      </c>
      <c r="G28" s="532">
        <v>0.63930391514887086</v>
      </c>
      <c r="I28" s="525"/>
      <c r="Q28" s="502"/>
      <c r="R28" s="502"/>
      <c r="S28" s="502"/>
      <c r="T28" s="502"/>
      <c r="U28" s="502"/>
      <c r="V28" s="502"/>
    </row>
    <row r="29" spans="1:22" ht="15" customHeight="1">
      <c r="A29" s="486">
        <v>17</v>
      </c>
      <c r="B29" s="487" t="s">
        <v>16</v>
      </c>
      <c r="C29" s="530">
        <v>0.56707310144366196</v>
      </c>
      <c r="D29" s="531">
        <v>0.5616304094212704</v>
      </c>
      <c r="E29" s="531">
        <v>0.57228772317317134</v>
      </c>
      <c r="F29" s="531">
        <v>0.57520453523023041</v>
      </c>
      <c r="G29" s="532">
        <v>0.58203727548934747</v>
      </c>
      <c r="Q29" s="502"/>
      <c r="R29" s="502"/>
      <c r="S29" s="502"/>
      <c r="T29" s="502"/>
      <c r="U29" s="502"/>
      <c r="V29" s="502"/>
    </row>
    <row r="30" spans="1:22" ht="15">
      <c r="A30" s="486">
        <v>18</v>
      </c>
      <c r="B30" s="487" t="s">
        <v>17</v>
      </c>
      <c r="C30" s="530">
        <v>3.5633842070909527E-2</v>
      </c>
      <c r="D30" s="531">
        <v>1.7273363159113694E-2</v>
      </c>
      <c r="E30" s="531">
        <v>0.16269619276535946</v>
      </c>
      <c r="F30" s="531">
        <v>0.12094314630074871</v>
      </c>
      <c r="G30" s="532">
        <v>-9.3635834371846459E-4</v>
      </c>
      <c r="Q30" s="502"/>
      <c r="R30" s="502"/>
      <c r="S30" s="502"/>
      <c r="T30" s="502"/>
      <c r="U30" s="502"/>
      <c r="V30" s="502"/>
    </row>
    <row r="31" spans="1:22" ht="15" customHeight="1">
      <c r="A31" s="474"/>
      <c r="B31" s="475" t="s">
        <v>18</v>
      </c>
      <c r="C31" s="351"/>
      <c r="D31" s="351"/>
      <c r="E31" s="351"/>
      <c r="F31" s="351"/>
      <c r="G31" s="352"/>
      <c r="Q31" s="502"/>
      <c r="R31" s="502"/>
      <c r="S31" s="502"/>
      <c r="T31" s="502"/>
      <c r="U31" s="502"/>
      <c r="V31" s="502"/>
    </row>
    <row r="32" spans="1:22" ht="15" customHeight="1">
      <c r="A32" s="486">
        <v>19</v>
      </c>
      <c r="B32" s="487" t="s">
        <v>19</v>
      </c>
      <c r="C32" s="533">
        <v>0.31966287607294513</v>
      </c>
      <c r="D32" s="488">
        <v>0.29841612350315833</v>
      </c>
      <c r="E32" s="488">
        <v>0.30380043698047682</v>
      </c>
      <c r="F32" s="488">
        <v>0.22216798637936463</v>
      </c>
      <c r="G32" s="497">
        <v>0.28986743013800187</v>
      </c>
      <c r="Q32" s="502"/>
      <c r="R32" s="502"/>
      <c r="S32" s="502"/>
      <c r="T32" s="502"/>
      <c r="U32" s="502"/>
      <c r="V32" s="502"/>
    </row>
    <row r="33" spans="1:22" ht="15" customHeight="1">
      <c r="A33" s="486">
        <v>20</v>
      </c>
      <c r="B33" s="487" t="s">
        <v>20</v>
      </c>
      <c r="C33" s="533">
        <v>0.6868560771496518</v>
      </c>
      <c r="D33" s="530">
        <v>0.69071091957128494</v>
      </c>
      <c r="E33" s="530">
        <v>0.69731021771532631</v>
      </c>
      <c r="F33" s="530">
        <v>0.70479456578578514</v>
      </c>
      <c r="G33" s="534">
        <v>0.72674256958572669</v>
      </c>
      <c r="I33" s="525"/>
      <c r="Q33" s="502"/>
      <c r="R33" s="502"/>
      <c r="S33" s="502"/>
      <c r="T33" s="502"/>
      <c r="U33" s="502"/>
      <c r="V33" s="502"/>
    </row>
    <row r="34" spans="1:22" ht="15" customHeight="1">
      <c r="A34" s="486">
        <v>21</v>
      </c>
      <c r="B34" s="491" t="s">
        <v>21</v>
      </c>
      <c r="C34" s="533">
        <v>0.23356354242549265</v>
      </c>
      <c r="D34" s="530">
        <v>0.2457060145826058</v>
      </c>
      <c r="E34" s="530">
        <v>0.26597819226064201</v>
      </c>
      <c r="F34" s="530">
        <v>0.19301396396115966</v>
      </c>
      <c r="G34" s="534">
        <v>0.20938541124840987</v>
      </c>
      <c r="Q34" s="502"/>
      <c r="R34" s="502"/>
      <c r="S34" s="502"/>
      <c r="T34" s="502"/>
      <c r="U34" s="502"/>
      <c r="V34" s="502"/>
    </row>
    <row r="35" spans="1:22" ht="15" customHeight="1">
      <c r="A35" s="493"/>
      <c r="B35" s="475" t="s">
        <v>828</v>
      </c>
      <c r="C35" s="351"/>
      <c r="D35" s="351"/>
      <c r="E35" s="351"/>
      <c r="F35" s="351"/>
      <c r="G35" s="352"/>
      <c r="Q35" s="502"/>
      <c r="R35" s="502"/>
      <c r="S35" s="502"/>
      <c r="T35" s="502"/>
      <c r="U35" s="502"/>
      <c r="V35" s="502"/>
    </row>
    <row r="36" spans="1:22" ht="15" customHeight="1">
      <c r="A36" s="486">
        <v>22</v>
      </c>
      <c r="B36" s="494" t="s">
        <v>812</v>
      </c>
      <c r="C36" s="645">
        <v>425348002.45933306</v>
      </c>
      <c r="D36" s="491">
        <v>369765654.24648392</v>
      </c>
      <c r="E36" s="491">
        <v>385346440.77729994</v>
      </c>
      <c r="F36" s="491">
        <v>272594785.56492501</v>
      </c>
      <c r="G36" s="492">
        <v>307246026.69032496</v>
      </c>
      <c r="Q36" s="502"/>
      <c r="R36" s="502"/>
      <c r="S36" s="502"/>
      <c r="T36" s="502"/>
      <c r="U36" s="502"/>
      <c r="V36" s="502"/>
    </row>
    <row r="37" spans="1:22" ht="15">
      <c r="A37" s="486">
        <v>23</v>
      </c>
      <c r="B37" s="487" t="s">
        <v>813</v>
      </c>
      <c r="C37" s="645">
        <v>211554191.77801499</v>
      </c>
      <c r="D37" s="489">
        <v>210151384.32850733</v>
      </c>
      <c r="E37" s="489">
        <v>225044412.07161105</v>
      </c>
      <c r="F37" s="489">
        <v>201578254.99856251</v>
      </c>
      <c r="G37" s="490">
        <v>240418527.33692402</v>
      </c>
      <c r="Q37" s="502"/>
      <c r="R37" s="502"/>
      <c r="S37" s="502"/>
      <c r="T37" s="502"/>
      <c r="U37" s="502"/>
      <c r="V37" s="502"/>
    </row>
    <row r="38" spans="1:22" thickBot="1">
      <c r="A38" s="123">
        <v>24</v>
      </c>
      <c r="B38" s="265" t="s">
        <v>811</v>
      </c>
      <c r="C38" s="646">
        <v>2.0105865021367819</v>
      </c>
      <c r="D38" s="498">
        <v>1.759520430607626</v>
      </c>
      <c r="E38" s="498">
        <v>1.7123128596264787</v>
      </c>
      <c r="F38" s="498">
        <v>1.3523025366345638</v>
      </c>
      <c r="G38" s="499">
        <v>1.2779631840093109</v>
      </c>
      <c r="Q38" s="502"/>
      <c r="R38" s="502"/>
      <c r="S38" s="502"/>
      <c r="T38" s="502"/>
      <c r="U38" s="502"/>
      <c r="V38" s="502"/>
    </row>
    <row r="39" spans="1:22">
      <c r="A39" s="21"/>
    </row>
    <row r="40" spans="1:22" ht="39.75">
      <c r="B40" s="348" t="s">
        <v>830</v>
      </c>
    </row>
    <row r="41" spans="1:22" ht="65.25">
      <c r="B41" s="398" t="s">
        <v>827</v>
      </c>
      <c r="D41" s="369"/>
      <c r="E41" s="369"/>
      <c r="F41" s="369"/>
      <c r="G41" s="36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6" activePane="bottomRight" state="frozen"/>
      <selection activeCell="A16" sqref="A16"/>
      <selection pane="topRight" activeCell="A16" sqref="A16"/>
      <selection pane="bottomLeft" activeCell="A16" sqref="A16"/>
      <selection pane="bottomRight" activeCell="H14" sqref="H1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5" ht="15.75">
      <c r="A1" s="18" t="s">
        <v>226</v>
      </c>
      <c r="B1" s="369" t="str">
        <f>Info!C2</f>
        <v>სს "ბაზისბანკი"</v>
      </c>
    </row>
    <row r="2" spans="1:15" ht="15.75">
      <c r="A2" s="18" t="s">
        <v>227</v>
      </c>
      <c r="B2" s="501">
        <f>'1. key ratios'!B2</f>
        <v>43646</v>
      </c>
    </row>
    <row r="3" spans="1:15" ht="15.75">
      <c r="A3" s="18"/>
    </row>
    <row r="4" spans="1:15" ht="16.5" thickBot="1">
      <c r="A4" s="32" t="s">
        <v>645</v>
      </c>
      <c r="B4" s="73" t="s">
        <v>279</v>
      </c>
      <c r="C4" s="32"/>
      <c r="D4" s="33"/>
      <c r="E4" s="33"/>
      <c r="F4" s="34"/>
      <c r="G4" s="34"/>
      <c r="H4" s="35" t="s">
        <v>130</v>
      </c>
    </row>
    <row r="5" spans="1:15" ht="15.75">
      <c r="A5" s="36"/>
      <c r="B5" s="37"/>
      <c r="C5" s="537" t="s">
        <v>232</v>
      </c>
      <c r="D5" s="538"/>
      <c r="E5" s="539"/>
      <c r="F5" s="537" t="s">
        <v>233</v>
      </c>
      <c r="G5" s="538"/>
      <c r="H5" s="540"/>
    </row>
    <row r="6" spans="1:15" ht="15.75">
      <c r="A6" s="38" t="s">
        <v>27</v>
      </c>
      <c r="B6" s="39" t="s">
        <v>190</v>
      </c>
      <c r="C6" s="40" t="s">
        <v>28</v>
      </c>
      <c r="D6" s="40" t="s">
        <v>131</v>
      </c>
      <c r="E6" s="40" t="s">
        <v>69</v>
      </c>
      <c r="F6" s="40" t="s">
        <v>28</v>
      </c>
      <c r="G6" s="40" t="s">
        <v>131</v>
      </c>
      <c r="H6" s="41" t="s">
        <v>69</v>
      </c>
    </row>
    <row r="7" spans="1:15" ht="15.75">
      <c r="A7" s="38">
        <v>1</v>
      </c>
      <c r="B7" s="42" t="s">
        <v>191</v>
      </c>
      <c r="C7" s="266">
        <v>15870649.57</v>
      </c>
      <c r="D7" s="266">
        <v>22057897.6283</v>
      </c>
      <c r="E7" s="267">
        <f>C7+D7</f>
        <v>37928547.198300004</v>
      </c>
      <c r="F7" s="268">
        <v>13857124.119999999</v>
      </c>
      <c r="G7" s="269">
        <v>16416479.5614</v>
      </c>
      <c r="H7" s="270">
        <f>F7+G7</f>
        <v>30273603.681400001</v>
      </c>
      <c r="J7" s="502"/>
      <c r="K7" s="502"/>
      <c r="L7" s="502"/>
      <c r="M7" s="502"/>
      <c r="N7" s="502"/>
      <c r="O7" s="502"/>
    </row>
    <row r="8" spans="1:15" ht="15.75">
      <c r="A8" s="38">
        <v>2</v>
      </c>
      <c r="B8" s="42" t="s">
        <v>192</v>
      </c>
      <c r="C8" s="266">
        <v>25656300.550000001</v>
      </c>
      <c r="D8" s="266">
        <v>223699665.8163</v>
      </c>
      <c r="E8" s="267">
        <f t="shared" ref="E8:E20" si="0">C8+D8</f>
        <v>249355966.36630002</v>
      </c>
      <c r="F8" s="268">
        <v>6672798.0999999996</v>
      </c>
      <c r="G8" s="269">
        <v>154622009.2383</v>
      </c>
      <c r="H8" s="270">
        <f t="shared" ref="H8:H40" si="1">F8+G8</f>
        <v>161294807.33829999</v>
      </c>
      <c r="J8" s="502"/>
      <c r="K8" s="502"/>
      <c r="L8" s="502"/>
      <c r="M8" s="502"/>
      <c r="N8" s="502"/>
      <c r="O8" s="502"/>
    </row>
    <row r="9" spans="1:15" ht="15.75">
      <c r="A9" s="38">
        <v>3</v>
      </c>
      <c r="B9" s="42" t="s">
        <v>193</v>
      </c>
      <c r="C9" s="266">
        <v>10258721.619999999</v>
      </c>
      <c r="D9" s="266">
        <v>24214798.177299999</v>
      </c>
      <c r="E9" s="267">
        <f t="shared" si="0"/>
        <v>34473519.797299996</v>
      </c>
      <c r="F9" s="268">
        <v>623871.6</v>
      </c>
      <c r="G9" s="269">
        <v>39908427.186900005</v>
      </c>
      <c r="H9" s="270">
        <f t="shared" si="1"/>
        <v>40532298.786900006</v>
      </c>
      <c r="J9" s="502"/>
      <c r="K9" s="502"/>
      <c r="L9" s="502"/>
      <c r="M9" s="502"/>
      <c r="N9" s="502"/>
      <c r="O9" s="502"/>
    </row>
    <row r="10" spans="1:15" ht="15.75">
      <c r="A10" s="38">
        <v>4</v>
      </c>
      <c r="B10" s="42" t="s">
        <v>222</v>
      </c>
      <c r="C10" s="266">
        <v>0</v>
      </c>
      <c r="D10" s="266">
        <v>0</v>
      </c>
      <c r="E10" s="267">
        <f t="shared" si="0"/>
        <v>0</v>
      </c>
      <c r="F10" s="268">
        <v>0</v>
      </c>
      <c r="G10" s="269">
        <v>0</v>
      </c>
      <c r="H10" s="270">
        <f t="shared" si="1"/>
        <v>0</v>
      </c>
      <c r="J10" s="502"/>
      <c r="K10" s="502"/>
      <c r="L10" s="502"/>
      <c r="M10" s="502"/>
      <c r="N10" s="502"/>
      <c r="O10" s="502"/>
    </row>
    <row r="11" spans="1:15" ht="15.75">
      <c r="A11" s="38">
        <v>5</v>
      </c>
      <c r="B11" s="42" t="s">
        <v>194</v>
      </c>
      <c r="C11" s="266">
        <v>199917743.81999999</v>
      </c>
      <c r="D11" s="266">
        <v>5622652</v>
      </c>
      <c r="E11" s="267">
        <f t="shared" si="0"/>
        <v>205540395.81999999</v>
      </c>
      <c r="F11" s="268">
        <v>150702964.31999999</v>
      </c>
      <c r="G11" s="269">
        <v>0</v>
      </c>
      <c r="H11" s="270">
        <f t="shared" si="1"/>
        <v>150702964.31999999</v>
      </c>
      <c r="J11" s="502"/>
      <c r="K11" s="502"/>
      <c r="L11" s="502"/>
      <c r="M11" s="502"/>
      <c r="N11" s="502"/>
      <c r="O11" s="502"/>
    </row>
    <row r="12" spans="1:15" ht="15.75">
      <c r="A12" s="38">
        <v>6.1</v>
      </c>
      <c r="B12" s="43" t="s">
        <v>195</v>
      </c>
      <c r="C12" s="266">
        <v>344811273.32999998</v>
      </c>
      <c r="D12" s="266">
        <v>602336490.49960005</v>
      </c>
      <c r="E12" s="267">
        <f t="shared" si="0"/>
        <v>947147763.8296001</v>
      </c>
      <c r="F12" s="268">
        <v>283452203.01999998</v>
      </c>
      <c r="G12" s="269">
        <v>502395536.7385</v>
      </c>
      <c r="H12" s="270">
        <f t="shared" si="1"/>
        <v>785847739.75849998</v>
      </c>
      <c r="J12" s="502"/>
      <c r="K12" s="502"/>
      <c r="L12" s="502"/>
      <c r="M12" s="502"/>
      <c r="N12" s="502"/>
      <c r="O12" s="502"/>
    </row>
    <row r="13" spans="1:15" ht="15.75">
      <c r="A13" s="38">
        <v>6.2</v>
      </c>
      <c r="B13" s="43" t="s">
        <v>196</v>
      </c>
      <c r="C13" s="266">
        <v>-11161393.138400001</v>
      </c>
      <c r="D13" s="266">
        <v>-31281426.185399998</v>
      </c>
      <c r="E13" s="267">
        <f t="shared" si="0"/>
        <v>-42442819.323799998</v>
      </c>
      <c r="F13" s="268">
        <v>-9510796.2051814497</v>
      </c>
      <c r="G13" s="269">
        <v>-25201131.699415699</v>
      </c>
      <c r="H13" s="270">
        <f t="shared" si="1"/>
        <v>-34711927.904597148</v>
      </c>
      <c r="J13" s="502"/>
      <c r="K13" s="502"/>
      <c r="L13" s="502"/>
      <c r="M13" s="502"/>
      <c r="N13" s="502"/>
      <c r="O13" s="502"/>
    </row>
    <row r="14" spans="1:15" ht="15.75">
      <c r="A14" s="38">
        <v>6</v>
      </c>
      <c r="B14" s="42" t="s">
        <v>197</v>
      </c>
      <c r="C14" s="267">
        <f>C12+C13</f>
        <v>333649880.19159997</v>
      </c>
      <c r="D14" s="267">
        <f>D12+D13</f>
        <v>571055064.31420004</v>
      </c>
      <c r="E14" s="267">
        <f t="shared" si="0"/>
        <v>904704944.50580001</v>
      </c>
      <c r="F14" s="267">
        <f>F12+F13</f>
        <v>273941406.8148185</v>
      </c>
      <c r="G14" s="267">
        <f>G12+G13</f>
        <v>477194405.03908432</v>
      </c>
      <c r="H14" s="270">
        <f t="shared" si="1"/>
        <v>751135811.85390282</v>
      </c>
      <c r="J14" s="502"/>
      <c r="K14" s="502"/>
      <c r="L14" s="502"/>
      <c r="M14" s="502"/>
      <c r="N14" s="502"/>
      <c r="O14" s="502"/>
    </row>
    <row r="15" spans="1:15" ht="15.75">
      <c r="A15" s="38">
        <v>7</v>
      </c>
      <c r="B15" s="42" t="s">
        <v>198</v>
      </c>
      <c r="C15" s="266">
        <v>7325712.71</v>
      </c>
      <c r="D15" s="266">
        <v>3240513.7419999992</v>
      </c>
      <c r="E15" s="267">
        <f t="shared" si="0"/>
        <v>10566226.452</v>
      </c>
      <c r="F15" s="268">
        <v>4975095.55</v>
      </c>
      <c r="G15" s="269">
        <v>2809963.1347999997</v>
      </c>
      <c r="H15" s="270">
        <f t="shared" si="1"/>
        <v>7785058.684799999</v>
      </c>
      <c r="J15" s="502"/>
      <c r="K15" s="502"/>
      <c r="L15" s="502"/>
      <c r="M15" s="502"/>
      <c r="N15" s="502"/>
      <c r="O15" s="502"/>
    </row>
    <row r="16" spans="1:15" ht="15.75">
      <c r="A16" s="38">
        <v>8</v>
      </c>
      <c r="B16" s="42" t="s">
        <v>199</v>
      </c>
      <c r="C16" s="266">
        <v>8048305.1299999999</v>
      </c>
      <c r="D16" s="266">
        <v>0</v>
      </c>
      <c r="E16" s="267">
        <f t="shared" si="0"/>
        <v>8048305.1299999999</v>
      </c>
      <c r="F16" s="268">
        <v>9506263.0720000006</v>
      </c>
      <c r="G16" s="269">
        <v>0</v>
      </c>
      <c r="H16" s="270">
        <f t="shared" si="1"/>
        <v>9506263.0720000006</v>
      </c>
      <c r="J16" s="502"/>
      <c r="K16" s="502"/>
      <c r="L16" s="502"/>
      <c r="M16" s="502"/>
      <c r="N16" s="502"/>
      <c r="O16" s="502"/>
    </row>
    <row r="17" spans="1:15" ht="15.75">
      <c r="A17" s="38">
        <v>9</v>
      </c>
      <c r="B17" s="42" t="s">
        <v>200</v>
      </c>
      <c r="C17" s="266">
        <v>9362704.2200000007</v>
      </c>
      <c r="D17" s="266">
        <v>0</v>
      </c>
      <c r="E17" s="267">
        <f t="shared" si="0"/>
        <v>9362704.2200000007</v>
      </c>
      <c r="F17" s="268">
        <v>4362704.66</v>
      </c>
      <c r="G17" s="269">
        <v>0</v>
      </c>
      <c r="H17" s="270">
        <f t="shared" si="1"/>
        <v>4362704.66</v>
      </c>
      <c r="J17" s="502"/>
      <c r="K17" s="502"/>
      <c r="L17" s="502"/>
      <c r="M17" s="502"/>
      <c r="N17" s="502"/>
      <c r="O17" s="502"/>
    </row>
    <row r="18" spans="1:15" ht="15.75">
      <c r="A18" s="38">
        <v>10</v>
      </c>
      <c r="B18" s="42" t="s">
        <v>201</v>
      </c>
      <c r="C18" s="266">
        <v>31381804.27</v>
      </c>
      <c r="D18" s="266">
        <v>0</v>
      </c>
      <c r="E18" s="267">
        <f t="shared" si="0"/>
        <v>31381804.27</v>
      </c>
      <c r="F18" s="268">
        <v>23862282.34</v>
      </c>
      <c r="G18" s="269">
        <v>0</v>
      </c>
      <c r="H18" s="270">
        <f t="shared" si="1"/>
        <v>23862282.34</v>
      </c>
      <c r="J18" s="502"/>
      <c r="K18" s="502"/>
      <c r="L18" s="502"/>
      <c r="M18" s="502"/>
      <c r="N18" s="502"/>
      <c r="O18" s="502"/>
    </row>
    <row r="19" spans="1:15" ht="15.75">
      <c r="A19" s="38">
        <v>11</v>
      </c>
      <c r="B19" s="42" t="s">
        <v>202</v>
      </c>
      <c r="C19" s="266">
        <v>8261859.9853999997</v>
      </c>
      <c r="D19" s="266">
        <v>1168779.8481000001</v>
      </c>
      <c r="E19" s="267">
        <f t="shared" si="0"/>
        <v>9430639.8334999997</v>
      </c>
      <c r="F19" s="268">
        <v>7971442.4952000007</v>
      </c>
      <c r="G19" s="269">
        <v>420204.553816</v>
      </c>
      <c r="H19" s="270">
        <f t="shared" si="1"/>
        <v>8391647.0490160007</v>
      </c>
      <c r="J19" s="502"/>
      <c r="K19" s="502"/>
      <c r="L19" s="502"/>
      <c r="M19" s="502"/>
      <c r="N19" s="502"/>
      <c r="O19" s="502"/>
    </row>
    <row r="20" spans="1:15" ht="15.75">
      <c r="A20" s="38">
        <v>12</v>
      </c>
      <c r="B20" s="44" t="s">
        <v>203</v>
      </c>
      <c r="C20" s="267">
        <f>SUM(C7:C11)+SUM(C14:C19)</f>
        <v>649733682.06699991</v>
      </c>
      <c r="D20" s="267">
        <f>SUM(D7:D11)+SUM(D14:D19)</f>
        <v>851059371.52620006</v>
      </c>
      <c r="E20" s="267">
        <f t="shared" si="0"/>
        <v>1500793053.5932</v>
      </c>
      <c r="F20" s="267">
        <f>SUM(F7:F11)+SUM(F14:F19)</f>
        <v>496475953.0720185</v>
      </c>
      <c r="G20" s="267">
        <f>SUM(G7:G11)+SUM(G14:G19)</f>
        <v>691371488.71430039</v>
      </c>
      <c r="H20" s="270">
        <f t="shared" si="1"/>
        <v>1187847441.7863188</v>
      </c>
      <c r="J20" s="502"/>
      <c r="K20" s="502"/>
      <c r="L20" s="502"/>
      <c r="M20" s="502"/>
      <c r="N20" s="502"/>
      <c r="O20" s="502"/>
    </row>
    <row r="21" spans="1:15" ht="15.75">
      <c r="A21" s="38"/>
      <c r="B21" s="39" t="s">
        <v>220</v>
      </c>
      <c r="C21" s="271"/>
      <c r="D21" s="271"/>
      <c r="E21" s="271"/>
      <c r="F21" s="272"/>
      <c r="G21" s="273"/>
      <c r="H21" s="274"/>
      <c r="J21" s="502"/>
      <c r="K21" s="502"/>
      <c r="L21" s="502"/>
      <c r="M21" s="502"/>
      <c r="N21" s="502"/>
      <c r="O21" s="502"/>
    </row>
    <row r="22" spans="1:15" ht="15.75">
      <c r="A22" s="38">
        <v>13</v>
      </c>
      <c r="B22" s="42" t="s">
        <v>204</v>
      </c>
      <c r="C22" s="266">
        <v>10001144.460000001</v>
      </c>
      <c r="D22" s="266">
        <v>3265700</v>
      </c>
      <c r="E22" s="267">
        <f>C22+D22</f>
        <v>13266844.460000001</v>
      </c>
      <c r="F22" s="268">
        <v>25001144.460000001</v>
      </c>
      <c r="G22" s="269">
        <v>33096600</v>
      </c>
      <c r="H22" s="270">
        <f t="shared" si="1"/>
        <v>58097744.460000001</v>
      </c>
      <c r="J22" s="502"/>
      <c r="K22" s="502"/>
      <c r="L22" s="502"/>
      <c r="M22" s="502"/>
      <c r="N22" s="502"/>
      <c r="O22" s="502"/>
    </row>
    <row r="23" spans="1:15" ht="15.75">
      <c r="A23" s="38">
        <v>14</v>
      </c>
      <c r="B23" s="42" t="s">
        <v>205</v>
      </c>
      <c r="C23" s="266">
        <v>128416240.92</v>
      </c>
      <c r="D23" s="266">
        <v>85607775.326900005</v>
      </c>
      <c r="E23" s="267">
        <f t="shared" ref="E23:E40" si="2">C23+D23</f>
        <v>214024016.24690002</v>
      </c>
      <c r="F23" s="268">
        <v>79437085.999999985</v>
      </c>
      <c r="G23" s="269">
        <v>53826908.156499997</v>
      </c>
      <c r="H23" s="270">
        <f t="shared" si="1"/>
        <v>133263994.15649998</v>
      </c>
      <c r="J23" s="502"/>
      <c r="K23" s="502"/>
      <c r="L23" s="502"/>
      <c r="M23" s="502"/>
      <c r="N23" s="502"/>
      <c r="O23" s="502"/>
    </row>
    <row r="24" spans="1:15" ht="15.75">
      <c r="A24" s="38">
        <v>15</v>
      </c>
      <c r="B24" s="42" t="s">
        <v>206</v>
      </c>
      <c r="C24" s="266">
        <v>47069888.340000004</v>
      </c>
      <c r="D24" s="266">
        <v>89436637.457900003</v>
      </c>
      <c r="E24" s="267">
        <f t="shared" si="2"/>
        <v>136506525.79790002</v>
      </c>
      <c r="F24" s="268">
        <v>42658100.710000001</v>
      </c>
      <c r="G24" s="269">
        <v>72795830.232299998</v>
      </c>
      <c r="H24" s="270">
        <f t="shared" si="1"/>
        <v>115453930.94229999</v>
      </c>
      <c r="J24" s="502"/>
      <c r="K24" s="502"/>
      <c r="L24" s="502"/>
      <c r="M24" s="502"/>
      <c r="N24" s="502"/>
      <c r="O24" s="502"/>
    </row>
    <row r="25" spans="1:15" ht="15.75">
      <c r="A25" s="38">
        <v>16</v>
      </c>
      <c r="B25" s="42" t="s">
        <v>207</v>
      </c>
      <c r="C25" s="266">
        <v>103464788.69000001</v>
      </c>
      <c r="D25" s="266">
        <v>316068829.97969997</v>
      </c>
      <c r="E25" s="267">
        <f t="shared" si="2"/>
        <v>419533618.66969997</v>
      </c>
      <c r="F25" s="268">
        <v>72451848.629999995</v>
      </c>
      <c r="G25" s="269">
        <v>301945962.21239996</v>
      </c>
      <c r="H25" s="270">
        <f t="shared" si="1"/>
        <v>374397810.84239995</v>
      </c>
      <c r="J25" s="502"/>
      <c r="K25" s="502"/>
      <c r="L25" s="502"/>
      <c r="M25" s="502"/>
      <c r="N25" s="502"/>
      <c r="O25" s="502"/>
    </row>
    <row r="26" spans="1:15" ht="15.75">
      <c r="A26" s="38">
        <v>17</v>
      </c>
      <c r="B26" s="42" t="s">
        <v>208</v>
      </c>
      <c r="C26" s="271">
        <v>0</v>
      </c>
      <c r="D26" s="271">
        <v>0</v>
      </c>
      <c r="E26" s="267">
        <f t="shared" si="2"/>
        <v>0</v>
      </c>
      <c r="F26" s="272"/>
      <c r="G26" s="273"/>
      <c r="H26" s="270">
        <f t="shared" si="1"/>
        <v>0</v>
      </c>
      <c r="J26" s="502"/>
      <c r="K26" s="502"/>
      <c r="L26" s="502"/>
      <c r="M26" s="502"/>
      <c r="N26" s="502"/>
      <c r="O26" s="502"/>
    </row>
    <row r="27" spans="1:15" ht="15.75">
      <c r="A27" s="38">
        <v>18</v>
      </c>
      <c r="B27" s="42" t="s">
        <v>209</v>
      </c>
      <c r="C27" s="266">
        <v>99886000</v>
      </c>
      <c r="D27" s="266">
        <v>366460485.99629998</v>
      </c>
      <c r="E27" s="267">
        <f t="shared" si="2"/>
        <v>466346485.99629998</v>
      </c>
      <c r="F27" s="268">
        <v>40000000</v>
      </c>
      <c r="G27" s="269">
        <v>248594015.4928</v>
      </c>
      <c r="H27" s="270">
        <f t="shared" si="1"/>
        <v>288594015.4928</v>
      </c>
      <c r="J27" s="502"/>
      <c r="K27" s="502"/>
      <c r="L27" s="502"/>
      <c r="M27" s="502"/>
      <c r="N27" s="502"/>
      <c r="O27" s="502"/>
    </row>
    <row r="28" spans="1:15" ht="15.75">
      <c r="A28" s="38">
        <v>19</v>
      </c>
      <c r="B28" s="42" t="s">
        <v>210</v>
      </c>
      <c r="C28" s="266">
        <v>2379619.09</v>
      </c>
      <c r="D28" s="266">
        <v>12682158.6379</v>
      </c>
      <c r="E28" s="267">
        <f t="shared" si="2"/>
        <v>15061777.7279</v>
      </c>
      <c r="F28" s="268">
        <v>1489432.6400000001</v>
      </c>
      <c r="G28" s="269">
        <v>8075575.6958999997</v>
      </c>
      <c r="H28" s="270">
        <f t="shared" si="1"/>
        <v>9565008.3358999994</v>
      </c>
      <c r="J28" s="502"/>
      <c r="K28" s="502"/>
      <c r="L28" s="502"/>
      <c r="M28" s="502"/>
      <c r="N28" s="502"/>
      <c r="O28" s="502"/>
    </row>
    <row r="29" spans="1:15" ht="15.75">
      <c r="A29" s="38">
        <v>20</v>
      </c>
      <c r="B29" s="42" t="s">
        <v>132</v>
      </c>
      <c r="C29" s="266">
        <v>9400591.9600000009</v>
      </c>
      <c r="D29" s="266">
        <v>5202461.3981999997</v>
      </c>
      <c r="E29" s="267">
        <f t="shared" si="2"/>
        <v>14603053.358200001</v>
      </c>
      <c r="F29" s="268">
        <v>9446880.5398036893</v>
      </c>
      <c r="G29" s="269">
        <v>1032904.22289317</v>
      </c>
      <c r="H29" s="270">
        <f t="shared" si="1"/>
        <v>10479784.762696858</v>
      </c>
      <c r="J29" s="502"/>
      <c r="K29" s="502"/>
      <c r="L29" s="502"/>
      <c r="M29" s="502"/>
      <c r="N29" s="502"/>
      <c r="O29" s="502"/>
    </row>
    <row r="30" spans="1:15" ht="15.75">
      <c r="A30" s="38">
        <v>21</v>
      </c>
      <c r="B30" s="42" t="s">
        <v>211</v>
      </c>
      <c r="C30" s="266">
        <v>0</v>
      </c>
      <c r="D30" s="266">
        <v>0</v>
      </c>
      <c r="E30" s="267">
        <f t="shared" si="2"/>
        <v>0</v>
      </c>
      <c r="F30" s="268">
        <v>0</v>
      </c>
      <c r="G30" s="269">
        <v>0</v>
      </c>
      <c r="H30" s="270">
        <f t="shared" si="1"/>
        <v>0</v>
      </c>
      <c r="J30" s="502"/>
      <c r="K30" s="502"/>
      <c r="L30" s="502"/>
      <c r="M30" s="502"/>
      <c r="N30" s="502"/>
      <c r="O30" s="502"/>
    </row>
    <row r="31" spans="1:15" ht="15.75">
      <c r="A31" s="38">
        <v>22</v>
      </c>
      <c r="B31" s="44" t="s">
        <v>212</v>
      </c>
      <c r="C31" s="267">
        <f>SUM(C22:C30)</f>
        <v>400618273.45999998</v>
      </c>
      <c r="D31" s="267">
        <f>SUM(D22:D30)</f>
        <v>878724048.79689991</v>
      </c>
      <c r="E31" s="267">
        <f>C31+D31</f>
        <v>1279342322.2568998</v>
      </c>
      <c r="F31" s="267">
        <f>SUM(F22:F30)</f>
        <v>270484492.97980368</v>
      </c>
      <c r="G31" s="267">
        <f>SUM(G22:G30)</f>
        <v>719367796.01279306</v>
      </c>
      <c r="H31" s="270">
        <f t="shared" si="1"/>
        <v>989852288.99259675</v>
      </c>
      <c r="J31" s="502"/>
      <c r="K31" s="502"/>
      <c r="L31" s="502"/>
      <c r="M31" s="502"/>
      <c r="N31" s="502"/>
      <c r="O31" s="502"/>
    </row>
    <row r="32" spans="1:15" ht="15.75">
      <c r="A32" s="38"/>
      <c r="B32" s="39" t="s">
        <v>221</v>
      </c>
      <c r="C32" s="271"/>
      <c r="D32" s="271"/>
      <c r="E32" s="266"/>
      <c r="F32" s="272"/>
      <c r="G32" s="273"/>
      <c r="H32" s="274"/>
      <c r="J32" s="502"/>
      <c r="K32" s="502"/>
      <c r="L32" s="502"/>
      <c r="M32" s="502"/>
      <c r="N32" s="502"/>
      <c r="O32" s="502"/>
    </row>
    <row r="33" spans="1:15" ht="15.75">
      <c r="A33" s="38">
        <v>23</v>
      </c>
      <c r="B33" s="42" t="s">
        <v>213</v>
      </c>
      <c r="C33" s="266">
        <v>16137647</v>
      </c>
      <c r="D33" s="271">
        <v>0</v>
      </c>
      <c r="E33" s="267">
        <f t="shared" si="2"/>
        <v>16137647</v>
      </c>
      <c r="F33" s="268">
        <v>16096897</v>
      </c>
      <c r="G33" s="273">
        <v>0</v>
      </c>
      <c r="H33" s="270">
        <f t="shared" si="1"/>
        <v>16096897</v>
      </c>
      <c r="J33" s="502"/>
      <c r="K33" s="502"/>
      <c r="L33" s="502"/>
      <c r="M33" s="502"/>
      <c r="N33" s="502"/>
      <c r="O33" s="502"/>
    </row>
    <row r="34" spans="1:15" ht="15.75">
      <c r="A34" s="38">
        <v>24</v>
      </c>
      <c r="B34" s="42" t="s">
        <v>214</v>
      </c>
      <c r="C34" s="266">
        <v>0</v>
      </c>
      <c r="D34" s="271">
        <v>0</v>
      </c>
      <c r="E34" s="267">
        <f t="shared" si="2"/>
        <v>0</v>
      </c>
      <c r="F34" s="268">
        <v>0</v>
      </c>
      <c r="G34" s="273">
        <v>0</v>
      </c>
      <c r="H34" s="270">
        <f t="shared" si="1"/>
        <v>0</v>
      </c>
      <c r="J34" s="502"/>
      <c r="K34" s="502"/>
      <c r="L34" s="502"/>
      <c r="M34" s="502"/>
      <c r="N34" s="502"/>
      <c r="O34" s="502"/>
    </row>
    <row r="35" spans="1:15" ht="15.75">
      <c r="A35" s="38">
        <v>25</v>
      </c>
      <c r="B35" s="43" t="s">
        <v>215</v>
      </c>
      <c r="C35" s="266">
        <v>0</v>
      </c>
      <c r="D35" s="271">
        <v>0</v>
      </c>
      <c r="E35" s="267">
        <f t="shared" si="2"/>
        <v>0</v>
      </c>
      <c r="F35" s="268">
        <v>0</v>
      </c>
      <c r="G35" s="273">
        <v>0</v>
      </c>
      <c r="H35" s="270">
        <f t="shared" si="1"/>
        <v>0</v>
      </c>
      <c r="J35" s="502"/>
      <c r="K35" s="502"/>
      <c r="L35" s="502"/>
      <c r="M35" s="502"/>
      <c r="N35" s="502"/>
      <c r="O35" s="502"/>
    </row>
    <row r="36" spans="1:15" ht="15.75">
      <c r="A36" s="38">
        <v>26</v>
      </c>
      <c r="B36" s="42" t="s">
        <v>216</v>
      </c>
      <c r="C36" s="266">
        <v>75783642.799999997</v>
      </c>
      <c r="D36" s="271">
        <v>0</v>
      </c>
      <c r="E36" s="267">
        <f t="shared" si="2"/>
        <v>75783642.799999997</v>
      </c>
      <c r="F36" s="268">
        <v>75284047.799999997</v>
      </c>
      <c r="G36" s="273">
        <v>0</v>
      </c>
      <c r="H36" s="270">
        <f t="shared" si="1"/>
        <v>75284047.799999997</v>
      </c>
      <c r="J36" s="502"/>
      <c r="K36" s="502"/>
      <c r="L36" s="502"/>
      <c r="M36" s="502"/>
      <c r="N36" s="502"/>
      <c r="O36" s="502"/>
    </row>
    <row r="37" spans="1:15" ht="15.75">
      <c r="A37" s="38">
        <v>27</v>
      </c>
      <c r="B37" s="42" t="s">
        <v>217</v>
      </c>
      <c r="C37" s="266">
        <v>113629627.99000001</v>
      </c>
      <c r="D37" s="271">
        <v>0</v>
      </c>
      <c r="E37" s="267">
        <f t="shared" si="2"/>
        <v>113629627.99000001</v>
      </c>
      <c r="F37" s="268">
        <v>82128715.530000001</v>
      </c>
      <c r="G37" s="273">
        <v>0</v>
      </c>
      <c r="H37" s="270">
        <f t="shared" si="1"/>
        <v>82128715.530000001</v>
      </c>
      <c r="J37" s="502"/>
      <c r="K37" s="502"/>
      <c r="L37" s="502"/>
      <c r="M37" s="502"/>
      <c r="N37" s="502"/>
      <c r="O37" s="502"/>
    </row>
    <row r="38" spans="1:15" ht="15.75">
      <c r="A38" s="38">
        <v>28</v>
      </c>
      <c r="B38" s="42" t="s">
        <v>218</v>
      </c>
      <c r="C38" s="266">
        <v>6246578.2699999958</v>
      </c>
      <c r="D38" s="271">
        <v>0</v>
      </c>
      <c r="E38" s="267">
        <f t="shared" si="2"/>
        <v>6246578.2699999958</v>
      </c>
      <c r="F38" s="268">
        <v>15883837.269899998</v>
      </c>
      <c r="G38" s="273">
        <v>0</v>
      </c>
      <c r="H38" s="270">
        <f t="shared" si="1"/>
        <v>15883837.269899998</v>
      </c>
      <c r="J38" s="502"/>
      <c r="K38" s="502"/>
      <c r="L38" s="502"/>
      <c r="M38" s="502"/>
      <c r="N38" s="502"/>
      <c r="O38" s="502"/>
    </row>
    <row r="39" spans="1:15" ht="15.75">
      <c r="A39" s="38">
        <v>29</v>
      </c>
      <c r="B39" s="42" t="s">
        <v>234</v>
      </c>
      <c r="C39" s="266">
        <v>9653235.25</v>
      </c>
      <c r="D39" s="271">
        <v>0</v>
      </c>
      <c r="E39" s="267">
        <f t="shared" si="2"/>
        <v>9653235.25</v>
      </c>
      <c r="F39" s="268">
        <v>8601655.1899999995</v>
      </c>
      <c r="G39" s="273">
        <v>0</v>
      </c>
      <c r="H39" s="270">
        <f t="shared" si="1"/>
        <v>8601655.1899999995</v>
      </c>
      <c r="J39" s="502"/>
      <c r="K39" s="502"/>
      <c r="L39" s="502"/>
      <c r="M39" s="502"/>
      <c r="N39" s="502"/>
      <c r="O39" s="502"/>
    </row>
    <row r="40" spans="1:15" ht="15.75">
      <c r="A40" s="38">
        <v>30</v>
      </c>
      <c r="B40" s="44" t="s">
        <v>219</v>
      </c>
      <c r="C40" s="266">
        <v>221450731.31</v>
      </c>
      <c r="D40" s="271">
        <v>0</v>
      </c>
      <c r="E40" s="267">
        <f t="shared" si="2"/>
        <v>221450731.31</v>
      </c>
      <c r="F40" s="268">
        <v>197995152.78989998</v>
      </c>
      <c r="G40" s="273">
        <v>0</v>
      </c>
      <c r="H40" s="270">
        <f t="shared" si="1"/>
        <v>197995152.78989998</v>
      </c>
      <c r="J40" s="502"/>
      <c r="K40" s="502"/>
      <c r="L40" s="502"/>
      <c r="M40" s="502"/>
      <c r="N40" s="502"/>
      <c r="O40" s="502"/>
    </row>
    <row r="41" spans="1:15" ht="16.5" thickBot="1">
      <c r="A41" s="45">
        <v>31</v>
      </c>
      <c r="B41" s="46" t="s">
        <v>235</v>
      </c>
      <c r="C41" s="275">
        <f>C31+C40</f>
        <v>622069004.76999998</v>
      </c>
      <c r="D41" s="275">
        <f>D31+D40</f>
        <v>878724048.79689991</v>
      </c>
      <c r="E41" s="275">
        <f>C41+D41</f>
        <v>1500793053.5668998</v>
      </c>
      <c r="F41" s="275">
        <f>F31+F40</f>
        <v>468479645.76970363</v>
      </c>
      <c r="G41" s="275">
        <f>G31+G40</f>
        <v>719367796.01279306</v>
      </c>
      <c r="H41" s="276">
        <f>F41+G41</f>
        <v>1187847441.7824967</v>
      </c>
      <c r="J41" s="502"/>
      <c r="K41" s="502"/>
      <c r="L41" s="502"/>
      <c r="M41" s="502"/>
      <c r="N41" s="502"/>
      <c r="O41" s="502"/>
    </row>
    <row r="43" spans="1:15">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46" activePane="bottomRight" state="frozen"/>
      <selection activeCell="A16" sqref="A16"/>
      <selection pane="topRight" activeCell="A16" sqref="A16"/>
      <selection pane="bottomLeft" activeCell="A16" sqref="A16"/>
      <selection pane="bottomRight" activeCell="E54" sqref="E5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5" ht="15.75">
      <c r="A1" s="18" t="s">
        <v>226</v>
      </c>
      <c r="B1" s="17" t="str">
        <f>Info!C2</f>
        <v>სს "ბაზისბანკი"</v>
      </c>
      <c r="C1" s="17"/>
    </row>
    <row r="2" spans="1:15" ht="15.75">
      <c r="A2" s="18" t="s">
        <v>227</v>
      </c>
      <c r="B2" s="500">
        <f>'1. key ratios'!B2</f>
        <v>43646</v>
      </c>
      <c r="C2" s="30"/>
      <c r="D2" s="19"/>
      <c r="E2" s="19"/>
      <c r="F2" s="19"/>
      <c r="G2" s="19"/>
      <c r="H2" s="19"/>
    </row>
    <row r="3" spans="1:15" ht="15.75">
      <c r="A3" s="18"/>
      <c r="B3" s="17"/>
      <c r="C3" s="30"/>
      <c r="D3" s="19"/>
      <c r="E3" s="19"/>
      <c r="F3" s="19"/>
      <c r="G3" s="19"/>
      <c r="H3" s="19"/>
    </row>
    <row r="4" spans="1:15" ht="16.5" thickBot="1">
      <c r="A4" s="48" t="s">
        <v>646</v>
      </c>
      <c r="B4" s="31" t="s">
        <v>260</v>
      </c>
      <c r="C4" s="34"/>
      <c r="D4" s="34"/>
      <c r="E4" s="34"/>
      <c r="F4" s="48"/>
      <c r="G4" s="48"/>
      <c r="H4" s="49" t="s">
        <v>130</v>
      </c>
    </row>
    <row r="5" spans="1:15" ht="15.75">
      <c r="A5" s="124"/>
      <c r="B5" s="125"/>
      <c r="C5" s="537" t="s">
        <v>232</v>
      </c>
      <c r="D5" s="538"/>
      <c r="E5" s="539"/>
      <c r="F5" s="537" t="s">
        <v>233</v>
      </c>
      <c r="G5" s="538"/>
      <c r="H5" s="540"/>
    </row>
    <row r="6" spans="1:15">
      <c r="A6" s="126" t="s">
        <v>27</v>
      </c>
      <c r="B6" s="50"/>
      <c r="C6" s="51" t="s">
        <v>28</v>
      </c>
      <c r="D6" s="51" t="s">
        <v>133</v>
      </c>
      <c r="E6" s="51" t="s">
        <v>69</v>
      </c>
      <c r="F6" s="51" t="s">
        <v>28</v>
      </c>
      <c r="G6" s="51" t="s">
        <v>133</v>
      </c>
      <c r="H6" s="127" t="s">
        <v>69</v>
      </c>
    </row>
    <row r="7" spans="1:15">
      <c r="A7" s="128"/>
      <c r="B7" s="53" t="s">
        <v>129</v>
      </c>
      <c r="C7" s="54"/>
      <c r="D7" s="54"/>
      <c r="E7" s="54"/>
      <c r="F7" s="54"/>
      <c r="G7" s="54"/>
      <c r="H7" s="129"/>
    </row>
    <row r="8" spans="1:15" ht="15.75">
      <c r="A8" s="128">
        <v>1</v>
      </c>
      <c r="B8" s="55" t="s">
        <v>134</v>
      </c>
      <c r="C8" s="277">
        <v>786374.37</v>
      </c>
      <c r="D8" s="277">
        <v>679724.34</v>
      </c>
      <c r="E8" s="267">
        <f>C8+D8</f>
        <v>1466098.71</v>
      </c>
      <c r="F8" s="277">
        <v>333212.75</v>
      </c>
      <c r="G8" s="277">
        <v>671660.29</v>
      </c>
      <c r="H8" s="278">
        <f>F8+G8</f>
        <v>1004873.04</v>
      </c>
      <c r="J8" s="503"/>
      <c r="K8" s="503"/>
      <c r="L8" s="503"/>
      <c r="M8" s="503"/>
      <c r="N8" s="503"/>
      <c r="O8" s="503"/>
    </row>
    <row r="9" spans="1:15" ht="15.75">
      <c r="A9" s="128">
        <v>2</v>
      </c>
      <c r="B9" s="55" t="s">
        <v>135</v>
      </c>
      <c r="C9" s="279">
        <f>SUM(C10:C18)</f>
        <v>18839365.969999999</v>
      </c>
      <c r="D9" s="279">
        <f>SUM(D10:D18)</f>
        <v>22559948.200000003</v>
      </c>
      <c r="E9" s="267">
        <f t="shared" ref="E9:E67" si="0">C9+D9</f>
        <v>41399314.170000002</v>
      </c>
      <c r="F9" s="279">
        <f>SUM(F10:F18)</f>
        <v>14255113.327099998</v>
      </c>
      <c r="G9" s="279">
        <f>SUM(G10:G18)</f>
        <v>22014488.574199997</v>
      </c>
      <c r="H9" s="278">
        <f t="shared" ref="H9:H67" si="1">F9+G9</f>
        <v>36269601.901299998</v>
      </c>
      <c r="J9" s="503"/>
      <c r="K9" s="503"/>
      <c r="L9" s="503"/>
      <c r="M9" s="503"/>
      <c r="N9" s="503"/>
      <c r="O9" s="503"/>
    </row>
    <row r="10" spans="1:15" ht="15.75">
      <c r="A10" s="128">
        <v>2.1</v>
      </c>
      <c r="B10" s="56" t="s">
        <v>136</v>
      </c>
      <c r="C10" s="277">
        <v>0</v>
      </c>
      <c r="D10" s="277">
        <v>0</v>
      </c>
      <c r="E10" s="267">
        <f t="shared" si="0"/>
        <v>0</v>
      </c>
      <c r="F10" s="277">
        <v>204309.96</v>
      </c>
      <c r="G10" s="277"/>
      <c r="H10" s="278">
        <f t="shared" si="1"/>
        <v>204309.96</v>
      </c>
      <c r="J10" s="503"/>
      <c r="K10" s="503"/>
      <c r="L10" s="503"/>
      <c r="M10" s="503"/>
      <c r="N10" s="503"/>
      <c r="O10" s="503"/>
    </row>
    <row r="11" spans="1:15" ht="15.75">
      <c r="A11" s="128">
        <v>2.2000000000000002</v>
      </c>
      <c r="B11" s="56" t="s">
        <v>137</v>
      </c>
      <c r="C11" s="277">
        <v>2793127.2</v>
      </c>
      <c r="D11" s="277">
        <v>10200120.93</v>
      </c>
      <c r="E11" s="267">
        <f t="shared" si="0"/>
        <v>12993248.129999999</v>
      </c>
      <c r="F11" s="277">
        <v>2190135.9717000001</v>
      </c>
      <c r="G11" s="277">
        <v>9723004.3959999997</v>
      </c>
      <c r="H11" s="278">
        <f t="shared" si="1"/>
        <v>11913140.367699999</v>
      </c>
      <c r="J11" s="503"/>
      <c r="K11" s="503"/>
      <c r="L11" s="503"/>
      <c r="M11" s="503"/>
      <c r="N11" s="503"/>
      <c r="O11" s="503"/>
    </row>
    <row r="12" spans="1:15" ht="15.75">
      <c r="A12" s="128">
        <v>2.2999999999999998</v>
      </c>
      <c r="B12" s="56" t="s">
        <v>138</v>
      </c>
      <c r="C12" s="277">
        <v>494545.43</v>
      </c>
      <c r="D12" s="277">
        <v>168.21</v>
      </c>
      <c r="E12" s="267">
        <f t="shared" si="0"/>
        <v>494713.64</v>
      </c>
      <c r="F12" s="277">
        <v>436108.53129999997</v>
      </c>
      <c r="G12" s="277">
        <v>297229.70559999999</v>
      </c>
      <c r="H12" s="278">
        <f t="shared" si="1"/>
        <v>733338.2368999999</v>
      </c>
      <c r="J12" s="503"/>
      <c r="K12" s="503"/>
      <c r="L12" s="503"/>
      <c r="M12" s="503"/>
      <c r="N12" s="503"/>
      <c r="O12" s="503"/>
    </row>
    <row r="13" spans="1:15" ht="15.75">
      <c r="A13" s="128">
        <v>2.4</v>
      </c>
      <c r="B13" s="56" t="s">
        <v>139</v>
      </c>
      <c r="C13" s="277">
        <v>576941.88</v>
      </c>
      <c r="D13" s="277">
        <v>184385.79</v>
      </c>
      <c r="E13" s="267">
        <f t="shared" si="0"/>
        <v>761327.67</v>
      </c>
      <c r="F13" s="277">
        <v>449546.40669999999</v>
      </c>
      <c r="G13" s="277">
        <v>345576.68780000001</v>
      </c>
      <c r="H13" s="278">
        <f t="shared" si="1"/>
        <v>795123.09450000001</v>
      </c>
      <c r="J13" s="503"/>
      <c r="K13" s="503"/>
      <c r="L13" s="503"/>
      <c r="M13" s="503"/>
      <c r="N13" s="503"/>
      <c r="O13" s="503"/>
    </row>
    <row r="14" spans="1:15" ht="15.75">
      <c r="A14" s="128">
        <v>2.5</v>
      </c>
      <c r="B14" s="56" t="s">
        <v>140</v>
      </c>
      <c r="C14" s="277">
        <v>1262853.83</v>
      </c>
      <c r="D14" s="277">
        <v>1497559.02</v>
      </c>
      <c r="E14" s="267">
        <f t="shared" si="0"/>
        <v>2760412.85</v>
      </c>
      <c r="F14" s="277">
        <v>485528.06310000003</v>
      </c>
      <c r="G14" s="277">
        <v>2052601.8415999999</v>
      </c>
      <c r="H14" s="278">
        <f t="shared" si="1"/>
        <v>2538129.9046999998</v>
      </c>
      <c r="J14" s="503"/>
      <c r="K14" s="503"/>
      <c r="L14" s="503"/>
      <c r="M14" s="503"/>
      <c r="N14" s="503"/>
      <c r="O14" s="503"/>
    </row>
    <row r="15" spans="1:15" ht="15.75">
      <c r="A15" s="128">
        <v>2.6</v>
      </c>
      <c r="B15" s="56" t="s">
        <v>141</v>
      </c>
      <c r="C15" s="277">
        <v>352588.06</v>
      </c>
      <c r="D15" s="277">
        <v>817674.73</v>
      </c>
      <c r="E15" s="267">
        <f t="shared" si="0"/>
        <v>1170262.79</v>
      </c>
      <c r="F15" s="277">
        <v>684866.92310000001</v>
      </c>
      <c r="G15" s="277">
        <v>387876.95059999998</v>
      </c>
      <c r="H15" s="278">
        <f t="shared" si="1"/>
        <v>1072743.8736999999</v>
      </c>
      <c r="J15" s="503"/>
      <c r="K15" s="503"/>
      <c r="L15" s="503"/>
      <c r="M15" s="503"/>
      <c r="N15" s="503"/>
      <c r="O15" s="503"/>
    </row>
    <row r="16" spans="1:15" ht="15.75">
      <c r="A16" s="128">
        <v>2.7</v>
      </c>
      <c r="B16" s="56" t="s">
        <v>142</v>
      </c>
      <c r="C16" s="277">
        <v>27561.55</v>
      </c>
      <c r="D16" s="277">
        <v>409386.37</v>
      </c>
      <c r="E16" s="267">
        <f t="shared" si="0"/>
        <v>436947.92</v>
      </c>
      <c r="F16" s="277">
        <v>10126.948</v>
      </c>
      <c r="G16" s="277">
        <v>372756.2721</v>
      </c>
      <c r="H16" s="278">
        <f t="shared" si="1"/>
        <v>382883.22009999998</v>
      </c>
      <c r="J16" s="503"/>
      <c r="K16" s="503"/>
      <c r="L16" s="503"/>
      <c r="M16" s="503"/>
      <c r="N16" s="503"/>
      <c r="O16" s="503"/>
    </row>
    <row r="17" spans="1:15" ht="15.75">
      <c r="A17" s="128">
        <v>2.8</v>
      </c>
      <c r="B17" s="56" t="s">
        <v>143</v>
      </c>
      <c r="C17" s="277">
        <v>10115745.189999999</v>
      </c>
      <c r="D17" s="277">
        <v>6381587.1600000001</v>
      </c>
      <c r="E17" s="267">
        <f t="shared" si="0"/>
        <v>16497332.35</v>
      </c>
      <c r="F17" s="277">
        <v>7657955.2023999998</v>
      </c>
      <c r="G17" s="277">
        <v>6427290.4285000004</v>
      </c>
      <c r="H17" s="278">
        <f t="shared" si="1"/>
        <v>14085245.630899999</v>
      </c>
      <c r="J17" s="503"/>
      <c r="K17" s="503"/>
      <c r="L17" s="503"/>
      <c r="M17" s="503"/>
      <c r="N17" s="503"/>
      <c r="O17" s="503"/>
    </row>
    <row r="18" spans="1:15" ht="15.75">
      <c r="A18" s="128">
        <v>2.9</v>
      </c>
      <c r="B18" s="56" t="s">
        <v>144</v>
      </c>
      <c r="C18" s="277">
        <v>3216002.83</v>
      </c>
      <c r="D18" s="277">
        <v>3069065.99</v>
      </c>
      <c r="E18" s="267">
        <f t="shared" si="0"/>
        <v>6285068.8200000003</v>
      </c>
      <c r="F18" s="277">
        <v>2136535.3207999999</v>
      </c>
      <c r="G18" s="277">
        <v>2408152.2919999999</v>
      </c>
      <c r="H18" s="278">
        <f t="shared" si="1"/>
        <v>4544687.6128000002</v>
      </c>
      <c r="J18" s="503"/>
      <c r="K18" s="503"/>
      <c r="L18" s="503"/>
      <c r="M18" s="503"/>
      <c r="N18" s="503"/>
      <c r="O18" s="503"/>
    </row>
    <row r="19" spans="1:15" ht="15.75">
      <c r="A19" s="128">
        <v>3</v>
      </c>
      <c r="B19" s="55" t="s">
        <v>145</v>
      </c>
      <c r="C19" s="277">
        <v>986268.99</v>
      </c>
      <c r="D19" s="277">
        <v>1094967.24</v>
      </c>
      <c r="E19" s="267">
        <f t="shared" si="0"/>
        <v>2081236.23</v>
      </c>
      <c r="F19" s="277">
        <v>329859.44</v>
      </c>
      <c r="G19" s="277">
        <v>754560.57</v>
      </c>
      <c r="H19" s="278">
        <f t="shared" si="1"/>
        <v>1084420.01</v>
      </c>
      <c r="J19" s="503"/>
      <c r="K19" s="503"/>
      <c r="L19" s="503"/>
      <c r="M19" s="503"/>
      <c r="N19" s="503"/>
      <c r="O19" s="503"/>
    </row>
    <row r="20" spans="1:15" ht="15.75">
      <c r="A20" s="128">
        <v>4</v>
      </c>
      <c r="B20" s="55" t="s">
        <v>146</v>
      </c>
      <c r="C20" s="277">
        <v>7054982.9199999999</v>
      </c>
      <c r="D20" s="277">
        <v>207851.15</v>
      </c>
      <c r="E20" s="267">
        <f t="shared" si="0"/>
        <v>7262834.0700000003</v>
      </c>
      <c r="F20" s="277">
        <v>5705367.8200000003</v>
      </c>
      <c r="G20" s="277"/>
      <c r="H20" s="278">
        <f t="shared" si="1"/>
        <v>5705367.8200000003</v>
      </c>
      <c r="J20" s="503"/>
      <c r="K20" s="503"/>
      <c r="L20" s="503"/>
      <c r="M20" s="503"/>
      <c r="N20" s="503"/>
      <c r="O20" s="503"/>
    </row>
    <row r="21" spans="1:15" ht="15.75">
      <c r="A21" s="128">
        <v>5</v>
      </c>
      <c r="B21" s="55" t="s">
        <v>147</v>
      </c>
      <c r="C21" s="277">
        <v>1402034.16</v>
      </c>
      <c r="D21" s="277">
        <v>157353.06</v>
      </c>
      <c r="E21" s="267">
        <f t="shared" si="0"/>
        <v>1559387.22</v>
      </c>
      <c r="F21" s="277">
        <v>634870.76</v>
      </c>
      <c r="G21" s="277">
        <v>104995.05</v>
      </c>
      <c r="H21" s="278">
        <f>F21+G21</f>
        <v>739865.81</v>
      </c>
      <c r="J21" s="503"/>
      <c r="K21" s="503"/>
      <c r="L21" s="503"/>
      <c r="M21" s="503"/>
      <c r="N21" s="503"/>
      <c r="O21" s="503"/>
    </row>
    <row r="22" spans="1:15" ht="15.75">
      <c r="A22" s="128">
        <v>6</v>
      </c>
      <c r="B22" s="57" t="s">
        <v>148</v>
      </c>
      <c r="C22" s="279">
        <f>C8+C9+C19+C20+C21</f>
        <v>29069026.41</v>
      </c>
      <c r="D22" s="279">
        <f>D8+D9+D19+D20+D21</f>
        <v>24699843.989999998</v>
      </c>
      <c r="E22" s="267">
        <f>C22+D22</f>
        <v>53768870.399999999</v>
      </c>
      <c r="F22" s="279">
        <f>F8+F9+F19+F20+F21</f>
        <v>21258424.097100001</v>
      </c>
      <c r="G22" s="279">
        <f>G8+G9+G19+G20+G21</f>
        <v>23545704.484199997</v>
      </c>
      <c r="H22" s="278">
        <f>F22+G22</f>
        <v>44804128.581299998</v>
      </c>
      <c r="J22" s="503"/>
      <c r="K22" s="503"/>
      <c r="L22" s="503"/>
      <c r="M22" s="503"/>
      <c r="N22" s="503"/>
      <c r="O22" s="503"/>
    </row>
    <row r="23" spans="1:15" ht="15.75">
      <c r="A23" s="128"/>
      <c r="B23" s="53" t="s">
        <v>127</v>
      </c>
      <c r="C23" s="277"/>
      <c r="D23" s="277"/>
      <c r="E23" s="266"/>
      <c r="F23" s="277"/>
      <c r="G23" s="277"/>
      <c r="H23" s="280"/>
      <c r="J23" s="503"/>
      <c r="K23" s="503"/>
      <c r="L23" s="503"/>
      <c r="M23" s="503"/>
      <c r="N23" s="503"/>
      <c r="O23" s="503"/>
    </row>
    <row r="24" spans="1:15" ht="15.75">
      <c r="A24" s="128">
        <v>7</v>
      </c>
      <c r="B24" s="55" t="s">
        <v>149</v>
      </c>
      <c r="C24" s="277">
        <v>3099862.94</v>
      </c>
      <c r="D24" s="277">
        <v>35645.090000000004</v>
      </c>
      <c r="E24" s="267">
        <f t="shared" si="0"/>
        <v>3135508.03</v>
      </c>
      <c r="F24" s="277">
        <v>2742356.0005999999</v>
      </c>
      <c r="G24" s="277">
        <v>838444.81420000002</v>
      </c>
      <c r="H24" s="278">
        <f t="shared" si="1"/>
        <v>3580800.8147999998</v>
      </c>
      <c r="J24" s="503"/>
      <c r="K24" s="503"/>
      <c r="L24" s="503"/>
      <c r="M24" s="503"/>
      <c r="N24" s="503"/>
      <c r="O24" s="503"/>
    </row>
    <row r="25" spans="1:15" ht="15.75">
      <c r="A25" s="128">
        <v>8</v>
      </c>
      <c r="B25" s="55" t="s">
        <v>150</v>
      </c>
      <c r="C25" s="277">
        <v>4251875.6499999994</v>
      </c>
      <c r="D25" s="277">
        <v>5516400.1400000006</v>
      </c>
      <c r="E25" s="267">
        <f t="shared" si="0"/>
        <v>9768275.7899999991</v>
      </c>
      <c r="F25" s="277">
        <v>2421408.4235999999</v>
      </c>
      <c r="G25" s="277">
        <v>4572702.6030000001</v>
      </c>
      <c r="H25" s="278">
        <f t="shared" si="1"/>
        <v>6994111.0265999995</v>
      </c>
      <c r="J25" s="503"/>
      <c r="K25" s="503"/>
      <c r="L25" s="503"/>
      <c r="M25" s="503"/>
      <c r="N25" s="503"/>
      <c r="O25" s="503"/>
    </row>
    <row r="26" spans="1:15" ht="15.75">
      <c r="A26" s="128">
        <v>9</v>
      </c>
      <c r="B26" s="55" t="s">
        <v>151</v>
      </c>
      <c r="C26" s="277">
        <v>380205.63</v>
      </c>
      <c r="D26" s="277">
        <v>288729.09999999998</v>
      </c>
      <c r="E26" s="267">
        <f t="shared" si="0"/>
        <v>668934.73</v>
      </c>
      <c r="F26" s="277">
        <v>604354.06000000006</v>
      </c>
      <c r="G26" s="277">
        <v>175126.97</v>
      </c>
      <c r="H26" s="278">
        <f t="shared" si="1"/>
        <v>779481.03</v>
      </c>
      <c r="J26" s="503"/>
      <c r="K26" s="503"/>
      <c r="L26" s="503"/>
      <c r="M26" s="503"/>
      <c r="N26" s="503"/>
      <c r="O26" s="503"/>
    </row>
    <row r="27" spans="1:15" ht="15.75">
      <c r="A27" s="128">
        <v>10</v>
      </c>
      <c r="B27" s="55" t="s">
        <v>152</v>
      </c>
      <c r="C27" s="277">
        <v>92284.63</v>
      </c>
      <c r="D27" s="277">
        <v>0</v>
      </c>
      <c r="E27" s="267">
        <f t="shared" si="0"/>
        <v>92284.63</v>
      </c>
      <c r="F27" s="277">
        <v>68853.539999999994</v>
      </c>
      <c r="G27" s="277"/>
      <c r="H27" s="278">
        <f t="shared" si="1"/>
        <v>68853.539999999994</v>
      </c>
      <c r="J27" s="503"/>
      <c r="K27" s="503"/>
      <c r="L27" s="503"/>
      <c r="M27" s="503"/>
      <c r="N27" s="503"/>
      <c r="O27" s="503"/>
    </row>
    <row r="28" spans="1:15" ht="15.75">
      <c r="A28" s="128">
        <v>11</v>
      </c>
      <c r="B28" s="55" t="s">
        <v>153</v>
      </c>
      <c r="C28" s="277">
        <v>2801386.55</v>
      </c>
      <c r="D28" s="277">
        <v>9631413.1600000001</v>
      </c>
      <c r="E28" s="267">
        <f t="shared" si="0"/>
        <v>12432799.710000001</v>
      </c>
      <c r="F28" s="277">
        <v>1429760.15</v>
      </c>
      <c r="G28" s="277">
        <v>6482194.4100000001</v>
      </c>
      <c r="H28" s="278">
        <f t="shared" si="1"/>
        <v>7911954.5600000005</v>
      </c>
      <c r="J28" s="503"/>
      <c r="K28" s="503"/>
      <c r="L28" s="503"/>
      <c r="M28" s="503"/>
      <c r="N28" s="503"/>
      <c r="O28" s="503"/>
    </row>
    <row r="29" spans="1:15" ht="15.75">
      <c r="A29" s="128">
        <v>12</v>
      </c>
      <c r="B29" s="55" t="s">
        <v>154</v>
      </c>
      <c r="C29" s="277"/>
      <c r="D29" s="277"/>
      <c r="E29" s="267">
        <f t="shared" si="0"/>
        <v>0</v>
      </c>
      <c r="F29" s="277"/>
      <c r="G29" s="277"/>
      <c r="H29" s="278">
        <f t="shared" si="1"/>
        <v>0</v>
      </c>
      <c r="J29" s="503"/>
      <c r="K29" s="503"/>
      <c r="L29" s="503"/>
      <c r="M29" s="503"/>
      <c r="N29" s="503"/>
      <c r="O29" s="503"/>
    </row>
    <row r="30" spans="1:15" ht="15.75">
      <c r="A30" s="128">
        <v>13</v>
      </c>
      <c r="B30" s="58" t="s">
        <v>155</v>
      </c>
      <c r="C30" s="279">
        <f>SUM(C24:C29)</f>
        <v>10625615.399999999</v>
      </c>
      <c r="D30" s="279">
        <f>SUM(D24:D29)</f>
        <v>15472187.49</v>
      </c>
      <c r="E30" s="267">
        <f t="shared" si="0"/>
        <v>26097802.890000001</v>
      </c>
      <c r="F30" s="279">
        <f>SUM(F24:F29)</f>
        <v>7266732.1742000002</v>
      </c>
      <c r="G30" s="279">
        <f>SUM(G24:G29)</f>
        <v>12068468.7972</v>
      </c>
      <c r="H30" s="278">
        <f t="shared" si="1"/>
        <v>19335200.9714</v>
      </c>
      <c r="J30" s="503"/>
      <c r="K30" s="503"/>
      <c r="L30" s="503"/>
      <c r="M30" s="503"/>
      <c r="N30" s="503"/>
      <c r="O30" s="503"/>
    </row>
    <row r="31" spans="1:15" ht="15.75">
      <c r="A31" s="128">
        <v>14</v>
      </c>
      <c r="B31" s="58" t="s">
        <v>156</v>
      </c>
      <c r="C31" s="279">
        <f>C22-C30</f>
        <v>18443411.010000002</v>
      </c>
      <c r="D31" s="279">
        <f>D22-D30</f>
        <v>9227656.4999999981</v>
      </c>
      <c r="E31" s="267">
        <f t="shared" si="0"/>
        <v>27671067.509999998</v>
      </c>
      <c r="F31" s="279">
        <f>F22-F30</f>
        <v>13991691.922900001</v>
      </c>
      <c r="G31" s="279">
        <f>G22-G30</f>
        <v>11477235.686999997</v>
      </c>
      <c r="H31" s="278">
        <f t="shared" si="1"/>
        <v>25468927.609899998</v>
      </c>
      <c r="J31" s="503"/>
      <c r="K31" s="503"/>
      <c r="L31" s="503"/>
      <c r="M31" s="503"/>
      <c r="N31" s="503"/>
      <c r="O31" s="503"/>
    </row>
    <row r="32" spans="1:15">
      <c r="A32" s="128"/>
      <c r="B32" s="53"/>
      <c r="C32" s="281"/>
      <c r="D32" s="281"/>
      <c r="E32" s="281"/>
      <c r="F32" s="281"/>
      <c r="G32" s="281"/>
      <c r="H32" s="282"/>
      <c r="J32" s="503"/>
      <c r="K32" s="503"/>
      <c r="L32" s="503"/>
      <c r="M32" s="503"/>
      <c r="N32" s="503"/>
      <c r="O32" s="503"/>
    </row>
    <row r="33" spans="1:15" ht="15.75">
      <c r="A33" s="128"/>
      <c r="B33" s="53" t="s">
        <v>157</v>
      </c>
      <c r="C33" s="277"/>
      <c r="D33" s="277"/>
      <c r="E33" s="266"/>
      <c r="F33" s="277"/>
      <c r="G33" s="277"/>
      <c r="H33" s="280"/>
      <c r="J33" s="503"/>
      <c r="K33" s="503"/>
      <c r="L33" s="503"/>
      <c r="M33" s="503"/>
      <c r="N33" s="503"/>
      <c r="O33" s="503"/>
    </row>
    <row r="34" spans="1:15" ht="15.75">
      <c r="A34" s="128">
        <v>15</v>
      </c>
      <c r="B34" s="52" t="s">
        <v>128</v>
      </c>
      <c r="C34" s="283">
        <f>C35-C36</f>
        <v>1456561.2799999998</v>
      </c>
      <c r="D34" s="283">
        <f>D35-D36</f>
        <v>-220491.25</v>
      </c>
      <c r="E34" s="267">
        <f t="shared" si="0"/>
        <v>1236070.0299999998</v>
      </c>
      <c r="F34" s="283">
        <f>F35-F36</f>
        <v>1934047.65</v>
      </c>
      <c r="G34" s="283">
        <f>G35-G36</f>
        <v>855083.06</v>
      </c>
      <c r="H34" s="278">
        <f t="shared" si="1"/>
        <v>2789130.71</v>
      </c>
      <c r="J34" s="503"/>
      <c r="K34" s="503"/>
      <c r="L34" s="503"/>
      <c r="M34" s="503"/>
      <c r="N34" s="503"/>
      <c r="O34" s="503"/>
    </row>
    <row r="35" spans="1:15" ht="15.75">
      <c r="A35" s="128">
        <v>15.1</v>
      </c>
      <c r="B35" s="56" t="s">
        <v>158</v>
      </c>
      <c r="C35" s="277">
        <v>2495134.67</v>
      </c>
      <c r="D35" s="277">
        <v>1421619.6</v>
      </c>
      <c r="E35" s="267">
        <f t="shared" si="0"/>
        <v>3916754.27</v>
      </c>
      <c r="F35" s="277">
        <v>2707440.96</v>
      </c>
      <c r="G35" s="277">
        <v>2170939.46</v>
      </c>
      <c r="H35" s="278">
        <f t="shared" si="1"/>
        <v>4878380.42</v>
      </c>
      <c r="J35" s="503"/>
      <c r="K35" s="503"/>
      <c r="L35" s="503"/>
      <c r="M35" s="503"/>
      <c r="N35" s="503"/>
      <c r="O35" s="503"/>
    </row>
    <row r="36" spans="1:15" ht="15.75">
      <c r="A36" s="128">
        <v>15.2</v>
      </c>
      <c r="B36" s="56" t="s">
        <v>159</v>
      </c>
      <c r="C36" s="277">
        <v>1038573.39</v>
      </c>
      <c r="D36" s="277">
        <v>1642110.85</v>
      </c>
      <c r="E36" s="267">
        <f t="shared" si="0"/>
        <v>2680684.2400000002</v>
      </c>
      <c r="F36" s="277">
        <v>773393.31</v>
      </c>
      <c r="G36" s="277">
        <v>1315856.3999999999</v>
      </c>
      <c r="H36" s="278">
        <f t="shared" si="1"/>
        <v>2089249.71</v>
      </c>
      <c r="J36" s="503"/>
      <c r="K36" s="503"/>
      <c r="L36" s="503"/>
      <c r="M36" s="503"/>
      <c r="N36" s="503"/>
      <c r="O36" s="503"/>
    </row>
    <row r="37" spans="1:15" ht="15.75">
      <c r="A37" s="128">
        <v>16</v>
      </c>
      <c r="B37" s="55" t="s">
        <v>160</v>
      </c>
      <c r="C37" s="277">
        <v>0</v>
      </c>
      <c r="D37" s="277">
        <v>0</v>
      </c>
      <c r="E37" s="267">
        <f t="shared" si="0"/>
        <v>0</v>
      </c>
      <c r="F37" s="277"/>
      <c r="G37" s="277"/>
      <c r="H37" s="278">
        <f t="shared" si="1"/>
        <v>0</v>
      </c>
      <c r="J37" s="503"/>
      <c r="K37" s="503"/>
      <c r="L37" s="503"/>
      <c r="M37" s="503"/>
      <c r="N37" s="503"/>
      <c r="O37" s="503"/>
    </row>
    <row r="38" spans="1:15" ht="15.75">
      <c r="A38" s="128">
        <v>17</v>
      </c>
      <c r="B38" s="55" t="s">
        <v>161</v>
      </c>
      <c r="C38" s="277">
        <v>0</v>
      </c>
      <c r="D38" s="277">
        <v>0</v>
      </c>
      <c r="E38" s="267">
        <f t="shared" si="0"/>
        <v>0</v>
      </c>
      <c r="F38" s="277"/>
      <c r="G38" s="277"/>
      <c r="H38" s="278">
        <f t="shared" si="1"/>
        <v>0</v>
      </c>
      <c r="J38" s="503"/>
      <c r="K38" s="503"/>
      <c r="L38" s="503"/>
      <c r="M38" s="503"/>
      <c r="N38" s="503"/>
      <c r="O38" s="503"/>
    </row>
    <row r="39" spans="1:15" ht="15.75">
      <c r="A39" s="128">
        <v>18</v>
      </c>
      <c r="B39" s="55" t="s">
        <v>162</v>
      </c>
      <c r="C39" s="277">
        <v>0</v>
      </c>
      <c r="D39" s="277">
        <v>0</v>
      </c>
      <c r="E39" s="267">
        <f t="shared" si="0"/>
        <v>0</v>
      </c>
      <c r="F39" s="277"/>
      <c r="G39" s="277"/>
      <c r="H39" s="278">
        <f t="shared" si="1"/>
        <v>0</v>
      </c>
      <c r="J39" s="503"/>
      <c r="K39" s="503"/>
      <c r="L39" s="503"/>
      <c r="M39" s="503"/>
      <c r="N39" s="503"/>
      <c r="O39" s="503"/>
    </row>
    <row r="40" spans="1:15" ht="15.75">
      <c r="A40" s="128">
        <v>19</v>
      </c>
      <c r="B40" s="55" t="s">
        <v>163</v>
      </c>
      <c r="C40" s="277">
        <v>1743314.17</v>
      </c>
      <c r="D40" s="277"/>
      <c r="E40" s="267">
        <f t="shared" si="0"/>
        <v>1743314.17</v>
      </c>
      <c r="F40" s="277">
        <v>1937518.08</v>
      </c>
      <c r="G40" s="277"/>
      <c r="H40" s="278">
        <f t="shared" si="1"/>
        <v>1937518.08</v>
      </c>
      <c r="J40" s="503"/>
      <c r="K40" s="503"/>
      <c r="L40" s="503"/>
      <c r="M40" s="503"/>
      <c r="N40" s="503"/>
      <c r="O40" s="503"/>
    </row>
    <row r="41" spans="1:15" ht="15.75">
      <c r="A41" s="128">
        <v>20</v>
      </c>
      <c r="B41" s="55" t="s">
        <v>164</v>
      </c>
      <c r="C41" s="277">
        <v>-137141.82</v>
      </c>
      <c r="D41" s="277"/>
      <c r="E41" s="267">
        <f t="shared" si="0"/>
        <v>-137141.82</v>
      </c>
      <c r="F41" s="277">
        <v>-188970.33</v>
      </c>
      <c r="G41" s="277"/>
      <c r="H41" s="278">
        <f t="shared" si="1"/>
        <v>-188970.33</v>
      </c>
      <c r="J41" s="503"/>
      <c r="K41" s="503"/>
      <c r="L41" s="503"/>
      <c r="M41" s="503"/>
      <c r="N41" s="503"/>
      <c r="O41" s="503"/>
    </row>
    <row r="42" spans="1:15" ht="15.75">
      <c r="A42" s="128">
        <v>21</v>
      </c>
      <c r="B42" s="55" t="s">
        <v>165</v>
      </c>
      <c r="C42" s="277">
        <v>105592.68</v>
      </c>
      <c r="D42" s="277">
        <v>0</v>
      </c>
      <c r="E42" s="267">
        <f t="shared" si="0"/>
        <v>105592.68</v>
      </c>
      <c r="F42" s="277">
        <v>751853.72</v>
      </c>
      <c r="G42" s="277"/>
      <c r="H42" s="278">
        <f t="shared" si="1"/>
        <v>751853.72</v>
      </c>
      <c r="J42" s="503"/>
      <c r="K42" s="503"/>
      <c r="L42" s="503"/>
      <c r="M42" s="503"/>
      <c r="N42" s="503"/>
      <c r="O42" s="503"/>
    </row>
    <row r="43" spans="1:15" ht="15.75">
      <c r="A43" s="128">
        <v>22</v>
      </c>
      <c r="B43" s="55" t="s">
        <v>166</v>
      </c>
      <c r="C43" s="277">
        <v>144756.45000000001</v>
      </c>
      <c r="D43" s="277">
        <v>1491.51</v>
      </c>
      <c r="E43" s="267">
        <f t="shared" si="0"/>
        <v>146247.96000000002</v>
      </c>
      <c r="F43" s="277">
        <v>78069.570000000007</v>
      </c>
      <c r="G43" s="277">
        <v>3010.72</v>
      </c>
      <c r="H43" s="278">
        <f t="shared" si="1"/>
        <v>81080.290000000008</v>
      </c>
      <c r="J43" s="503"/>
      <c r="K43" s="503"/>
      <c r="L43" s="503"/>
      <c r="M43" s="503"/>
      <c r="N43" s="503"/>
      <c r="O43" s="503"/>
    </row>
    <row r="44" spans="1:15" ht="15.75">
      <c r="A44" s="128">
        <v>23</v>
      </c>
      <c r="B44" s="55" t="s">
        <v>167</v>
      </c>
      <c r="C44" s="277">
        <v>87716.49</v>
      </c>
      <c r="D44" s="277">
        <v>25973.39</v>
      </c>
      <c r="E44" s="267">
        <f t="shared" si="0"/>
        <v>113689.88</v>
      </c>
      <c r="F44" s="277">
        <v>210808.63</v>
      </c>
      <c r="G44" s="277">
        <v>404512.81</v>
      </c>
      <c r="H44" s="278">
        <f t="shared" si="1"/>
        <v>615321.43999999994</v>
      </c>
      <c r="J44" s="503"/>
      <c r="K44" s="503"/>
      <c r="L44" s="503"/>
      <c r="M44" s="503"/>
      <c r="N44" s="503"/>
      <c r="O44" s="503"/>
    </row>
    <row r="45" spans="1:15" ht="15.75">
      <c r="A45" s="128">
        <v>24</v>
      </c>
      <c r="B45" s="58" t="s">
        <v>168</v>
      </c>
      <c r="C45" s="279">
        <f>C34+C37+C38+C39+C40+C41+C42+C43+C44</f>
        <v>3400799.2500000005</v>
      </c>
      <c r="D45" s="279">
        <f>D34+D37+D38+D39+D40+D41+D42+D43+D44</f>
        <v>-193026.34999999998</v>
      </c>
      <c r="E45" s="267">
        <f t="shared" si="0"/>
        <v>3207772.9000000004</v>
      </c>
      <c r="F45" s="279">
        <f>F34+F37+F38+F39+F40+F41+F42+F43+F44</f>
        <v>4723327.32</v>
      </c>
      <c r="G45" s="279">
        <f>G34+G37+G38+G39+G40+G41+G42+G43+G44</f>
        <v>1262606.5900000001</v>
      </c>
      <c r="H45" s="278">
        <f t="shared" si="1"/>
        <v>5985933.9100000001</v>
      </c>
      <c r="J45" s="503"/>
      <c r="K45" s="503"/>
      <c r="L45" s="503"/>
      <c r="M45" s="503"/>
      <c r="N45" s="503"/>
      <c r="O45" s="503"/>
    </row>
    <row r="46" spans="1:15">
      <c r="A46" s="128"/>
      <c r="B46" s="53" t="s">
        <v>169</v>
      </c>
      <c r="C46" s="277"/>
      <c r="D46" s="277"/>
      <c r="E46" s="277"/>
      <c r="F46" s="277"/>
      <c r="G46" s="277"/>
      <c r="H46" s="284"/>
      <c r="J46" s="503"/>
      <c r="K46" s="503"/>
      <c r="L46" s="503"/>
      <c r="M46" s="503"/>
      <c r="N46" s="503"/>
      <c r="O46" s="503"/>
    </row>
    <row r="47" spans="1:15" ht="15.75">
      <c r="A47" s="128">
        <v>25</v>
      </c>
      <c r="B47" s="55" t="s">
        <v>170</v>
      </c>
      <c r="C47" s="277">
        <v>176020.33</v>
      </c>
      <c r="D47" s="277">
        <v>77404.22</v>
      </c>
      <c r="E47" s="267">
        <f t="shared" si="0"/>
        <v>253424.55</v>
      </c>
      <c r="F47" s="277">
        <v>547366.30000000005</v>
      </c>
      <c r="G47" s="277">
        <v>8557.09</v>
      </c>
      <c r="H47" s="278">
        <f t="shared" si="1"/>
        <v>555923.39</v>
      </c>
      <c r="J47" s="503"/>
      <c r="K47" s="503"/>
      <c r="L47" s="503"/>
      <c r="M47" s="503"/>
      <c r="N47" s="503"/>
      <c r="O47" s="503"/>
    </row>
    <row r="48" spans="1:15" ht="15.75">
      <c r="A48" s="128">
        <v>26</v>
      </c>
      <c r="B48" s="55" t="s">
        <v>171</v>
      </c>
      <c r="C48" s="277">
        <v>1199755.77</v>
      </c>
      <c r="D48" s="277">
        <v>26803.23</v>
      </c>
      <c r="E48" s="267">
        <f t="shared" si="0"/>
        <v>1226559</v>
      </c>
      <c r="F48" s="277">
        <v>895884.2</v>
      </c>
      <c r="G48" s="277">
        <v>58803.64</v>
      </c>
      <c r="H48" s="278">
        <f t="shared" si="1"/>
        <v>954687.84</v>
      </c>
      <c r="J48" s="503"/>
      <c r="K48" s="503"/>
      <c r="L48" s="503"/>
      <c r="M48" s="503"/>
      <c r="N48" s="503"/>
      <c r="O48" s="503"/>
    </row>
    <row r="49" spans="1:15" ht="15.75">
      <c r="A49" s="128">
        <v>27</v>
      </c>
      <c r="B49" s="55" t="s">
        <v>172</v>
      </c>
      <c r="C49" s="277">
        <v>9409210.2599999998</v>
      </c>
      <c r="D49" s="277"/>
      <c r="E49" s="267">
        <f t="shared" si="0"/>
        <v>9409210.2599999998</v>
      </c>
      <c r="F49" s="277">
        <v>7189898.3399999999</v>
      </c>
      <c r="G49" s="277"/>
      <c r="H49" s="278">
        <f t="shared" si="1"/>
        <v>7189898.3399999999</v>
      </c>
      <c r="J49" s="503"/>
      <c r="K49" s="503"/>
      <c r="L49" s="503"/>
      <c r="M49" s="503"/>
      <c r="N49" s="503"/>
      <c r="O49" s="503"/>
    </row>
    <row r="50" spans="1:15" ht="15.75">
      <c r="A50" s="128">
        <v>28</v>
      </c>
      <c r="B50" s="55" t="s">
        <v>306</v>
      </c>
      <c r="C50" s="277">
        <v>39082.65</v>
      </c>
      <c r="D50" s="277"/>
      <c r="E50" s="267">
        <f t="shared" si="0"/>
        <v>39082.65</v>
      </c>
      <c r="F50" s="277">
        <v>37455.269999999997</v>
      </c>
      <c r="G50" s="277"/>
      <c r="H50" s="278">
        <f t="shared" si="1"/>
        <v>37455.269999999997</v>
      </c>
      <c r="J50" s="503"/>
      <c r="K50" s="503"/>
      <c r="L50" s="503"/>
      <c r="M50" s="503"/>
      <c r="N50" s="503"/>
      <c r="O50" s="503"/>
    </row>
    <row r="51" spans="1:15" ht="15.75">
      <c r="A51" s="128">
        <v>29</v>
      </c>
      <c r="B51" s="55" t="s">
        <v>173</v>
      </c>
      <c r="C51" s="277">
        <v>1596222.39</v>
      </c>
      <c r="D51" s="277"/>
      <c r="E51" s="267">
        <f t="shared" si="0"/>
        <v>1596222.39</v>
      </c>
      <c r="F51" s="277">
        <v>805438.15</v>
      </c>
      <c r="G51" s="277"/>
      <c r="H51" s="278">
        <f t="shared" si="1"/>
        <v>805438.15</v>
      </c>
      <c r="J51" s="503"/>
      <c r="K51" s="503"/>
      <c r="L51" s="503"/>
      <c r="M51" s="503"/>
      <c r="N51" s="503"/>
      <c r="O51" s="503"/>
    </row>
    <row r="52" spans="1:15" ht="15.75">
      <c r="A52" s="128">
        <v>30</v>
      </c>
      <c r="B52" s="55" t="s">
        <v>174</v>
      </c>
      <c r="C52" s="277">
        <v>1590543.9</v>
      </c>
      <c r="D52" s="277">
        <v>44230.96</v>
      </c>
      <c r="E52" s="267">
        <f t="shared" si="0"/>
        <v>1634774.8599999999</v>
      </c>
      <c r="F52" s="277">
        <v>1362033.6</v>
      </c>
      <c r="G52" s="277">
        <v>17085.43</v>
      </c>
      <c r="H52" s="278">
        <f t="shared" si="1"/>
        <v>1379119.03</v>
      </c>
      <c r="J52" s="503"/>
      <c r="K52" s="503"/>
      <c r="L52" s="503"/>
      <c r="M52" s="503"/>
      <c r="N52" s="503"/>
      <c r="O52" s="503"/>
    </row>
    <row r="53" spans="1:15" ht="15.75">
      <c r="A53" s="128">
        <v>31</v>
      </c>
      <c r="B53" s="58" t="s">
        <v>175</v>
      </c>
      <c r="C53" s="279">
        <f>C47+C48+C49+C50+C51+C52</f>
        <v>14010835.300000001</v>
      </c>
      <c r="D53" s="279">
        <f>D47+D48+D49+D50+D51+D52</f>
        <v>148438.41</v>
      </c>
      <c r="E53" s="267">
        <f t="shared" si="0"/>
        <v>14159273.710000001</v>
      </c>
      <c r="F53" s="279">
        <f>F47+F48+F49+F50+F51+F52</f>
        <v>10838075.859999999</v>
      </c>
      <c r="G53" s="279">
        <f>G47+G48+G49+G50+G51+G52</f>
        <v>84446.16</v>
      </c>
      <c r="H53" s="278">
        <f t="shared" si="1"/>
        <v>10922522.02</v>
      </c>
      <c r="J53" s="503"/>
      <c r="K53" s="503"/>
      <c r="L53" s="503"/>
      <c r="M53" s="503"/>
      <c r="N53" s="503"/>
      <c r="O53" s="503"/>
    </row>
    <row r="54" spans="1:15" ht="15.75">
      <c r="A54" s="128">
        <v>32</v>
      </c>
      <c r="B54" s="58" t="s">
        <v>176</v>
      </c>
      <c r="C54" s="279">
        <f>C45-C53</f>
        <v>-10610036.050000001</v>
      </c>
      <c r="D54" s="279">
        <f>D45-D53</f>
        <v>-341464.76</v>
      </c>
      <c r="E54" s="267">
        <f t="shared" si="0"/>
        <v>-10951500.810000001</v>
      </c>
      <c r="F54" s="279">
        <f>F45-F53</f>
        <v>-6114748.5399999991</v>
      </c>
      <c r="G54" s="279">
        <f>G45-G53</f>
        <v>1178160.4300000002</v>
      </c>
      <c r="H54" s="278">
        <f t="shared" si="1"/>
        <v>-4936588.1099999994</v>
      </c>
      <c r="J54" s="503"/>
      <c r="K54" s="503"/>
      <c r="L54" s="503"/>
      <c r="M54" s="503"/>
      <c r="N54" s="503"/>
      <c r="O54" s="503"/>
    </row>
    <row r="55" spans="1:15">
      <c r="A55" s="128"/>
      <c r="B55" s="53"/>
      <c r="C55" s="281"/>
      <c r="D55" s="281"/>
      <c r="E55" s="281"/>
      <c r="F55" s="281"/>
      <c r="G55" s="281"/>
      <c r="H55" s="282"/>
      <c r="J55" s="503"/>
      <c r="K55" s="503"/>
      <c r="L55" s="503"/>
      <c r="M55" s="503"/>
      <c r="N55" s="503"/>
      <c r="O55" s="503"/>
    </row>
    <row r="56" spans="1:15" ht="15.75">
      <c r="A56" s="128">
        <v>33</v>
      </c>
      <c r="B56" s="58" t="s">
        <v>177</v>
      </c>
      <c r="C56" s="279">
        <f>C31+C54</f>
        <v>7833374.9600000009</v>
      </c>
      <c r="D56" s="279">
        <f>D31+D54</f>
        <v>8886191.7399999984</v>
      </c>
      <c r="E56" s="267">
        <f t="shared" si="0"/>
        <v>16719566.699999999</v>
      </c>
      <c r="F56" s="279">
        <f>F31+F54</f>
        <v>7876943.3829000015</v>
      </c>
      <c r="G56" s="279">
        <f>G31+G54</f>
        <v>12655396.116999997</v>
      </c>
      <c r="H56" s="278">
        <f t="shared" si="1"/>
        <v>20532339.499899998</v>
      </c>
      <c r="J56" s="503"/>
      <c r="K56" s="503"/>
      <c r="L56" s="503"/>
      <c r="M56" s="503"/>
      <c r="N56" s="503"/>
      <c r="O56" s="503"/>
    </row>
    <row r="57" spans="1:15">
      <c r="A57" s="128"/>
      <c r="B57" s="53"/>
      <c r="C57" s="281"/>
      <c r="D57" s="281"/>
      <c r="E57" s="281"/>
      <c r="F57" s="281"/>
      <c r="G57" s="281"/>
      <c r="H57" s="282"/>
      <c r="J57" s="503"/>
      <c r="K57" s="503"/>
      <c r="L57" s="503"/>
      <c r="M57" s="503"/>
      <c r="N57" s="503"/>
      <c r="O57" s="503"/>
    </row>
    <row r="58" spans="1:15" ht="15.75">
      <c r="A58" s="128">
        <v>34</v>
      </c>
      <c r="B58" s="55" t="s">
        <v>178</v>
      </c>
      <c r="C58" s="277">
        <v>8063568.9500000002</v>
      </c>
      <c r="D58" s="277">
        <v>0</v>
      </c>
      <c r="E58" s="267">
        <f t="shared" si="0"/>
        <v>8063568.9500000002</v>
      </c>
      <c r="F58" s="277">
        <v>1493016.41</v>
      </c>
      <c r="G58" s="277">
        <v>0</v>
      </c>
      <c r="H58" s="278">
        <f t="shared" si="1"/>
        <v>1493016.41</v>
      </c>
      <c r="J58" s="503"/>
      <c r="K58" s="503"/>
      <c r="L58" s="503"/>
      <c r="M58" s="503"/>
      <c r="N58" s="503"/>
      <c r="O58" s="503"/>
    </row>
    <row r="59" spans="1:15" s="209" customFormat="1" ht="15.75">
      <c r="A59" s="128">
        <v>35</v>
      </c>
      <c r="B59" s="52" t="s">
        <v>179</v>
      </c>
      <c r="C59" s="277">
        <v>0</v>
      </c>
      <c r="D59" s="277">
        <v>0</v>
      </c>
      <c r="E59" s="285">
        <f t="shared" si="0"/>
        <v>0</v>
      </c>
      <c r="F59" s="286"/>
      <c r="G59" s="286">
        <v>0</v>
      </c>
      <c r="H59" s="287">
        <f t="shared" si="1"/>
        <v>0</v>
      </c>
      <c r="I59" s="208"/>
      <c r="J59" s="503"/>
      <c r="K59" s="503"/>
      <c r="L59" s="503"/>
      <c r="M59" s="503"/>
      <c r="N59" s="503"/>
      <c r="O59" s="503"/>
    </row>
    <row r="60" spans="1:15" ht="15.75">
      <c r="A60" s="128">
        <v>36</v>
      </c>
      <c r="B60" s="55" t="s">
        <v>180</v>
      </c>
      <c r="C60" s="277">
        <v>2817273.48</v>
      </c>
      <c r="D60" s="277">
        <v>0</v>
      </c>
      <c r="E60" s="267">
        <f t="shared" si="0"/>
        <v>2817273.48</v>
      </c>
      <c r="F60" s="277">
        <v>1565196.82</v>
      </c>
      <c r="G60" s="277">
        <v>0</v>
      </c>
      <c r="H60" s="278">
        <f t="shared" si="1"/>
        <v>1565196.82</v>
      </c>
      <c r="J60" s="503"/>
      <c r="K60" s="503"/>
      <c r="L60" s="503"/>
      <c r="M60" s="503"/>
      <c r="N60" s="503"/>
      <c r="O60" s="503"/>
    </row>
    <row r="61" spans="1:15" ht="15.75">
      <c r="A61" s="128">
        <v>37</v>
      </c>
      <c r="B61" s="58" t="s">
        <v>181</v>
      </c>
      <c r="C61" s="279">
        <f>C58+C59+C60</f>
        <v>10880842.43</v>
      </c>
      <c r="D61" s="279">
        <f>D58+D59+D60</f>
        <v>0</v>
      </c>
      <c r="E61" s="267">
        <f t="shared" si="0"/>
        <v>10880842.43</v>
      </c>
      <c r="F61" s="279">
        <f>F58+F59+F60</f>
        <v>3058213.23</v>
      </c>
      <c r="G61" s="279">
        <f>G58+G59+G60</f>
        <v>0</v>
      </c>
      <c r="H61" s="278">
        <f t="shared" si="1"/>
        <v>3058213.23</v>
      </c>
      <c r="J61" s="503"/>
      <c r="K61" s="503"/>
      <c r="L61" s="503"/>
      <c r="M61" s="503"/>
      <c r="N61" s="503"/>
      <c r="O61" s="503"/>
    </row>
    <row r="62" spans="1:15">
      <c r="A62" s="128"/>
      <c r="B62" s="59"/>
      <c r="C62" s="277"/>
      <c r="D62" s="277"/>
      <c r="E62" s="277"/>
      <c r="F62" s="277"/>
      <c r="G62" s="277"/>
      <c r="H62" s="284"/>
      <c r="J62" s="503"/>
      <c r="K62" s="503"/>
      <c r="L62" s="503"/>
      <c r="M62" s="503"/>
      <c r="N62" s="503"/>
      <c r="O62" s="503"/>
    </row>
    <row r="63" spans="1:15" ht="15.75">
      <c r="A63" s="128">
        <v>38</v>
      </c>
      <c r="B63" s="60" t="s">
        <v>307</v>
      </c>
      <c r="C63" s="279">
        <f>C56-C61</f>
        <v>-3047467.4699999988</v>
      </c>
      <c r="D63" s="279">
        <f>D56-D61</f>
        <v>8886191.7399999984</v>
      </c>
      <c r="E63" s="267">
        <f t="shared" si="0"/>
        <v>5838724.2699999996</v>
      </c>
      <c r="F63" s="279">
        <f>F56-F61</f>
        <v>4818730.152900001</v>
      </c>
      <c r="G63" s="279">
        <f>G56-G61</f>
        <v>12655396.116999997</v>
      </c>
      <c r="H63" s="278">
        <f t="shared" si="1"/>
        <v>17474126.269899998</v>
      </c>
      <c r="J63" s="503"/>
      <c r="K63" s="503"/>
      <c r="L63" s="503"/>
      <c r="M63" s="503"/>
      <c r="N63" s="503"/>
      <c r="O63" s="503"/>
    </row>
    <row r="64" spans="1:15" ht="15.75">
      <c r="A64" s="126">
        <v>39</v>
      </c>
      <c r="B64" s="55" t="s">
        <v>182</v>
      </c>
      <c r="C64" s="288">
        <v>-410154</v>
      </c>
      <c r="D64" s="288"/>
      <c r="E64" s="267">
        <f t="shared" si="0"/>
        <v>-410154</v>
      </c>
      <c r="F64" s="288">
        <v>1589244</v>
      </c>
      <c r="G64" s="288"/>
      <c r="H64" s="278">
        <f t="shared" si="1"/>
        <v>1589244</v>
      </c>
      <c r="J64" s="503"/>
      <c r="K64" s="503"/>
      <c r="L64" s="503"/>
      <c r="M64" s="503"/>
      <c r="N64" s="503"/>
      <c r="O64" s="503"/>
    </row>
    <row r="65" spans="1:15" ht="15.75">
      <c r="A65" s="128">
        <v>40</v>
      </c>
      <c r="B65" s="58" t="s">
        <v>183</v>
      </c>
      <c r="C65" s="279">
        <f>C63-C64</f>
        <v>-2637313.4699999988</v>
      </c>
      <c r="D65" s="279">
        <f>D63-D64</f>
        <v>8886191.7399999984</v>
      </c>
      <c r="E65" s="267">
        <f t="shared" si="0"/>
        <v>6248878.2699999996</v>
      </c>
      <c r="F65" s="279">
        <f>F63-F64</f>
        <v>3229486.152900001</v>
      </c>
      <c r="G65" s="279">
        <f>G63-G64</f>
        <v>12655396.116999997</v>
      </c>
      <c r="H65" s="278">
        <f t="shared" si="1"/>
        <v>15884882.269899998</v>
      </c>
      <c r="J65" s="503"/>
      <c r="K65" s="503"/>
      <c r="L65" s="503"/>
      <c r="M65" s="503"/>
      <c r="N65" s="503"/>
      <c r="O65" s="503"/>
    </row>
    <row r="66" spans="1:15" ht="15.75">
      <c r="A66" s="126">
        <v>41</v>
      </c>
      <c r="B66" s="55" t="s">
        <v>184</v>
      </c>
      <c r="C66" s="288">
        <v>-2300</v>
      </c>
      <c r="D66" s="288"/>
      <c r="E66" s="267">
        <f t="shared" si="0"/>
        <v>-2300</v>
      </c>
      <c r="F66" s="288">
        <v>-1045</v>
      </c>
      <c r="G66" s="288"/>
      <c r="H66" s="278">
        <f t="shared" si="1"/>
        <v>-1045</v>
      </c>
      <c r="J66" s="503"/>
      <c r="K66" s="503"/>
      <c r="L66" s="503"/>
      <c r="M66" s="503"/>
      <c r="N66" s="503"/>
      <c r="O66" s="503"/>
    </row>
    <row r="67" spans="1:15" ht="16.5" thickBot="1">
      <c r="A67" s="130">
        <v>42</v>
      </c>
      <c r="B67" s="131" t="s">
        <v>185</v>
      </c>
      <c r="C67" s="289">
        <f>C65+C66</f>
        <v>-2639613.4699999988</v>
      </c>
      <c r="D67" s="289">
        <f>D65+D66</f>
        <v>8886191.7399999984</v>
      </c>
      <c r="E67" s="275">
        <f t="shared" si="0"/>
        <v>6246578.2699999996</v>
      </c>
      <c r="F67" s="289">
        <f>F65+F66</f>
        <v>3228441.152900001</v>
      </c>
      <c r="G67" s="289">
        <f>G65+G66</f>
        <v>12655396.116999997</v>
      </c>
      <c r="H67" s="290">
        <f t="shared" si="1"/>
        <v>15883837.269899998</v>
      </c>
      <c r="J67" s="503"/>
      <c r="K67" s="503"/>
      <c r="L67" s="503"/>
      <c r="M67" s="503"/>
      <c r="N67" s="503"/>
      <c r="O67" s="50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O53"/>
  <sheetViews>
    <sheetView topLeftCell="A25" zoomScaleNormal="100" workbookViewId="0">
      <selection activeCell="E30" sqref="E30"/>
    </sheetView>
  </sheetViews>
  <sheetFormatPr defaultRowHeight="15"/>
  <cols>
    <col min="1" max="1" width="9.5703125" bestFit="1" customWidth="1"/>
    <col min="2" max="2" width="72.28515625" customWidth="1"/>
    <col min="3" max="8" width="12.7109375" customWidth="1"/>
  </cols>
  <sheetData>
    <row r="1" spans="1:15">
      <c r="A1" s="2" t="s">
        <v>226</v>
      </c>
      <c r="B1" t="str">
        <f>Info!C2</f>
        <v>სს "ბაზისბანკი"</v>
      </c>
    </row>
    <row r="2" spans="1:15">
      <c r="A2" s="2" t="s">
        <v>227</v>
      </c>
      <c r="B2" s="504">
        <f>'1. key ratios'!B2</f>
        <v>43646</v>
      </c>
    </row>
    <row r="3" spans="1:15">
      <c r="A3" s="2"/>
    </row>
    <row r="4" spans="1:15" ht="16.5" thickBot="1">
      <c r="A4" s="2" t="s">
        <v>647</v>
      </c>
      <c r="B4" s="2"/>
      <c r="C4" s="218"/>
      <c r="D4" s="218"/>
      <c r="E4" s="218"/>
      <c r="F4" s="219"/>
      <c r="G4" s="219"/>
      <c r="H4" s="220" t="s">
        <v>130</v>
      </c>
    </row>
    <row r="5" spans="1:15" ht="15.75">
      <c r="A5" s="541" t="s">
        <v>27</v>
      </c>
      <c r="B5" s="543" t="s">
        <v>280</v>
      </c>
      <c r="C5" s="545" t="s">
        <v>232</v>
      </c>
      <c r="D5" s="545"/>
      <c r="E5" s="545"/>
      <c r="F5" s="545" t="s">
        <v>233</v>
      </c>
      <c r="G5" s="545"/>
      <c r="H5" s="546"/>
    </row>
    <row r="6" spans="1:15">
      <c r="A6" s="542"/>
      <c r="B6" s="544"/>
      <c r="C6" s="40" t="s">
        <v>28</v>
      </c>
      <c r="D6" s="40" t="s">
        <v>131</v>
      </c>
      <c r="E6" s="40" t="s">
        <v>69</v>
      </c>
      <c r="F6" s="40" t="s">
        <v>28</v>
      </c>
      <c r="G6" s="40" t="s">
        <v>131</v>
      </c>
      <c r="H6" s="41" t="s">
        <v>69</v>
      </c>
    </row>
    <row r="7" spans="1:15" s="3" customFormat="1" ht="15.75">
      <c r="A7" s="221">
        <v>1</v>
      </c>
      <c r="B7" s="222" t="s">
        <v>787</v>
      </c>
      <c r="C7" s="269">
        <v>113347368.80000001</v>
      </c>
      <c r="D7" s="269">
        <v>69338056.766500011</v>
      </c>
      <c r="E7" s="291">
        <f>C7+D7</f>
        <v>182685425.56650001</v>
      </c>
      <c r="F7" s="269">
        <v>70986535.330000013</v>
      </c>
      <c r="G7" s="269">
        <v>43161269.428899989</v>
      </c>
      <c r="H7" s="270">
        <f t="shared" ref="H7:H53" si="0">F7+G7</f>
        <v>114147804.7589</v>
      </c>
      <c r="J7" s="526"/>
      <c r="K7" s="526"/>
      <c r="L7" s="526"/>
      <c r="M7" s="526"/>
      <c r="N7" s="526"/>
      <c r="O7" s="526"/>
    </row>
    <row r="8" spans="1:15" s="3" customFormat="1" ht="15.75">
      <c r="A8" s="221">
        <v>1.1000000000000001</v>
      </c>
      <c r="B8" s="223" t="s">
        <v>311</v>
      </c>
      <c r="C8" s="269">
        <v>80968701.400000006</v>
      </c>
      <c r="D8" s="269">
        <v>14383763</v>
      </c>
      <c r="E8" s="291">
        <f t="shared" ref="E8:E53" si="1">C8+D8</f>
        <v>95352464.400000006</v>
      </c>
      <c r="F8" s="269">
        <v>42999854.340000004</v>
      </c>
      <c r="G8" s="269">
        <v>8657994.4882999994</v>
      </c>
      <c r="H8" s="270">
        <f t="shared" si="0"/>
        <v>51657848.828299999</v>
      </c>
      <c r="J8" s="526"/>
      <c r="K8" s="526"/>
      <c r="L8" s="526"/>
      <c r="M8" s="526"/>
      <c r="N8" s="526"/>
      <c r="O8" s="526"/>
    </row>
    <row r="9" spans="1:15" s="3" customFormat="1" ht="15.75">
      <c r="A9" s="221">
        <v>1.2</v>
      </c>
      <c r="B9" s="223" t="s">
        <v>312</v>
      </c>
      <c r="C9" s="269"/>
      <c r="D9" s="269"/>
      <c r="E9" s="291">
        <f t="shared" si="1"/>
        <v>0</v>
      </c>
      <c r="F9" s="269"/>
      <c r="G9" s="269">
        <v>545716.35360000003</v>
      </c>
      <c r="H9" s="270">
        <f t="shared" si="0"/>
        <v>545716.35360000003</v>
      </c>
      <c r="J9" s="526"/>
      <c r="K9" s="526"/>
      <c r="L9" s="526"/>
      <c r="M9" s="526"/>
      <c r="N9" s="526"/>
      <c r="O9" s="526"/>
    </row>
    <row r="10" spans="1:15" s="3" customFormat="1" ht="15.75">
      <c r="A10" s="221">
        <v>1.3</v>
      </c>
      <c r="B10" s="223" t="s">
        <v>313</v>
      </c>
      <c r="C10" s="269">
        <v>32355972.25</v>
      </c>
      <c r="D10" s="269">
        <v>54900668.737999998</v>
      </c>
      <c r="E10" s="291">
        <f t="shared" si="1"/>
        <v>87256640.988000005</v>
      </c>
      <c r="F10" s="269">
        <v>27963985.84</v>
      </c>
      <c r="G10" s="269">
        <v>33910951.235099994</v>
      </c>
      <c r="H10" s="270">
        <f t="shared" si="0"/>
        <v>61874937.07509999</v>
      </c>
      <c r="J10" s="526"/>
      <c r="K10" s="526"/>
      <c r="L10" s="526"/>
      <c r="M10" s="526"/>
      <c r="N10" s="526"/>
      <c r="O10" s="526"/>
    </row>
    <row r="11" spans="1:15" s="3" customFormat="1" ht="15.75">
      <c r="A11" s="221">
        <v>1.4</v>
      </c>
      <c r="B11" s="223" t="s">
        <v>314</v>
      </c>
      <c r="C11" s="269">
        <v>22695.15</v>
      </c>
      <c r="D11" s="269">
        <v>53625.0285</v>
      </c>
      <c r="E11" s="291">
        <f t="shared" si="1"/>
        <v>76320.178500000009</v>
      </c>
      <c r="F11" s="269">
        <v>22695.15</v>
      </c>
      <c r="G11" s="269">
        <v>46607.351900000001</v>
      </c>
      <c r="H11" s="270">
        <f t="shared" si="0"/>
        <v>69302.501900000003</v>
      </c>
      <c r="J11" s="526"/>
      <c r="K11" s="526"/>
      <c r="L11" s="526"/>
      <c r="M11" s="526"/>
      <c r="N11" s="526"/>
      <c r="O11" s="526"/>
    </row>
    <row r="12" spans="1:15" s="3" customFormat="1" ht="29.25" customHeight="1">
      <c r="A12" s="221">
        <v>2</v>
      </c>
      <c r="B12" s="222" t="s">
        <v>315</v>
      </c>
      <c r="C12" s="269">
        <v>0</v>
      </c>
      <c r="D12" s="269">
        <v>49122508.6131</v>
      </c>
      <c r="E12" s="291">
        <f t="shared" si="1"/>
        <v>49122508.6131</v>
      </c>
      <c r="F12" s="269">
        <v>27555200</v>
      </c>
      <c r="G12" s="269">
        <v>31289770.800000001</v>
      </c>
      <c r="H12" s="270">
        <f t="shared" si="0"/>
        <v>58844970.799999997</v>
      </c>
      <c r="J12" s="526"/>
      <c r="K12" s="526"/>
      <c r="L12" s="526"/>
      <c r="M12" s="526"/>
      <c r="N12" s="526"/>
      <c r="O12" s="526"/>
    </row>
    <row r="13" spans="1:15" s="3" customFormat="1" ht="25.5">
      <c r="A13" s="221">
        <v>3</v>
      </c>
      <c r="B13" s="222" t="s">
        <v>316</v>
      </c>
      <c r="C13" s="269"/>
      <c r="D13" s="269"/>
      <c r="E13" s="291">
        <f t="shared" si="1"/>
        <v>0</v>
      </c>
      <c r="F13" s="269"/>
      <c r="G13" s="269"/>
      <c r="H13" s="270">
        <f t="shared" si="0"/>
        <v>0</v>
      </c>
      <c r="J13" s="526"/>
      <c r="K13" s="526"/>
      <c r="L13" s="526"/>
      <c r="M13" s="526"/>
      <c r="N13" s="526"/>
      <c r="O13" s="526"/>
    </row>
    <row r="14" spans="1:15" s="3" customFormat="1" ht="15.75">
      <c r="A14" s="221">
        <v>3.1</v>
      </c>
      <c r="B14" s="223" t="s">
        <v>317</v>
      </c>
      <c r="C14" s="269"/>
      <c r="D14" s="269"/>
      <c r="E14" s="291">
        <f t="shared" si="1"/>
        <v>0</v>
      </c>
      <c r="F14" s="269"/>
      <c r="G14" s="269"/>
      <c r="H14" s="270">
        <f t="shared" si="0"/>
        <v>0</v>
      </c>
      <c r="J14" s="526"/>
      <c r="K14" s="526"/>
      <c r="L14" s="526"/>
      <c r="M14" s="526"/>
      <c r="N14" s="526"/>
      <c r="O14" s="526"/>
    </row>
    <row r="15" spans="1:15" s="3" customFormat="1" ht="15.75">
      <c r="A15" s="221">
        <v>3.2</v>
      </c>
      <c r="B15" s="223" t="s">
        <v>318</v>
      </c>
      <c r="C15" s="269"/>
      <c r="D15" s="269"/>
      <c r="E15" s="291">
        <f t="shared" si="1"/>
        <v>0</v>
      </c>
      <c r="F15" s="269"/>
      <c r="G15" s="269"/>
      <c r="H15" s="270">
        <f t="shared" si="0"/>
        <v>0</v>
      </c>
      <c r="J15" s="526"/>
      <c r="K15" s="526"/>
      <c r="L15" s="526"/>
      <c r="M15" s="526"/>
      <c r="N15" s="526"/>
      <c r="O15" s="526"/>
    </row>
    <row r="16" spans="1:15" s="3" customFormat="1" ht="15.75">
      <c r="A16" s="221">
        <v>4</v>
      </c>
      <c r="B16" s="222" t="s">
        <v>319</v>
      </c>
      <c r="C16" s="269">
        <v>34253536.282168001</v>
      </c>
      <c r="D16" s="269">
        <v>514941739.20393598</v>
      </c>
      <c r="E16" s="291">
        <f t="shared" si="1"/>
        <v>549195275.48610401</v>
      </c>
      <c r="F16" s="269">
        <v>68202678.499014989</v>
      </c>
      <c r="G16" s="269">
        <v>443875723.591874</v>
      </c>
      <c r="H16" s="270">
        <f t="shared" si="0"/>
        <v>512078402.09088898</v>
      </c>
      <c r="J16" s="526"/>
      <c r="K16" s="526"/>
      <c r="L16" s="526"/>
      <c r="M16" s="526"/>
      <c r="N16" s="526"/>
      <c r="O16" s="526"/>
    </row>
    <row r="17" spans="1:15" s="3" customFormat="1" ht="15.75">
      <c r="A17" s="221">
        <v>4.0999999999999996</v>
      </c>
      <c r="B17" s="223" t="s">
        <v>320</v>
      </c>
      <c r="C17" s="269">
        <v>32666036.282168001</v>
      </c>
      <c r="D17" s="269">
        <v>511787603.553936</v>
      </c>
      <c r="E17" s="291">
        <f t="shared" si="1"/>
        <v>544453639.83610404</v>
      </c>
      <c r="F17" s="269">
        <v>68180303.204799995</v>
      </c>
      <c r="G17" s="269">
        <v>442614653.01372999</v>
      </c>
      <c r="H17" s="270">
        <f t="shared" si="0"/>
        <v>510794956.21853</v>
      </c>
      <c r="J17" s="526"/>
      <c r="K17" s="526"/>
      <c r="L17" s="526"/>
      <c r="M17" s="526"/>
      <c r="N17" s="526"/>
      <c r="O17" s="526"/>
    </row>
    <row r="18" spans="1:15" s="3" customFormat="1" ht="15.75">
      <c r="A18" s="221">
        <v>4.2</v>
      </c>
      <c r="B18" s="223" t="s">
        <v>321</v>
      </c>
      <c r="C18" s="269">
        <v>1587500</v>
      </c>
      <c r="D18" s="269">
        <v>3154135.65</v>
      </c>
      <c r="E18" s="291">
        <f t="shared" si="1"/>
        <v>4741635.6500000004</v>
      </c>
      <c r="F18" s="269">
        <v>22375.294215000002</v>
      </c>
      <c r="G18" s="269">
        <v>1261070.5781439999</v>
      </c>
      <c r="H18" s="270">
        <f t="shared" si="0"/>
        <v>1283445.8723589999</v>
      </c>
      <c r="J18" s="526"/>
      <c r="K18" s="526"/>
      <c r="L18" s="526"/>
      <c r="M18" s="526"/>
      <c r="N18" s="526"/>
      <c r="O18" s="526"/>
    </row>
    <row r="19" spans="1:15" s="3" customFormat="1" ht="25.5">
      <c r="A19" s="221">
        <v>5</v>
      </c>
      <c r="B19" s="222" t="s">
        <v>322</v>
      </c>
      <c r="C19" s="269">
        <v>84494857.592399999</v>
      </c>
      <c r="D19" s="269">
        <v>1940336898.3546</v>
      </c>
      <c r="E19" s="291">
        <f t="shared" si="1"/>
        <v>2024831755.947</v>
      </c>
      <c r="F19" s="269">
        <v>52808179.019999996</v>
      </c>
      <c r="G19" s="269">
        <v>1479989922.1137998</v>
      </c>
      <c r="H19" s="270">
        <f t="shared" si="0"/>
        <v>1532798101.1337998</v>
      </c>
      <c r="J19" s="526"/>
      <c r="K19" s="526"/>
      <c r="L19" s="526"/>
      <c r="M19" s="526"/>
      <c r="N19" s="526"/>
      <c r="O19" s="526"/>
    </row>
    <row r="20" spans="1:15" s="3" customFormat="1" ht="15.75">
      <c r="A20" s="221">
        <v>5.0999999999999996</v>
      </c>
      <c r="B20" s="223" t="s">
        <v>323</v>
      </c>
      <c r="C20" s="269">
        <v>33823518.602399997</v>
      </c>
      <c r="D20" s="269">
        <v>96723370.744000003</v>
      </c>
      <c r="E20" s="291">
        <f t="shared" si="1"/>
        <v>130546889.34639999</v>
      </c>
      <c r="F20" s="269">
        <v>16451209.029999999</v>
      </c>
      <c r="G20" s="269">
        <v>133617392.41240001</v>
      </c>
      <c r="H20" s="270">
        <f t="shared" si="0"/>
        <v>150068601.44240001</v>
      </c>
      <c r="J20" s="526"/>
      <c r="K20" s="526"/>
      <c r="L20" s="526"/>
      <c r="M20" s="526"/>
      <c r="N20" s="526"/>
      <c r="O20" s="526"/>
    </row>
    <row r="21" spans="1:15" s="3" customFormat="1" ht="15.75">
      <c r="A21" s="221">
        <v>5.2</v>
      </c>
      <c r="B21" s="223" t="s">
        <v>324</v>
      </c>
      <c r="C21" s="269">
        <v>2400000</v>
      </c>
      <c r="D21" s="269">
        <v>17456039.5</v>
      </c>
      <c r="E21" s="291">
        <f t="shared" si="1"/>
        <v>19856039.5</v>
      </c>
      <c r="F21" s="269">
        <v>0</v>
      </c>
      <c r="G21" s="269">
        <v>19759896</v>
      </c>
      <c r="H21" s="270">
        <f t="shared" si="0"/>
        <v>19759896</v>
      </c>
      <c r="J21" s="526"/>
      <c r="K21" s="526"/>
      <c r="L21" s="526"/>
      <c r="M21" s="526"/>
      <c r="N21" s="526"/>
      <c r="O21" s="526"/>
    </row>
    <row r="22" spans="1:15" s="3" customFormat="1" ht="15.75">
      <c r="A22" s="221">
        <v>5.3</v>
      </c>
      <c r="B22" s="223" t="s">
        <v>325</v>
      </c>
      <c r="C22" s="269">
        <v>609363</v>
      </c>
      <c r="D22" s="269">
        <v>1428995039.0005002</v>
      </c>
      <c r="E22" s="291">
        <f t="shared" si="1"/>
        <v>1429604402.0005002</v>
      </c>
      <c r="F22" s="269">
        <v>1034076</v>
      </c>
      <c r="G22" s="269">
        <v>1139117044.3448</v>
      </c>
      <c r="H22" s="270">
        <f t="shared" si="0"/>
        <v>1140151120.3448</v>
      </c>
      <c r="J22" s="526"/>
      <c r="K22" s="526"/>
      <c r="L22" s="526"/>
      <c r="M22" s="526"/>
      <c r="N22" s="526"/>
      <c r="O22" s="526"/>
    </row>
    <row r="23" spans="1:15" s="3" customFormat="1" ht="15.75">
      <c r="A23" s="221" t="s">
        <v>326</v>
      </c>
      <c r="B23" s="224" t="s">
        <v>327</v>
      </c>
      <c r="C23" s="269">
        <v>363938</v>
      </c>
      <c r="D23" s="269">
        <v>1096503494.5919001</v>
      </c>
      <c r="E23" s="291">
        <f t="shared" si="1"/>
        <v>1096867432.5919001</v>
      </c>
      <c r="F23" s="269">
        <v>760988</v>
      </c>
      <c r="G23" s="269">
        <v>460897026.57340002</v>
      </c>
      <c r="H23" s="270">
        <f t="shared" si="0"/>
        <v>461658014.57340002</v>
      </c>
      <c r="J23" s="526"/>
      <c r="K23" s="526"/>
      <c r="L23" s="526"/>
      <c r="M23" s="526"/>
      <c r="N23" s="526"/>
      <c r="O23" s="526"/>
    </row>
    <row r="24" spans="1:15" s="3" customFormat="1" ht="15.75">
      <c r="A24" s="221" t="s">
        <v>328</v>
      </c>
      <c r="B24" s="224" t="s">
        <v>329</v>
      </c>
      <c r="C24" s="269">
        <v>156025</v>
      </c>
      <c r="D24" s="269">
        <v>174891851.76969999</v>
      </c>
      <c r="E24" s="291">
        <f t="shared" si="1"/>
        <v>175047876.76969999</v>
      </c>
      <c r="F24" s="269">
        <v>173525</v>
      </c>
      <c r="G24" s="269">
        <v>477172525.58999997</v>
      </c>
      <c r="H24" s="270">
        <f t="shared" si="0"/>
        <v>477346050.58999997</v>
      </c>
      <c r="J24" s="526"/>
      <c r="K24" s="526"/>
      <c r="L24" s="526"/>
      <c r="M24" s="526"/>
      <c r="N24" s="526"/>
      <c r="O24" s="526"/>
    </row>
    <row r="25" spans="1:15" s="3" customFormat="1" ht="15.75">
      <c r="A25" s="221" t="s">
        <v>330</v>
      </c>
      <c r="B25" s="225" t="s">
        <v>331</v>
      </c>
      <c r="C25" s="269">
        <v>0</v>
      </c>
      <c r="D25" s="269">
        <v>6725586.8263999997</v>
      </c>
      <c r="E25" s="291">
        <f t="shared" si="1"/>
        <v>6725586.8263999997</v>
      </c>
      <c r="F25" s="269">
        <v>0</v>
      </c>
      <c r="G25" s="269">
        <v>9448162.4015999995</v>
      </c>
      <c r="H25" s="270">
        <f t="shared" si="0"/>
        <v>9448162.4015999995</v>
      </c>
      <c r="J25" s="526"/>
      <c r="K25" s="526"/>
      <c r="L25" s="526"/>
      <c r="M25" s="526"/>
      <c r="N25" s="526"/>
      <c r="O25" s="526"/>
    </row>
    <row r="26" spans="1:15" s="3" customFormat="1" ht="15.75">
      <c r="A26" s="221" t="s">
        <v>332</v>
      </c>
      <c r="B26" s="224" t="s">
        <v>333</v>
      </c>
      <c r="C26" s="269">
        <v>34150</v>
      </c>
      <c r="D26" s="269">
        <v>98305828.646799996</v>
      </c>
      <c r="E26" s="291">
        <f t="shared" si="1"/>
        <v>98339978.646799996</v>
      </c>
      <c r="F26" s="269">
        <v>44313</v>
      </c>
      <c r="G26" s="269">
        <v>117567574.42910001</v>
      </c>
      <c r="H26" s="270">
        <f t="shared" si="0"/>
        <v>117611887.42910001</v>
      </c>
      <c r="J26" s="526"/>
      <c r="K26" s="526"/>
      <c r="L26" s="526"/>
      <c r="M26" s="526"/>
      <c r="N26" s="526"/>
      <c r="O26" s="526"/>
    </row>
    <row r="27" spans="1:15" s="3" customFormat="1" ht="15.75">
      <c r="A27" s="221" t="s">
        <v>334</v>
      </c>
      <c r="B27" s="224" t="s">
        <v>335</v>
      </c>
      <c r="C27" s="269">
        <v>55250</v>
      </c>
      <c r="D27" s="269">
        <v>52568277.165700004</v>
      </c>
      <c r="E27" s="291">
        <f t="shared" si="1"/>
        <v>52623527.165700004</v>
      </c>
      <c r="F27" s="269">
        <v>55250</v>
      </c>
      <c r="G27" s="269">
        <v>74031755.350700006</v>
      </c>
      <c r="H27" s="270">
        <f t="shared" si="0"/>
        <v>74087005.350700006</v>
      </c>
      <c r="J27" s="526"/>
      <c r="K27" s="526"/>
      <c r="L27" s="526"/>
      <c r="M27" s="526"/>
      <c r="N27" s="526"/>
      <c r="O27" s="526"/>
    </row>
    <row r="28" spans="1:15" s="3" customFormat="1" ht="15.75">
      <c r="A28" s="221">
        <v>5.4</v>
      </c>
      <c r="B28" s="223" t="s">
        <v>336</v>
      </c>
      <c r="C28" s="269">
        <v>24091772.989999998</v>
      </c>
      <c r="D28" s="269">
        <v>201964959.07929999</v>
      </c>
      <c r="E28" s="291">
        <f t="shared" si="1"/>
        <v>226056732.0693</v>
      </c>
      <c r="F28" s="269">
        <v>22899215.989999998</v>
      </c>
      <c r="G28" s="269">
        <v>70689097.5502</v>
      </c>
      <c r="H28" s="270">
        <f t="shared" si="0"/>
        <v>93588313.540199995</v>
      </c>
      <c r="J28" s="526"/>
      <c r="K28" s="526"/>
      <c r="L28" s="526"/>
      <c r="M28" s="526"/>
      <c r="N28" s="526"/>
      <c r="O28" s="526"/>
    </row>
    <row r="29" spans="1:15" s="3" customFormat="1" ht="15.75">
      <c r="A29" s="221">
        <v>5.5</v>
      </c>
      <c r="B29" s="223" t="s">
        <v>337</v>
      </c>
      <c r="C29" s="269">
        <v>0</v>
      </c>
      <c r="D29" s="269">
        <v>0</v>
      </c>
      <c r="E29" s="291">
        <f t="shared" si="1"/>
        <v>0</v>
      </c>
      <c r="F29" s="269">
        <v>0</v>
      </c>
      <c r="G29" s="269">
        <v>16411074.1416</v>
      </c>
      <c r="H29" s="270">
        <f t="shared" si="0"/>
        <v>16411074.1416</v>
      </c>
      <c r="J29" s="526"/>
      <c r="K29" s="526"/>
      <c r="L29" s="526"/>
      <c r="M29" s="526"/>
      <c r="N29" s="526"/>
      <c r="O29" s="526"/>
    </row>
    <row r="30" spans="1:15" s="3" customFormat="1" ht="15.75">
      <c r="A30" s="221">
        <v>5.6</v>
      </c>
      <c r="B30" s="223" t="s">
        <v>338</v>
      </c>
      <c r="C30" s="269">
        <v>11760736</v>
      </c>
      <c r="D30" s="269">
        <v>92821059.994299993</v>
      </c>
      <c r="E30" s="291">
        <f t="shared" si="1"/>
        <v>104581795.99429999</v>
      </c>
      <c r="F30" s="269">
        <v>900000</v>
      </c>
      <c r="G30" s="269">
        <v>0</v>
      </c>
      <c r="H30" s="270">
        <f t="shared" si="0"/>
        <v>900000</v>
      </c>
      <c r="J30" s="526"/>
      <c r="K30" s="526"/>
      <c r="L30" s="526"/>
      <c r="M30" s="526"/>
      <c r="N30" s="526"/>
      <c r="O30" s="526"/>
    </row>
    <row r="31" spans="1:15" s="3" customFormat="1" ht="15.75">
      <c r="A31" s="221">
        <v>5.7</v>
      </c>
      <c r="B31" s="223" t="s">
        <v>339</v>
      </c>
      <c r="C31" s="269">
        <v>11809467</v>
      </c>
      <c r="D31" s="269">
        <v>102376430.03650001</v>
      </c>
      <c r="E31" s="291">
        <f t="shared" si="1"/>
        <v>114185897.03650001</v>
      </c>
      <c r="F31" s="269">
        <v>11523678</v>
      </c>
      <c r="G31" s="269">
        <v>100395417.6648</v>
      </c>
      <c r="H31" s="270">
        <f t="shared" si="0"/>
        <v>111919095.6648</v>
      </c>
      <c r="J31" s="526"/>
      <c r="K31" s="526"/>
      <c r="L31" s="526"/>
      <c r="M31" s="526"/>
      <c r="N31" s="526"/>
      <c r="O31" s="526"/>
    </row>
    <row r="32" spans="1:15" s="3" customFormat="1" ht="15.75">
      <c r="A32" s="221">
        <v>6</v>
      </c>
      <c r="B32" s="222" t="s">
        <v>340</v>
      </c>
      <c r="C32" s="269"/>
      <c r="D32" s="269"/>
      <c r="E32" s="291">
        <f t="shared" si="1"/>
        <v>0</v>
      </c>
      <c r="F32" s="269"/>
      <c r="G32" s="269"/>
      <c r="H32" s="270">
        <f t="shared" si="0"/>
        <v>0</v>
      </c>
      <c r="J32" s="526"/>
      <c r="K32" s="526"/>
      <c r="L32" s="526"/>
      <c r="M32" s="526"/>
      <c r="N32" s="526"/>
      <c r="O32" s="526"/>
    </row>
    <row r="33" spans="1:15" s="3" customFormat="1" ht="25.5">
      <c r="A33" s="221">
        <v>6.1</v>
      </c>
      <c r="B33" s="223" t="s">
        <v>788</v>
      </c>
      <c r="C33" s="269"/>
      <c r="D33" s="269"/>
      <c r="E33" s="291">
        <f t="shared" si="1"/>
        <v>0</v>
      </c>
      <c r="F33" s="269"/>
      <c r="G33" s="269"/>
      <c r="H33" s="270">
        <f t="shared" si="0"/>
        <v>0</v>
      </c>
      <c r="J33" s="526"/>
      <c r="K33" s="526"/>
      <c r="L33" s="526"/>
      <c r="M33" s="526"/>
      <c r="N33" s="526"/>
      <c r="O33" s="526"/>
    </row>
    <row r="34" spans="1:15" s="3" customFormat="1" ht="25.5">
      <c r="A34" s="221">
        <v>6.2</v>
      </c>
      <c r="B34" s="223" t="s">
        <v>341</v>
      </c>
      <c r="C34" s="269"/>
      <c r="D34" s="269"/>
      <c r="E34" s="291">
        <f t="shared" si="1"/>
        <v>0</v>
      </c>
      <c r="F34" s="269"/>
      <c r="G34" s="269"/>
      <c r="H34" s="270">
        <f t="shared" si="0"/>
        <v>0</v>
      </c>
      <c r="J34" s="526"/>
      <c r="K34" s="526"/>
      <c r="L34" s="526"/>
      <c r="M34" s="526"/>
      <c r="N34" s="526"/>
      <c r="O34" s="526"/>
    </row>
    <row r="35" spans="1:15" s="3" customFormat="1" ht="25.5">
      <c r="A35" s="221">
        <v>6.3</v>
      </c>
      <c r="B35" s="223" t="s">
        <v>342</v>
      </c>
      <c r="C35" s="269"/>
      <c r="D35" s="269"/>
      <c r="E35" s="291">
        <f t="shared" si="1"/>
        <v>0</v>
      </c>
      <c r="F35" s="269"/>
      <c r="G35" s="269"/>
      <c r="H35" s="270">
        <f t="shared" si="0"/>
        <v>0</v>
      </c>
      <c r="J35" s="526"/>
      <c r="K35" s="526"/>
      <c r="L35" s="526"/>
      <c r="M35" s="526"/>
      <c r="N35" s="526"/>
      <c r="O35" s="526"/>
    </row>
    <row r="36" spans="1:15" s="3" customFormat="1" ht="15.75">
      <c r="A36" s="221">
        <v>6.4</v>
      </c>
      <c r="B36" s="223" t="s">
        <v>343</v>
      </c>
      <c r="C36" s="269"/>
      <c r="D36" s="269"/>
      <c r="E36" s="291">
        <f t="shared" si="1"/>
        <v>0</v>
      </c>
      <c r="F36" s="269"/>
      <c r="G36" s="269"/>
      <c r="H36" s="270">
        <f t="shared" si="0"/>
        <v>0</v>
      </c>
      <c r="J36" s="526"/>
      <c r="K36" s="526"/>
      <c r="L36" s="526"/>
      <c r="M36" s="526"/>
      <c r="N36" s="526"/>
      <c r="O36" s="526"/>
    </row>
    <row r="37" spans="1:15" s="3" customFormat="1" ht="15.75">
      <c r="A37" s="221">
        <v>6.5</v>
      </c>
      <c r="B37" s="223" t="s">
        <v>344</v>
      </c>
      <c r="C37" s="269"/>
      <c r="D37" s="269"/>
      <c r="E37" s="291">
        <f t="shared" si="1"/>
        <v>0</v>
      </c>
      <c r="F37" s="269"/>
      <c r="G37" s="269"/>
      <c r="H37" s="270">
        <f t="shared" si="0"/>
        <v>0</v>
      </c>
      <c r="J37" s="526"/>
      <c r="K37" s="526"/>
      <c r="L37" s="526"/>
      <c r="M37" s="526"/>
      <c r="N37" s="526"/>
      <c r="O37" s="526"/>
    </row>
    <row r="38" spans="1:15" s="3" customFormat="1" ht="25.5">
      <c r="A38" s="221">
        <v>6.6</v>
      </c>
      <c r="B38" s="223" t="s">
        <v>345</v>
      </c>
      <c r="C38" s="269"/>
      <c r="D38" s="269"/>
      <c r="E38" s="291">
        <f t="shared" si="1"/>
        <v>0</v>
      </c>
      <c r="F38" s="269"/>
      <c r="G38" s="269"/>
      <c r="H38" s="270">
        <f t="shared" si="0"/>
        <v>0</v>
      </c>
      <c r="J38" s="526"/>
      <c r="K38" s="526"/>
      <c r="L38" s="526"/>
      <c r="M38" s="526"/>
      <c r="N38" s="526"/>
      <c r="O38" s="526"/>
    </row>
    <row r="39" spans="1:15" s="3" customFormat="1" ht="25.5">
      <c r="A39" s="221">
        <v>6.7</v>
      </c>
      <c r="B39" s="223" t="s">
        <v>346</v>
      </c>
      <c r="C39" s="269"/>
      <c r="D39" s="269"/>
      <c r="E39" s="291">
        <f t="shared" si="1"/>
        <v>0</v>
      </c>
      <c r="F39" s="269"/>
      <c r="G39" s="269"/>
      <c r="H39" s="270">
        <f t="shared" si="0"/>
        <v>0</v>
      </c>
      <c r="J39" s="526"/>
      <c r="K39" s="526"/>
      <c r="L39" s="526"/>
      <c r="M39" s="526"/>
      <c r="N39" s="526"/>
      <c r="O39" s="526"/>
    </row>
    <row r="40" spans="1:15" s="3" customFormat="1" ht="15.75">
      <c r="A40" s="221">
        <v>7</v>
      </c>
      <c r="B40" s="222" t="s">
        <v>347</v>
      </c>
      <c r="C40" s="269"/>
      <c r="D40" s="269"/>
      <c r="E40" s="291">
        <f t="shared" si="1"/>
        <v>0</v>
      </c>
      <c r="F40" s="269"/>
      <c r="G40" s="269"/>
      <c r="H40" s="270">
        <f t="shared" si="0"/>
        <v>0</v>
      </c>
      <c r="J40" s="526"/>
      <c r="K40" s="526"/>
      <c r="L40" s="526"/>
      <c r="M40" s="526"/>
      <c r="N40" s="526"/>
      <c r="O40" s="526"/>
    </row>
    <row r="41" spans="1:15" s="3" customFormat="1" ht="25.5">
      <c r="A41" s="221">
        <v>7.1</v>
      </c>
      <c r="B41" s="223" t="s">
        <v>348</v>
      </c>
      <c r="C41" s="269">
        <v>268911.06</v>
      </c>
      <c r="D41" s="269">
        <v>18972.041300000001</v>
      </c>
      <c r="E41" s="291">
        <f t="shared" si="1"/>
        <v>287883.10129999998</v>
      </c>
      <c r="F41" s="269">
        <v>158228.28</v>
      </c>
      <c r="G41" s="269">
        <v>111.43698500000001</v>
      </c>
      <c r="H41" s="270">
        <f t="shared" si="0"/>
        <v>158339.71698500001</v>
      </c>
      <c r="J41" s="526"/>
      <c r="K41" s="526"/>
      <c r="L41" s="526"/>
      <c r="M41" s="526"/>
      <c r="N41" s="526"/>
      <c r="O41" s="526"/>
    </row>
    <row r="42" spans="1:15" s="3" customFormat="1" ht="25.5">
      <c r="A42" s="221">
        <v>7.2</v>
      </c>
      <c r="B42" s="223" t="s">
        <v>349</v>
      </c>
      <c r="C42" s="269">
        <v>425461.86000000039</v>
      </c>
      <c r="D42" s="269">
        <v>439652.96310000011</v>
      </c>
      <c r="E42" s="291">
        <f t="shared" si="1"/>
        <v>865114.8231000005</v>
      </c>
      <c r="F42" s="269">
        <v>103758.00000000003</v>
      </c>
      <c r="G42" s="269">
        <v>347189.57550000009</v>
      </c>
      <c r="H42" s="270">
        <f t="shared" si="0"/>
        <v>450947.57550000015</v>
      </c>
      <c r="J42" s="526"/>
      <c r="K42" s="526"/>
      <c r="L42" s="526"/>
      <c r="M42" s="526"/>
      <c r="N42" s="526"/>
      <c r="O42" s="526"/>
    </row>
    <row r="43" spans="1:15" s="3" customFormat="1" ht="25.5">
      <c r="A43" s="221">
        <v>7.3</v>
      </c>
      <c r="B43" s="223" t="s">
        <v>350</v>
      </c>
      <c r="C43" s="269">
        <v>3383359.77</v>
      </c>
      <c r="D43" s="269">
        <v>1244927.6291729996</v>
      </c>
      <c r="E43" s="291">
        <f t="shared" si="1"/>
        <v>4628287.3991729999</v>
      </c>
      <c r="F43" s="269">
        <v>2473823.31</v>
      </c>
      <c r="G43" s="269">
        <v>1057118.9707299999</v>
      </c>
      <c r="H43" s="270">
        <f t="shared" si="0"/>
        <v>3530942.2807299998</v>
      </c>
      <c r="J43" s="526"/>
      <c r="K43" s="526"/>
      <c r="L43" s="526"/>
      <c r="M43" s="526"/>
      <c r="N43" s="526"/>
      <c r="O43" s="526"/>
    </row>
    <row r="44" spans="1:15" s="3" customFormat="1" ht="25.5">
      <c r="A44" s="221">
        <v>7.4</v>
      </c>
      <c r="B44" s="223" t="s">
        <v>351</v>
      </c>
      <c r="C44" s="269">
        <v>1467552.1100000013</v>
      </c>
      <c r="D44" s="269">
        <v>1449672.6440000057</v>
      </c>
      <c r="E44" s="291">
        <f t="shared" si="1"/>
        <v>2917224.7540000072</v>
      </c>
      <c r="F44" s="269">
        <v>832413.89000000071</v>
      </c>
      <c r="G44" s="269">
        <v>1575939.1886999994</v>
      </c>
      <c r="H44" s="270">
        <f t="shared" si="0"/>
        <v>2408353.0787</v>
      </c>
      <c r="J44" s="526"/>
      <c r="K44" s="526"/>
      <c r="L44" s="526"/>
      <c r="M44" s="526"/>
      <c r="N44" s="526"/>
      <c r="O44" s="526"/>
    </row>
    <row r="45" spans="1:15" s="3" customFormat="1" ht="15.75">
      <c r="A45" s="221">
        <v>8</v>
      </c>
      <c r="B45" s="222" t="s">
        <v>352</v>
      </c>
      <c r="C45" s="269"/>
      <c r="D45" s="269"/>
      <c r="E45" s="291">
        <f t="shared" si="1"/>
        <v>0</v>
      </c>
      <c r="F45" s="269"/>
      <c r="G45" s="269"/>
      <c r="H45" s="270">
        <f t="shared" si="0"/>
        <v>0</v>
      </c>
      <c r="J45" s="526"/>
      <c r="K45" s="526"/>
      <c r="L45" s="526"/>
      <c r="M45" s="526"/>
      <c r="N45" s="526"/>
      <c r="O45" s="526"/>
    </row>
    <row r="46" spans="1:15" s="3" customFormat="1" ht="15.75">
      <c r="A46" s="221">
        <v>8.1</v>
      </c>
      <c r="B46" s="223" t="s">
        <v>353</v>
      </c>
      <c r="C46" s="269"/>
      <c r="D46" s="269"/>
      <c r="E46" s="291">
        <f t="shared" si="1"/>
        <v>0</v>
      </c>
      <c r="F46" s="269"/>
      <c r="G46" s="269"/>
      <c r="H46" s="270">
        <f t="shared" si="0"/>
        <v>0</v>
      </c>
      <c r="J46" s="526"/>
      <c r="K46" s="526"/>
      <c r="L46" s="526"/>
      <c r="M46" s="526"/>
      <c r="N46" s="526"/>
      <c r="O46" s="526"/>
    </row>
    <row r="47" spans="1:15" s="3" customFormat="1" ht="15.75">
      <c r="A47" s="221">
        <v>8.1999999999999993</v>
      </c>
      <c r="B47" s="223" t="s">
        <v>354</v>
      </c>
      <c r="C47" s="269"/>
      <c r="D47" s="269"/>
      <c r="E47" s="291">
        <f t="shared" si="1"/>
        <v>0</v>
      </c>
      <c r="F47" s="269"/>
      <c r="G47" s="269"/>
      <c r="H47" s="270">
        <f t="shared" si="0"/>
        <v>0</v>
      </c>
      <c r="J47" s="526"/>
      <c r="K47" s="526"/>
      <c r="L47" s="526"/>
      <c r="M47" s="526"/>
      <c r="N47" s="526"/>
      <c r="O47" s="526"/>
    </row>
    <row r="48" spans="1:15" s="3" customFormat="1" ht="15.75">
      <c r="A48" s="221">
        <v>8.3000000000000007</v>
      </c>
      <c r="B48" s="223" t="s">
        <v>355</v>
      </c>
      <c r="C48" s="269"/>
      <c r="D48" s="269"/>
      <c r="E48" s="291">
        <f t="shared" si="1"/>
        <v>0</v>
      </c>
      <c r="F48" s="269"/>
      <c r="G48" s="269"/>
      <c r="H48" s="270">
        <f t="shared" si="0"/>
        <v>0</v>
      </c>
      <c r="J48" s="526"/>
      <c r="K48" s="526"/>
      <c r="L48" s="526"/>
      <c r="M48" s="526"/>
      <c r="N48" s="526"/>
      <c r="O48" s="526"/>
    </row>
    <row r="49" spans="1:15" s="3" customFormat="1" ht="15.75">
      <c r="A49" s="221">
        <v>8.4</v>
      </c>
      <c r="B49" s="223" t="s">
        <v>356</v>
      </c>
      <c r="C49" s="269"/>
      <c r="D49" s="269"/>
      <c r="E49" s="291">
        <f t="shared" si="1"/>
        <v>0</v>
      </c>
      <c r="F49" s="269"/>
      <c r="G49" s="269"/>
      <c r="H49" s="270">
        <f t="shared" si="0"/>
        <v>0</v>
      </c>
      <c r="J49" s="526"/>
      <c r="K49" s="526"/>
      <c r="L49" s="526"/>
      <c r="M49" s="526"/>
      <c r="N49" s="526"/>
      <c r="O49" s="526"/>
    </row>
    <row r="50" spans="1:15" s="3" customFormat="1" ht="15.75">
      <c r="A50" s="221">
        <v>8.5</v>
      </c>
      <c r="B50" s="223" t="s">
        <v>357</v>
      </c>
      <c r="C50" s="269"/>
      <c r="D50" s="269"/>
      <c r="E50" s="291">
        <f t="shared" si="1"/>
        <v>0</v>
      </c>
      <c r="F50" s="269"/>
      <c r="G50" s="269"/>
      <c r="H50" s="270">
        <f t="shared" si="0"/>
        <v>0</v>
      </c>
      <c r="J50" s="526"/>
      <c r="K50" s="526"/>
      <c r="L50" s="526"/>
      <c r="M50" s="526"/>
      <c r="N50" s="526"/>
      <c r="O50" s="526"/>
    </row>
    <row r="51" spans="1:15" s="3" customFormat="1" ht="15.75">
      <c r="A51" s="221">
        <v>8.6</v>
      </c>
      <c r="B51" s="223" t="s">
        <v>358</v>
      </c>
      <c r="C51" s="269"/>
      <c r="D51" s="269"/>
      <c r="E51" s="291">
        <f t="shared" si="1"/>
        <v>0</v>
      </c>
      <c r="F51" s="269"/>
      <c r="G51" s="269"/>
      <c r="H51" s="270">
        <f t="shared" si="0"/>
        <v>0</v>
      </c>
      <c r="J51" s="526"/>
      <c r="K51" s="526"/>
      <c r="L51" s="526"/>
      <c r="M51" s="526"/>
      <c r="N51" s="526"/>
      <c r="O51" s="526"/>
    </row>
    <row r="52" spans="1:15" s="3" customFormat="1" ht="15.75">
      <c r="A52" s="221">
        <v>8.6999999999999993</v>
      </c>
      <c r="B52" s="223" t="s">
        <v>359</v>
      </c>
      <c r="C52" s="269"/>
      <c r="D52" s="269"/>
      <c r="E52" s="291">
        <f t="shared" si="1"/>
        <v>0</v>
      </c>
      <c r="F52" s="269"/>
      <c r="G52" s="269"/>
      <c r="H52" s="270">
        <f t="shared" si="0"/>
        <v>0</v>
      </c>
      <c r="J52" s="526"/>
      <c r="K52" s="526"/>
      <c r="L52" s="526"/>
      <c r="M52" s="526"/>
      <c r="N52" s="526"/>
      <c r="O52" s="526"/>
    </row>
    <row r="53" spans="1:15" s="3" customFormat="1" ht="26.25" thickBot="1">
      <c r="A53" s="226">
        <v>9</v>
      </c>
      <c r="B53" s="227" t="s">
        <v>360</v>
      </c>
      <c r="C53" s="292"/>
      <c r="D53" s="292"/>
      <c r="E53" s="293">
        <f t="shared" si="1"/>
        <v>0</v>
      </c>
      <c r="F53" s="292"/>
      <c r="G53" s="292"/>
      <c r="H53" s="276">
        <f t="shared" si="0"/>
        <v>0</v>
      </c>
      <c r="J53" s="526"/>
      <c r="K53" s="526"/>
      <c r="L53" s="526"/>
      <c r="M53" s="526"/>
      <c r="N53" s="526"/>
      <c r="O53" s="52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30" sqref="D3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9" ht="15">
      <c r="A1" s="18" t="s">
        <v>226</v>
      </c>
      <c r="B1" s="17" t="str">
        <f>Info!C2</f>
        <v>სს "ბაზისბანკი"</v>
      </c>
      <c r="C1" s="17"/>
      <c r="D1" s="369"/>
    </row>
    <row r="2" spans="1:9" ht="15">
      <c r="A2" s="18" t="s">
        <v>227</v>
      </c>
      <c r="B2" s="500">
        <f>'1. key ratios'!B2</f>
        <v>43646</v>
      </c>
      <c r="C2" s="30"/>
      <c r="D2" s="19"/>
      <c r="E2" s="12"/>
      <c r="F2" s="12"/>
      <c r="G2" s="12"/>
      <c r="H2" s="12"/>
    </row>
    <row r="3" spans="1:9" ht="15">
      <c r="A3" s="18"/>
      <c r="B3" s="17"/>
      <c r="C3" s="30"/>
      <c r="D3" s="19"/>
      <c r="E3" s="12"/>
      <c r="F3" s="12"/>
      <c r="G3" s="12"/>
      <c r="H3" s="12"/>
    </row>
    <row r="4" spans="1:9" ht="15" customHeight="1" thickBot="1">
      <c r="A4" s="215" t="s">
        <v>648</v>
      </c>
      <c r="B4" s="216" t="s">
        <v>225</v>
      </c>
      <c r="C4" s="215"/>
      <c r="D4" s="217" t="s">
        <v>130</v>
      </c>
    </row>
    <row r="5" spans="1:9" ht="15" customHeight="1">
      <c r="A5" s="213" t="s">
        <v>27</v>
      </c>
      <c r="B5" s="214"/>
      <c r="C5" s="506">
        <v>43646</v>
      </c>
      <c r="D5" s="505">
        <v>43555</v>
      </c>
    </row>
    <row r="6" spans="1:9" ht="15" customHeight="1">
      <c r="A6" s="415">
        <v>1</v>
      </c>
      <c r="B6" s="416" t="s">
        <v>230</v>
      </c>
      <c r="C6" s="417">
        <f>C7+C9+C10</f>
        <v>1252066997.0923467</v>
      </c>
      <c r="D6" s="418">
        <f>D7+D9+D10</f>
        <v>1140488415.2569644</v>
      </c>
      <c r="G6" s="527"/>
      <c r="H6" s="527"/>
      <c r="I6" s="527"/>
    </row>
    <row r="7" spans="1:9" ht="15" customHeight="1">
      <c r="A7" s="415">
        <v>1.1000000000000001</v>
      </c>
      <c r="B7" s="419" t="s">
        <v>22</v>
      </c>
      <c r="C7" s="420">
        <v>1156999713.6265018</v>
      </c>
      <c r="D7" s="421">
        <v>1061664619.3559428</v>
      </c>
      <c r="G7" s="527"/>
      <c r="H7" s="527"/>
      <c r="I7" s="527"/>
    </row>
    <row r="8" spans="1:9" ht="25.5">
      <c r="A8" s="415" t="s">
        <v>286</v>
      </c>
      <c r="B8" s="422" t="s">
        <v>642</v>
      </c>
      <c r="C8" s="420">
        <v>23250000</v>
      </c>
      <c r="D8" s="421">
        <v>15750000</v>
      </c>
      <c r="G8" s="527"/>
      <c r="H8" s="527"/>
      <c r="I8" s="527"/>
    </row>
    <row r="9" spans="1:9" ht="15" customHeight="1">
      <c r="A9" s="415">
        <v>1.2</v>
      </c>
      <c r="B9" s="419" t="s">
        <v>23</v>
      </c>
      <c r="C9" s="420">
        <v>95017283.465844989</v>
      </c>
      <c r="D9" s="421">
        <v>78773795.901021689</v>
      </c>
      <c r="G9" s="527"/>
      <c r="H9" s="527"/>
      <c r="I9" s="527"/>
    </row>
    <row r="10" spans="1:9" ht="15" customHeight="1">
      <c r="A10" s="415">
        <v>1.3</v>
      </c>
      <c r="B10" s="424" t="s">
        <v>78</v>
      </c>
      <c r="C10" s="423">
        <v>50000</v>
      </c>
      <c r="D10" s="421">
        <v>50000</v>
      </c>
      <c r="G10" s="527"/>
      <c r="H10" s="527"/>
      <c r="I10" s="527"/>
    </row>
    <row r="11" spans="1:9" ht="15" customHeight="1">
      <c r="A11" s="415">
        <v>2</v>
      </c>
      <c r="B11" s="416" t="s">
        <v>231</v>
      </c>
      <c r="C11" s="420">
        <v>1589110.8595</v>
      </c>
      <c r="D11" s="421">
        <v>1547517.1832000001</v>
      </c>
      <c r="G11" s="527"/>
      <c r="H11" s="527"/>
      <c r="I11" s="527"/>
    </row>
    <row r="12" spans="1:9" ht="15" customHeight="1">
      <c r="A12" s="435">
        <v>3</v>
      </c>
      <c r="B12" s="436" t="s">
        <v>229</v>
      </c>
      <c r="C12" s="423">
        <v>100986859.99987499</v>
      </c>
      <c r="D12" s="437">
        <v>100986859.99987499</v>
      </c>
      <c r="G12" s="527"/>
      <c r="H12" s="527"/>
      <c r="I12" s="527"/>
    </row>
    <row r="13" spans="1:9" ht="15" customHeight="1" thickBot="1">
      <c r="A13" s="133">
        <v>4</v>
      </c>
      <c r="B13" s="134" t="s">
        <v>287</v>
      </c>
      <c r="C13" s="294">
        <f>C6+C11+C12</f>
        <v>1354642967.9517217</v>
      </c>
      <c r="D13" s="294">
        <f>D6+D11+D12</f>
        <v>1243022792.4400394</v>
      </c>
      <c r="G13" s="527"/>
      <c r="H13" s="527"/>
      <c r="I13" s="527"/>
    </row>
    <row r="14" spans="1:9">
      <c r="B14" s="24"/>
      <c r="G14" s="527"/>
    </row>
    <row r="15" spans="1:9">
      <c r="B15" s="106"/>
    </row>
    <row r="16" spans="1:9">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Normal="100" workbookViewId="0">
      <pane xSplit="1" ySplit="4" topLeftCell="B5" activePane="bottomRight" state="frozen"/>
      <selection activeCell="J32" sqref="J32"/>
      <selection pane="topRight" activeCell="J32" sqref="J32"/>
      <selection pane="bottomLeft" activeCell="J32" sqref="J32"/>
      <selection pane="bottomRight" activeCell="B22" sqref="B22"/>
    </sheetView>
  </sheetViews>
  <sheetFormatPr defaultRowHeight="15"/>
  <cols>
    <col min="1" max="1" width="9.5703125" style="2" bestFit="1" customWidth="1"/>
    <col min="2" max="2" width="90.42578125" style="2" bestFit="1" customWidth="1"/>
    <col min="3" max="3" width="9.140625" style="2"/>
  </cols>
  <sheetData>
    <row r="1" spans="1:3">
      <c r="A1" s="2" t="s">
        <v>226</v>
      </c>
      <c r="B1" s="369" t="str">
        <f>Info!C2</f>
        <v>სს "ბაზისბანკი"</v>
      </c>
    </row>
    <row r="2" spans="1:3">
      <c r="A2" s="2" t="s">
        <v>227</v>
      </c>
      <c r="B2" s="500">
        <f>'1. key ratios'!B2</f>
        <v>43646</v>
      </c>
    </row>
    <row r="4" spans="1:3" ht="16.5" customHeight="1" thickBot="1">
      <c r="A4" s="251" t="s">
        <v>649</v>
      </c>
      <c r="B4" s="62" t="s">
        <v>186</v>
      </c>
      <c r="C4" s="14"/>
    </row>
    <row r="5" spans="1:3" ht="15.75">
      <c r="A5" s="11"/>
      <c r="B5" s="547" t="s">
        <v>187</v>
      </c>
      <c r="C5" s="548"/>
    </row>
    <row r="6" spans="1:3">
      <c r="A6" s="15">
        <v>1</v>
      </c>
      <c r="B6" s="64" t="s">
        <v>919</v>
      </c>
      <c r="C6" s="65"/>
    </row>
    <row r="7" spans="1:3">
      <c r="A7" s="15">
        <v>2</v>
      </c>
      <c r="B7" s="64" t="s">
        <v>909</v>
      </c>
      <c r="C7" s="65"/>
    </row>
    <row r="8" spans="1:3">
      <c r="A8" s="15">
        <v>3</v>
      </c>
      <c r="B8" s="64" t="s">
        <v>931</v>
      </c>
      <c r="C8" s="65"/>
    </row>
    <row r="9" spans="1:3">
      <c r="A9" s="15">
        <v>4</v>
      </c>
      <c r="B9" s="64" t="s">
        <v>920</v>
      </c>
      <c r="C9" s="65"/>
    </row>
    <row r="10" spans="1:3">
      <c r="A10" s="15">
        <v>5</v>
      </c>
      <c r="B10" s="64" t="s">
        <v>921</v>
      </c>
      <c r="C10" s="65"/>
    </row>
    <row r="11" spans="1:3">
      <c r="A11" s="15"/>
      <c r="B11" s="549"/>
      <c r="C11" s="550"/>
    </row>
    <row r="12" spans="1:3" ht="15.75">
      <c r="A12" s="15"/>
      <c r="B12" s="551" t="s">
        <v>188</v>
      </c>
      <c r="C12" s="552"/>
    </row>
    <row r="13" spans="1:3" ht="15.75">
      <c r="A13" s="15">
        <v>1</v>
      </c>
      <c r="B13" s="28" t="s">
        <v>910</v>
      </c>
      <c r="C13" s="63"/>
    </row>
    <row r="14" spans="1:3" ht="15.75">
      <c r="A14" s="15">
        <v>2</v>
      </c>
      <c r="B14" s="28" t="s">
        <v>922</v>
      </c>
      <c r="C14" s="63"/>
    </row>
    <row r="15" spans="1:3" ht="15.75">
      <c r="A15" s="15">
        <v>3</v>
      </c>
      <c r="B15" s="28" t="s">
        <v>923</v>
      </c>
      <c r="C15" s="63"/>
    </row>
    <row r="16" spans="1:3" ht="15.75">
      <c r="A16" s="15">
        <v>4</v>
      </c>
      <c r="B16" s="28" t="s">
        <v>924</v>
      </c>
      <c r="C16" s="63"/>
    </row>
    <row r="17" spans="1:3" ht="15.75">
      <c r="A17" s="15">
        <v>5</v>
      </c>
      <c r="B17" s="28" t="s">
        <v>925</v>
      </c>
      <c r="C17" s="63"/>
    </row>
    <row r="18" spans="1:3" ht="15.75">
      <c r="A18" s="15">
        <v>6</v>
      </c>
      <c r="B18" s="28" t="s">
        <v>926</v>
      </c>
      <c r="C18" s="63"/>
    </row>
    <row r="19" spans="1:3" ht="15.75">
      <c r="A19" s="15">
        <v>7</v>
      </c>
      <c r="B19" s="28" t="s">
        <v>927</v>
      </c>
      <c r="C19" s="63"/>
    </row>
    <row r="20" spans="1:3" ht="15.75" customHeight="1">
      <c r="A20" s="15"/>
      <c r="B20" s="28"/>
      <c r="C20" s="29"/>
    </row>
    <row r="21" spans="1:3" ht="30" customHeight="1">
      <c r="A21" s="15"/>
      <c r="B21" s="553" t="s">
        <v>189</v>
      </c>
      <c r="C21" s="554"/>
    </row>
    <row r="22" spans="1:3">
      <c r="A22" s="15">
        <v>1</v>
      </c>
      <c r="B22" s="64" t="s">
        <v>928</v>
      </c>
      <c r="C22" s="520">
        <v>0.91845081256269889</v>
      </c>
    </row>
    <row r="23" spans="1:3" ht="15.75" customHeight="1">
      <c r="A23" s="15">
        <v>2</v>
      </c>
      <c r="B23" s="64" t="s">
        <v>929</v>
      </c>
      <c r="C23" s="520">
        <v>6.9341707623174556E-2</v>
      </c>
    </row>
    <row r="24" spans="1:3" ht="29.25" customHeight="1">
      <c r="A24" s="15"/>
      <c r="B24" s="553" t="s">
        <v>308</v>
      </c>
      <c r="C24" s="554"/>
    </row>
    <row r="25" spans="1:3">
      <c r="A25" s="15">
        <v>1</v>
      </c>
      <c r="B25" s="64" t="s">
        <v>930</v>
      </c>
      <c r="C25" s="520">
        <v>0.91808343223767386</v>
      </c>
    </row>
    <row r="26" spans="1:3" ht="16.5" thickBot="1">
      <c r="A26" s="16">
        <v>2</v>
      </c>
      <c r="B26" s="66" t="s">
        <v>929</v>
      </c>
      <c r="C26" s="521">
        <v>6.9341707623174556E-2</v>
      </c>
    </row>
  </sheetData>
  <mergeCells count="5">
    <mergeCell ref="B5:C5"/>
    <mergeCell ref="B11:C11"/>
    <mergeCell ref="B12:C12"/>
    <mergeCell ref="B24:C24"/>
    <mergeCell ref="B21:C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0" sqref="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11" ht="15.75">
      <c r="A1" s="18" t="s">
        <v>226</v>
      </c>
      <c r="B1" s="17" t="str">
        <f>Info!C2</f>
        <v>სს "ბაზისბანკი"</v>
      </c>
    </row>
    <row r="2" spans="1:11" s="22" customFormat="1" ht="15.75" customHeight="1">
      <c r="A2" s="22" t="s">
        <v>227</v>
      </c>
      <c r="B2" s="500">
        <f>'1. key ratios'!B2</f>
        <v>43646</v>
      </c>
    </row>
    <row r="3" spans="1:11" s="22" customFormat="1" ht="15.75" customHeight="1"/>
    <row r="4" spans="1:11" s="22" customFormat="1" ht="15.75" customHeight="1" thickBot="1">
      <c r="A4" s="252" t="s">
        <v>650</v>
      </c>
      <c r="B4" s="253" t="s">
        <v>297</v>
      </c>
      <c r="C4" s="192"/>
      <c r="D4" s="192"/>
      <c r="E4" s="193" t="s">
        <v>130</v>
      </c>
    </row>
    <row r="5" spans="1:11" s="121" customFormat="1" ht="17.45" customHeight="1">
      <c r="A5" s="384"/>
      <c r="B5" s="385"/>
      <c r="C5" s="191" t="s">
        <v>0</v>
      </c>
      <c r="D5" s="191" t="s">
        <v>1</v>
      </c>
      <c r="E5" s="386" t="s">
        <v>2</v>
      </c>
    </row>
    <row r="6" spans="1:11" s="157" customFormat="1" ht="14.45" customHeight="1">
      <c r="A6" s="387"/>
      <c r="B6" s="555" t="s">
        <v>269</v>
      </c>
      <c r="C6" s="555" t="s">
        <v>268</v>
      </c>
      <c r="D6" s="556" t="s">
        <v>267</v>
      </c>
      <c r="E6" s="557"/>
      <c r="G6"/>
    </row>
    <row r="7" spans="1:11" s="157" customFormat="1" ht="99.6" customHeight="1">
      <c r="A7" s="387"/>
      <c r="B7" s="555"/>
      <c r="C7" s="555"/>
      <c r="D7" s="381" t="s">
        <v>266</v>
      </c>
      <c r="E7" s="382" t="s">
        <v>825</v>
      </c>
      <c r="G7"/>
    </row>
    <row r="8" spans="1:11">
      <c r="A8" s="388">
        <v>1</v>
      </c>
      <c r="B8" s="389" t="s">
        <v>191</v>
      </c>
      <c r="C8" s="390">
        <v>37928547.198300004</v>
      </c>
      <c r="D8" s="390"/>
      <c r="E8" s="391">
        <f>C8-D8</f>
        <v>37928547.198300004</v>
      </c>
      <c r="H8" s="6"/>
      <c r="I8" s="6"/>
      <c r="J8" s="6"/>
      <c r="K8" s="6"/>
    </row>
    <row r="9" spans="1:11">
      <c r="A9" s="388">
        <v>2</v>
      </c>
      <c r="B9" s="389" t="s">
        <v>192</v>
      </c>
      <c r="C9" s="390">
        <v>249355966.36630002</v>
      </c>
      <c r="D9" s="390"/>
      <c r="E9" s="391">
        <f t="shared" ref="E9:E20" si="0">C9-D9</f>
        <v>249355966.36630002</v>
      </c>
      <c r="H9" s="6"/>
      <c r="I9" s="6"/>
      <c r="J9" s="6"/>
      <c r="K9" s="6"/>
    </row>
    <row r="10" spans="1:11">
      <c r="A10" s="388">
        <v>3</v>
      </c>
      <c r="B10" s="389" t="s">
        <v>265</v>
      </c>
      <c r="C10" s="390">
        <v>34473519.797299996</v>
      </c>
      <c r="D10" s="390"/>
      <c r="E10" s="391">
        <f t="shared" si="0"/>
        <v>34473519.797299996</v>
      </c>
      <c r="H10" s="6"/>
      <c r="I10" s="6"/>
      <c r="J10" s="6"/>
      <c r="K10" s="6"/>
    </row>
    <row r="11" spans="1:11" ht="25.5">
      <c r="A11" s="388">
        <v>4</v>
      </c>
      <c r="B11" s="389" t="s">
        <v>222</v>
      </c>
      <c r="C11" s="390">
        <v>0</v>
      </c>
      <c r="D11" s="390"/>
      <c r="E11" s="391">
        <f t="shared" si="0"/>
        <v>0</v>
      </c>
      <c r="H11" s="6"/>
      <c r="I11" s="6"/>
      <c r="J11" s="6"/>
      <c r="K11" s="6"/>
    </row>
    <row r="12" spans="1:11">
      <c r="A12" s="388">
        <v>5</v>
      </c>
      <c r="B12" s="389" t="s">
        <v>194</v>
      </c>
      <c r="C12" s="390">
        <v>205540395.81999999</v>
      </c>
      <c r="D12" s="390"/>
      <c r="E12" s="391">
        <f t="shared" si="0"/>
        <v>205540395.81999999</v>
      </c>
      <c r="H12" s="6"/>
      <c r="I12" s="6"/>
      <c r="J12" s="6"/>
      <c r="K12" s="6"/>
    </row>
    <row r="13" spans="1:11">
      <c r="A13" s="388">
        <v>6.1</v>
      </c>
      <c r="B13" s="389" t="s">
        <v>195</v>
      </c>
      <c r="C13" s="392">
        <v>947147763.8296001</v>
      </c>
      <c r="D13" s="390"/>
      <c r="E13" s="391">
        <f t="shared" si="0"/>
        <v>947147763.8296001</v>
      </c>
      <c r="H13" s="6"/>
      <c r="I13" s="6"/>
      <c r="J13" s="6"/>
      <c r="K13" s="6"/>
    </row>
    <row r="14" spans="1:11">
      <c r="A14" s="388">
        <v>6.2</v>
      </c>
      <c r="B14" s="393" t="s">
        <v>196</v>
      </c>
      <c r="C14" s="392">
        <v>-42442819.323799998</v>
      </c>
      <c r="D14" s="390"/>
      <c r="E14" s="391">
        <f t="shared" si="0"/>
        <v>-42442819.323799998</v>
      </c>
      <c r="H14" s="6"/>
      <c r="I14" s="6"/>
      <c r="J14" s="6"/>
      <c r="K14" s="6"/>
    </row>
    <row r="15" spans="1:11">
      <c r="A15" s="388">
        <v>6</v>
      </c>
      <c r="B15" s="389" t="s">
        <v>264</v>
      </c>
      <c r="C15" s="390">
        <v>904704944.50580001</v>
      </c>
      <c r="D15" s="390"/>
      <c r="E15" s="391">
        <f t="shared" si="0"/>
        <v>904704944.50580001</v>
      </c>
      <c r="H15" s="6"/>
      <c r="I15" s="6"/>
      <c r="J15" s="6"/>
      <c r="K15" s="6"/>
    </row>
    <row r="16" spans="1:11" ht="25.5">
      <c r="A16" s="388">
        <v>7</v>
      </c>
      <c r="B16" s="389" t="s">
        <v>198</v>
      </c>
      <c r="C16" s="390">
        <v>10566226.452</v>
      </c>
      <c r="D16" s="390"/>
      <c r="E16" s="391">
        <f t="shared" si="0"/>
        <v>10566226.452</v>
      </c>
      <c r="H16" s="6"/>
      <c r="I16" s="6"/>
      <c r="J16" s="6"/>
      <c r="K16" s="6"/>
    </row>
    <row r="17" spans="1:11">
      <c r="A17" s="388">
        <v>8</v>
      </c>
      <c r="B17" s="389" t="s">
        <v>199</v>
      </c>
      <c r="C17" s="390">
        <v>8048305.1299999999</v>
      </c>
      <c r="D17" s="390"/>
      <c r="E17" s="391">
        <f t="shared" si="0"/>
        <v>8048305.1299999999</v>
      </c>
      <c r="F17" s="6"/>
      <c r="G17" s="6"/>
      <c r="H17" s="6"/>
      <c r="I17" s="6"/>
      <c r="J17" s="6"/>
      <c r="K17" s="6"/>
    </row>
    <row r="18" spans="1:11">
      <c r="A18" s="388">
        <v>9</v>
      </c>
      <c r="B18" s="389" t="s">
        <v>200</v>
      </c>
      <c r="C18" s="390">
        <v>9362704.2200000007</v>
      </c>
      <c r="D18" s="390"/>
      <c r="E18" s="391">
        <f t="shared" si="0"/>
        <v>9362704.2200000007</v>
      </c>
      <c r="G18" s="6"/>
      <c r="H18" s="6"/>
      <c r="I18" s="6"/>
      <c r="J18" s="6"/>
      <c r="K18" s="6"/>
    </row>
    <row r="19" spans="1:11" ht="25.5">
      <c r="A19" s="388">
        <v>10</v>
      </c>
      <c r="B19" s="389" t="s">
        <v>201</v>
      </c>
      <c r="C19" s="390">
        <v>31381804.27</v>
      </c>
      <c r="D19" s="390">
        <v>1599615.19</v>
      </c>
      <c r="E19" s="391">
        <f t="shared" si="0"/>
        <v>29782189.079999998</v>
      </c>
      <c r="G19" s="6"/>
      <c r="H19" s="6"/>
      <c r="I19" s="6"/>
      <c r="J19" s="6"/>
      <c r="K19" s="6"/>
    </row>
    <row r="20" spans="1:11">
      <c r="A20" s="388">
        <v>11</v>
      </c>
      <c r="B20" s="389" t="s">
        <v>202</v>
      </c>
      <c r="C20" s="390">
        <v>9430639.8334999997</v>
      </c>
      <c r="D20" s="390"/>
      <c r="E20" s="391">
        <f t="shared" si="0"/>
        <v>9430639.8334999997</v>
      </c>
      <c r="H20" s="6"/>
      <c r="I20" s="6"/>
      <c r="J20" s="6"/>
      <c r="K20" s="6"/>
    </row>
    <row r="21" spans="1:11" ht="51.75" thickBot="1">
      <c r="A21" s="394"/>
      <c r="B21" s="395" t="s">
        <v>789</v>
      </c>
      <c r="C21" s="347">
        <f>SUM(C8:C12, C15:C20)</f>
        <v>1500793053.5932</v>
      </c>
      <c r="D21" s="347">
        <f>SUM(D8:D12, D15:D20)</f>
        <v>1599615.19</v>
      </c>
      <c r="E21" s="396">
        <f>SUM(E8:E12, E15:E20)</f>
        <v>1499193438.4031999</v>
      </c>
      <c r="H21" s="6"/>
      <c r="I21" s="6"/>
      <c r="J21" s="6"/>
      <c r="K21" s="6"/>
    </row>
    <row r="22" spans="1:11">
      <c r="A22"/>
      <c r="B22"/>
      <c r="C22"/>
      <c r="D22"/>
      <c r="E22"/>
    </row>
    <row r="23" spans="1:11">
      <c r="A23"/>
      <c r="B23"/>
      <c r="C23"/>
      <c r="D23"/>
      <c r="E23"/>
    </row>
    <row r="25" spans="1:11" s="2" customFormat="1">
      <c r="B25" s="68"/>
      <c r="F25"/>
      <c r="G25"/>
    </row>
    <row r="26" spans="1:11" s="2" customFormat="1">
      <c r="B26" s="69"/>
      <c r="F26"/>
      <c r="G26"/>
    </row>
    <row r="27" spans="1:11" s="2" customFormat="1">
      <c r="B27" s="68"/>
      <c r="F27"/>
      <c r="G27"/>
    </row>
    <row r="28" spans="1:11" s="2" customFormat="1">
      <c r="B28" s="68"/>
      <c r="F28"/>
      <c r="G28"/>
    </row>
    <row r="29" spans="1:11" s="2" customFormat="1">
      <c r="B29" s="68"/>
      <c r="F29"/>
      <c r="G29"/>
    </row>
    <row r="30" spans="1:11" s="2" customFormat="1">
      <c r="B30" s="68"/>
      <c r="F30"/>
      <c r="G30"/>
    </row>
    <row r="31" spans="1:11" s="2" customFormat="1">
      <c r="B31" s="68"/>
      <c r="F31"/>
      <c r="G31"/>
    </row>
    <row r="32" spans="1:11" s="2" customFormat="1">
      <c r="B32" s="69"/>
      <c r="F32"/>
      <c r="G32"/>
    </row>
    <row r="33" spans="2:7" s="2" customFormat="1">
      <c r="B33" s="69"/>
      <c r="F33"/>
      <c r="G33"/>
    </row>
    <row r="34" spans="2:7" s="2" customFormat="1">
      <c r="B34" s="69"/>
      <c r="F34"/>
      <c r="G34"/>
    </row>
    <row r="35" spans="2:7" s="2" customFormat="1">
      <c r="B35" s="69"/>
      <c r="F35"/>
      <c r="G35"/>
    </row>
    <row r="36" spans="2:7" s="2" customFormat="1">
      <c r="B36" s="69"/>
      <c r="F36"/>
      <c r="G36"/>
    </row>
    <row r="37" spans="2:7" s="2" customFormat="1">
      <c r="B37" s="6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32" sqref="B3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17" t="str">
        <f>Info!C2</f>
        <v>სს "ბაზისბანკი"</v>
      </c>
    </row>
    <row r="2" spans="1:6" s="22" customFormat="1" ht="15.75" customHeight="1">
      <c r="A2" s="22" t="s">
        <v>227</v>
      </c>
      <c r="B2" s="500">
        <f>'1. key ratios'!B2</f>
        <v>43646</v>
      </c>
      <c r="C2"/>
      <c r="D2"/>
      <c r="E2"/>
      <c r="F2"/>
    </row>
    <row r="3" spans="1:6" s="22" customFormat="1" ht="15.75" customHeight="1">
      <c r="C3"/>
      <c r="D3"/>
      <c r="E3"/>
      <c r="F3"/>
    </row>
    <row r="4" spans="1:6" s="22" customFormat="1" ht="26.25" thickBot="1">
      <c r="A4" s="22" t="s">
        <v>651</v>
      </c>
      <c r="B4" s="199" t="s">
        <v>301</v>
      </c>
      <c r="C4" s="193" t="s">
        <v>130</v>
      </c>
      <c r="D4"/>
      <c r="E4"/>
      <c r="F4"/>
    </row>
    <row r="5" spans="1:6" ht="26.25">
      <c r="A5" s="194">
        <v>1</v>
      </c>
      <c r="B5" s="195" t="s">
        <v>687</v>
      </c>
      <c r="C5" s="295">
        <f>'7. LI1'!E21</f>
        <v>1499193438.4031999</v>
      </c>
    </row>
    <row r="6" spans="1:6" s="184" customFormat="1">
      <c r="A6" s="120">
        <v>2.1</v>
      </c>
      <c r="B6" s="201" t="s">
        <v>302</v>
      </c>
      <c r="C6" s="296">
        <v>182233373.3666997</v>
      </c>
    </row>
    <row r="7" spans="1:6" s="4" customFormat="1" ht="25.5" outlineLevel="1">
      <c r="A7" s="200">
        <v>2.2000000000000002</v>
      </c>
      <c r="B7" s="196" t="s">
        <v>303</v>
      </c>
      <c r="C7" s="297">
        <v>10000000</v>
      </c>
    </row>
    <row r="8" spans="1:6" s="4" customFormat="1" ht="26.25">
      <c r="A8" s="200">
        <v>3</v>
      </c>
      <c r="B8" s="197" t="s">
        <v>688</v>
      </c>
      <c r="C8" s="298">
        <f>SUM(C5:C7)</f>
        <v>1691426811.7698996</v>
      </c>
    </row>
    <row r="9" spans="1:6" s="184" customFormat="1">
      <c r="A9" s="120">
        <v>4</v>
      </c>
      <c r="B9" s="204" t="s">
        <v>298</v>
      </c>
      <c r="C9" s="296">
        <v>15060192.7951097</v>
      </c>
    </row>
    <row r="10" spans="1:6" s="4" customFormat="1" ht="25.5" outlineLevel="1">
      <c r="A10" s="200">
        <v>5.0999999999999996</v>
      </c>
      <c r="B10" s="196" t="s">
        <v>309</v>
      </c>
      <c r="C10" s="297">
        <v>-45007685.045619994</v>
      </c>
    </row>
    <row r="11" spans="1:6" s="4" customFormat="1" ht="25.5" outlineLevel="1">
      <c r="A11" s="200">
        <v>5.2</v>
      </c>
      <c r="B11" s="196" t="s">
        <v>310</v>
      </c>
      <c r="C11" s="297">
        <v>-9950000</v>
      </c>
    </row>
    <row r="12" spans="1:6" s="4" customFormat="1">
      <c r="A12" s="200">
        <v>6</v>
      </c>
      <c r="B12" s="202" t="s">
        <v>299</v>
      </c>
      <c r="C12" s="397"/>
    </row>
    <row r="13" spans="1:6" s="4" customFormat="1" ht="15.75" thickBot="1">
      <c r="A13" s="203">
        <v>7</v>
      </c>
      <c r="B13" s="198" t="s">
        <v>300</v>
      </c>
      <c r="C13" s="299">
        <f>SUM(C8:C12)</f>
        <v>1651529319.5193894</v>
      </c>
    </row>
    <row r="17" spans="2:9" s="2" customFormat="1">
      <c r="B17" s="70"/>
      <c r="C17"/>
      <c r="D17"/>
      <c r="E17"/>
      <c r="F17"/>
      <c r="G17"/>
      <c r="H17"/>
      <c r="I17"/>
    </row>
    <row r="18" spans="2:9" s="2" customFormat="1">
      <c r="B18" s="67"/>
      <c r="C18"/>
      <c r="D18"/>
      <c r="E18"/>
      <c r="F18"/>
      <c r="G18"/>
      <c r="H18"/>
      <c r="I18"/>
    </row>
    <row r="19" spans="2:9" s="2" customFormat="1">
      <c r="B19" s="67"/>
      <c r="C19"/>
      <c r="D19"/>
      <c r="E19"/>
      <c r="F19"/>
      <c r="G19"/>
      <c r="H19"/>
      <c r="I19"/>
    </row>
    <row r="20" spans="2:9" s="2" customFormat="1">
      <c r="B20" s="69"/>
      <c r="C20"/>
      <c r="D20"/>
      <c r="E20"/>
      <c r="F20"/>
      <c r="G20"/>
      <c r="H20"/>
      <c r="I20"/>
    </row>
    <row r="21" spans="2:9" s="2" customFormat="1">
      <c r="B21" s="68"/>
      <c r="C21"/>
      <c r="D21"/>
      <c r="E21"/>
      <c r="F21"/>
      <c r="G21"/>
      <c r="H21"/>
      <c r="I21"/>
    </row>
    <row r="22" spans="2:9" s="2" customFormat="1">
      <c r="B22" s="69"/>
      <c r="C22"/>
      <c r="D22"/>
      <c r="E22"/>
      <c r="F22"/>
      <c r="G22"/>
      <c r="H22"/>
      <c r="I22"/>
    </row>
    <row r="23" spans="2:9" s="2" customFormat="1">
      <c r="B23" s="68"/>
      <c r="C23"/>
      <c r="D23"/>
      <c r="E23"/>
      <c r="F23"/>
      <c r="G23"/>
      <c r="H23"/>
      <c r="I23"/>
    </row>
    <row r="24" spans="2:9" s="2" customFormat="1">
      <c r="B24" s="68"/>
      <c r="C24"/>
      <c r="D24"/>
      <c r="E24"/>
      <c r="F24"/>
      <c r="G24"/>
      <c r="H24"/>
      <c r="I24"/>
    </row>
    <row r="25" spans="2:9" s="2" customFormat="1">
      <c r="B25" s="68"/>
      <c r="C25"/>
      <c r="D25"/>
      <c r="E25"/>
      <c r="F25"/>
      <c r="G25"/>
      <c r="H25"/>
      <c r="I25"/>
    </row>
    <row r="26" spans="2:9" s="2" customFormat="1">
      <c r="B26" s="68"/>
      <c r="C26"/>
      <c r="D26"/>
      <c r="E26"/>
      <c r="F26"/>
      <c r="G26"/>
      <c r="H26"/>
      <c r="I26"/>
    </row>
    <row r="27" spans="2:9" s="2" customFormat="1">
      <c r="B27" s="68"/>
      <c r="C27"/>
      <c r="D27"/>
      <c r="E27"/>
      <c r="F27"/>
      <c r="G27"/>
      <c r="H27"/>
      <c r="I27"/>
    </row>
    <row r="28" spans="2:9" s="2" customFormat="1">
      <c r="B28" s="69"/>
      <c r="C28"/>
      <c r="D28"/>
      <c r="E28"/>
      <c r="F28"/>
      <c r="G28"/>
      <c r="H28"/>
      <c r="I28"/>
    </row>
    <row r="29" spans="2:9" s="2" customFormat="1">
      <c r="B29" s="69"/>
      <c r="C29"/>
      <c r="D29"/>
      <c r="E29"/>
      <c r="F29"/>
      <c r="G29"/>
      <c r="H29"/>
      <c r="I29"/>
    </row>
    <row r="30" spans="2:9" s="2" customFormat="1">
      <c r="B30" s="69"/>
      <c r="C30"/>
      <c r="D30"/>
      <c r="E30"/>
      <c r="F30"/>
      <c r="G30"/>
      <c r="H30"/>
      <c r="I30"/>
    </row>
    <row r="31" spans="2:9" s="2" customFormat="1">
      <c r="B31" s="69"/>
      <c r="C31"/>
      <c r="D31"/>
      <c r="E31"/>
      <c r="F31"/>
      <c r="G31"/>
      <c r="H31"/>
      <c r="I31"/>
    </row>
    <row r="32" spans="2:9" s="2" customFormat="1">
      <c r="B32" s="69"/>
      <c r="C32"/>
      <c r="D32"/>
      <c r="E32"/>
      <c r="F32"/>
      <c r="G32"/>
      <c r="H32"/>
      <c r="I32"/>
    </row>
    <row r="33" spans="2:9" s="2" customFormat="1">
      <c r="B33" s="6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mtNlntNsVzlj6ydBLSb6+lZ5wXpBqMAeF67Z184wlGQ=</DigestValue>
    </Reference>
    <Reference Type="http://www.w3.org/2000/09/xmldsig#Object" URI="#idOfficeObject">
      <DigestMethod Algorithm="http://www.w3.org/2001/04/xmlenc#sha256"/>
      <DigestValue>Ty48KMn0CHs2nBwYJRdtRmyOBjvAVxcBUmMfmBBZoUg=</DigestValue>
    </Reference>
    <Reference Type="http://uri.etsi.org/01903#SignedProperties" URI="#idSignedProperties">
      <Transforms>
        <Transform Algorithm="http://www.w3.org/TR/2001/REC-xml-c14n-20010315"/>
      </Transforms>
      <DigestMethod Algorithm="http://www.w3.org/2001/04/xmlenc#sha256"/>
      <DigestValue>PB6M6PWvARUTiU65bXVPnY1tI6urfs+5bOLVuXlWRIs=</DigestValue>
    </Reference>
  </SignedInfo>
  <SignatureValue>H+zpA1NJxngbPTc2N0meQ89nC/KKtmfoyW9NjER6YuTsTB+0VSemufvsPcODJpXFdvOIGpWeJZHN
xjaI3NHO/R9Bxd7jimurLj/HEq+zbbA5GIoq3l1Ox7q9RiRcLEI80E3Nrad77lg/fuySb84e2/S5
IzAsHXH0RBoJTEcDBJ4G918R8BunwStxcPTG3fdMitZFKJjZX43jlUQywxyg1nMRUhgpbPoRP0Wc
frK4pRj2DzsxuQgX4m2cr3EPq1YBg3LNOoKd5ZMGxufN96tvqq8QkseOcYFFBUK/y5jTD3ssMWBC
mqjpvrJuIegWSfWWQea0hfjy7S5hSMo22Qm2zA==</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XFlAe6CQIGm04CFEsU4gMf0gaprw84zdDAi3rAuLrKc=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5HjPqZSImjhEY1+4FP8hecilynt34zwHVnrtdm6cWIw=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22ILvaEuLyDWEd6BJ8yjjLAATqryItpM4nMTiFKCUSQ=</DigestValue>
      </Reference>
      <Reference URI="/xl/styles.xml?ContentType=application/vnd.openxmlformats-officedocument.spreadsheetml.styles+xml">
        <DigestMethod Algorithm="http://www.w3.org/2001/04/xmlenc#sha256"/>
        <DigestValue>nqFw5W9OJiUhBIT6NI7O+0TduQlWpAhe9zM38ZhbsW0=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OR1YIFFydYoDDIPnQd/aUk4WxQ6ti3GV3otcy0XvIRA=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f+6fkpbUl3om8NdxhGk+sYl5zlFAfuyMjTOQDQJ3Ncc=</DigestValue>
      </Reference>
      <Reference URI="/xl/worksheets/sheet10.xml?ContentType=application/vnd.openxmlformats-officedocument.spreadsheetml.worksheet+xml">
        <DigestMethod Algorithm="http://www.w3.org/2001/04/xmlenc#sha256"/>
        <DigestValue>3QiHIIl6A+apSs20yxzO/hIM1axoIMf1NSQnUSd37eg=</DigestValue>
      </Reference>
      <Reference URI="/xl/worksheets/sheet11.xml?ContentType=application/vnd.openxmlformats-officedocument.spreadsheetml.worksheet+xml">
        <DigestMethod Algorithm="http://www.w3.org/2001/04/xmlenc#sha256"/>
        <DigestValue>6r20/fe9NMHbG/Yeum31hGLB5K1t00ngLes9CLhzggk=</DigestValue>
      </Reference>
      <Reference URI="/xl/worksheets/sheet12.xml?ContentType=application/vnd.openxmlformats-officedocument.spreadsheetml.worksheet+xml">
        <DigestMethod Algorithm="http://www.w3.org/2001/04/xmlenc#sha256"/>
        <DigestValue>qMRzZQqYXUgjaboxNC8JHurZGacbQkeP8pCwsh1VO64=</DigestValue>
      </Reference>
      <Reference URI="/xl/worksheets/sheet13.xml?ContentType=application/vnd.openxmlformats-officedocument.spreadsheetml.worksheet+xml">
        <DigestMethod Algorithm="http://www.w3.org/2001/04/xmlenc#sha256"/>
        <DigestValue>sYp2urTlnfgYF6UN6wTFphK187BfaI3VgowOtnPMfSI=</DigestValue>
      </Reference>
      <Reference URI="/xl/worksheets/sheet14.xml?ContentType=application/vnd.openxmlformats-officedocument.spreadsheetml.worksheet+xml">
        <DigestMethod Algorithm="http://www.w3.org/2001/04/xmlenc#sha256"/>
        <DigestValue>E5zJVQnE0flaP3q/H/Oj/Y9WDc7E/uhCnLVekrp3E28=</DigestValue>
      </Reference>
      <Reference URI="/xl/worksheets/sheet15.xml?ContentType=application/vnd.openxmlformats-officedocument.spreadsheetml.worksheet+xml">
        <DigestMethod Algorithm="http://www.w3.org/2001/04/xmlenc#sha256"/>
        <DigestValue>BC+NGciu7tbE7AH1F/6FNsA7mZOc3r06W3q6MADRL9Q=</DigestValue>
      </Reference>
      <Reference URI="/xl/worksheets/sheet16.xml?ContentType=application/vnd.openxmlformats-officedocument.spreadsheetml.worksheet+xml">
        <DigestMethod Algorithm="http://www.w3.org/2001/04/xmlenc#sha256"/>
        <DigestValue>hlowTwqIyVeXxc5rVdYVqk0gySllOfpIz/eEpPLvEFk=</DigestValue>
      </Reference>
      <Reference URI="/xl/worksheets/sheet17.xml?ContentType=application/vnd.openxmlformats-officedocument.spreadsheetml.worksheet+xml">
        <DigestMethod Algorithm="http://www.w3.org/2001/04/xmlenc#sha256"/>
        <DigestValue>ezljg72Ipi8CMTD8OPcuto0M/UTB7UQJJvgfpxwzpgg=</DigestValue>
      </Reference>
      <Reference URI="/xl/worksheets/sheet18.xml?ContentType=application/vnd.openxmlformats-officedocument.spreadsheetml.worksheet+xml">
        <DigestMethod Algorithm="http://www.w3.org/2001/04/xmlenc#sha256"/>
        <DigestValue>O0/4qdgVAZtGY70nYBjalyg9KdTcTGj4m1pInEaYsLQ=</DigestValue>
      </Reference>
      <Reference URI="/xl/worksheets/sheet19.xml?ContentType=application/vnd.openxmlformats-officedocument.spreadsheetml.worksheet+xml">
        <DigestMethod Algorithm="http://www.w3.org/2001/04/xmlenc#sha256"/>
        <DigestValue>r2eW3ITjLuc4ZPd2NKDJ7FUt+MbdS448kZdw7nJPFq4=</DigestValue>
      </Reference>
      <Reference URI="/xl/worksheets/sheet2.xml?ContentType=application/vnd.openxmlformats-officedocument.spreadsheetml.worksheet+xml">
        <DigestMethod Algorithm="http://www.w3.org/2001/04/xmlenc#sha256"/>
        <DigestValue>aRUQ0FL8kvT+Z7TRob183CbkwaLt5CPPOYALYUCFhkw=</DigestValue>
      </Reference>
      <Reference URI="/xl/worksheets/sheet3.xml?ContentType=application/vnd.openxmlformats-officedocument.spreadsheetml.worksheet+xml">
        <DigestMethod Algorithm="http://www.w3.org/2001/04/xmlenc#sha256"/>
        <DigestValue>xJVfgG6fz3eGo7IHMaRTs4Q4kG/aGKqT/Le2G15L0VM=</DigestValue>
      </Reference>
      <Reference URI="/xl/worksheets/sheet4.xml?ContentType=application/vnd.openxmlformats-officedocument.spreadsheetml.worksheet+xml">
        <DigestMethod Algorithm="http://www.w3.org/2001/04/xmlenc#sha256"/>
        <DigestValue>gqbUVO6NeX1sYntN5YueVcgR0T1r4SRukhDwKlFNNjs=</DigestValue>
      </Reference>
      <Reference URI="/xl/worksheets/sheet5.xml?ContentType=application/vnd.openxmlformats-officedocument.spreadsheetml.worksheet+xml">
        <DigestMethod Algorithm="http://www.w3.org/2001/04/xmlenc#sha256"/>
        <DigestValue>b49B8xh7NEEcok3hCalzFr1qMHKg71u0MdVh07DyKKQ=</DigestValue>
      </Reference>
      <Reference URI="/xl/worksheets/sheet6.xml?ContentType=application/vnd.openxmlformats-officedocument.spreadsheetml.worksheet+xml">
        <DigestMethod Algorithm="http://www.w3.org/2001/04/xmlenc#sha256"/>
        <DigestValue>VPDa0imQ2Og1TNnDtr3u5smcMcYyB0tAsNvPgzkufao=</DigestValue>
      </Reference>
      <Reference URI="/xl/worksheets/sheet7.xml?ContentType=application/vnd.openxmlformats-officedocument.spreadsheetml.worksheet+xml">
        <DigestMethod Algorithm="http://www.w3.org/2001/04/xmlenc#sha256"/>
        <DigestValue>ZbGZq83YoP7CKIWUHwQdhQ+VKnkcxGmPX0L9OZn++ZM=</DigestValue>
      </Reference>
      <Reference URI="/xl/worksheets/sheet8.xml?ContentType=application/vnd.openxmlformats-officedocument.spreadsheetml.worksheet+xml">
        <DigestMethod Algorithm="http://www.w3.org/2001/04/xmlenc#sha256"/>
        <DigestValue>6BgAXZ1480KpQ5Z2jPMnI1g/w6AMl6PCkc5C32r2u7I=</DigestValue>
      </Reference>
      <Reference URI="/xl/worksheets/sheet9.xml?ContentType=application/vnd.openxmlformats-officedocument.spreadsheetml.worksheet+xml">
        <DigestMethod Algorithm="http://www.w3.org/2001/04/xmlenc#sha256"/>
        <DigestValue>ely3J/IzEsCqgWjqximWPdBLYy4+321pUZK6ZALZTvc=</DigestValue>
      </Reference>
    </Manifest>
    <SignatureProperties>
      <SignatureProperty Id="idSignatureTime" Target="#idPackageSignature">
        <mdssi:SignatureTime xmlns:mdssi="http://schemas.openxmlformats.org/package/2006/digital-signature">
          <mdssi:Format>YYYY-MM-DDThh:mm:ssTZD</mdssi:Format>
          <mdssi:Value>2019-07-26T16:42:22Z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2019-07-26T16:42:22Z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aVk6lKqiSjSKpT0bJZ5ivu1qfeFa4dqq8MW/jN7PSag=</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zG5dEmUdF7++v9bimrV+6DJ6DKEyPk/o0RlrhkxUu9A=</DigestValue>
    </Reference>
  </SignedInfo>
  <SignatureValue>wSdSGb4J/MJB92ud62gNW7Wcoxqv2AervSVEUApGDUQiE6G0L2FsTkD7ZP+76OW9X5B76aXz8KrA
+MVOzZJlggEoLLLZYTeG+ez/ifqPJKO9xaRDWvprbmb0xlQk23o3rErVmgGCUOquNr6kycDfpTBr
PVzALrDEES6buLV4bMB4qrpHxJa0Lkn2Dc2htWPiRUZmB8+YeHaQi4tNwKsrv51iGzv0JDKbbP3K
yInsfG0DuNYLWmBriebBTU9oqoCkTzGtTf23Zg7qDieEAxRPAEzJIISSEbrdGbUHUkwI1Og3Lt0Y
x6MNOnI3NYnLt9OEQPP/D/UEUVpfG8H43vr68Q==</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XFlAe6CQIGm04CFEsU4gMf0gaprw84zdDAi3rAuLrKc=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5HjPqZSImjhEY1+4FP8hecilynt34zwHVnrtdm6cWIw=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22ILvaEuLyDWEd6BJ8yjjLAATqryItpM4nMTiFKCUSQ=</DigestValue>
      </Reference>
      <Reference URI="/xl/styles.xml?ContentType=application/vnd.openxmlformats-officedocument.spreadsheetml.styles+xml">
        <DigestMethod Algorithm="http://www.w3.org/2001/04/xmlenc#sha256"/>
        <DigestValue>nqFw5W9OJiUhBIT6NI7O+0TduQlWpAhe9zM38ZhbsW0=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OR1YIFFydYoDDIPnQd/aUk4WxQ6ti3GV3otcy0XvIRA=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f+6fkpbUl3om8NdxhGk+sYl5zlFAfuyMjTOQDQJ3Ncc=</DigestValue>
      </Reference>
      <Reference URI="/xl/worksheets/sheet10.xml?ContentType=application/vnd.openxmlformats-officedocument.spreadsheetml.worksheet+xml">
        <DigestMethod Algorithm="http://www.w3.org/2001/04/xmlenc#sha256"/>
        <DigestValue>3QiHIIl6A+apSs20yxzO/hIM1axoIMf1NSQnUSd37eg=</DigestValue>
      </Reference>
      <Reference URI="/xl/worksheets/sheet11.xml?ContentType=application/vnd.openxmlformats-officedocument.spreadsheetml.worksheet+xml">
        <DigestMethod Algorithm="http://www.w3.org/2001/04/xmlenc#sha256"/>
        <DigestValue>6r20/fe9NMHbG/Yeum31hGLB5K1t00ngLes9CLhzggk=</DigestValue>
      </Reference>
      <Reference URI="/xl/worksheets/sheet12.xml?ContentType=application/vnd.openxmlformats-officedocument.spreadsheetml.worksheet+xml">
        <DigestMethod Algorithm="http://www.w3.org/2001/04/xmlenc#sha256"/>
        <DigestValue>qMRzZQqYXUgjaboxNC8JHurZGacbQkeP8pCwsh1VO64=</DigestValue>
      </Reference>
      <Reference URI="/xl/worksheets/sheet13.xml?ContentType=application/vnd.openxmlformats-officedocument.spreadsheetml.worksheet+xml">
        <DigestMethod Algorithm="http://www.w3.org/2001/04/xmlenc#sha256"/>
        <DigestValue>sYp2urTlnfgYF6UN6wTFphK187BfaI3VgowOtnPMfSI=</DigestValue>
      </Reference>
      <Reference URI="/xl/worksheets/sheet14.xml?ContentType=application/vnd.openxmlformats-officedocument.spreadsheetml.worksheet+xml">
        <DigestMethod Algorithm="http://www.w3.org/2001/04/xmlenc#sha256"/>
        <DigestValue>E5zJVQnE0flaP3q/H/Oj/Y9WDc7E/uhCnLVekrp3E28=</DigestValue>
      </Reference>
      <Reference URI="/xl/worksheets/sheet15.xml?ContentType=application/vnd.openxmlformats-officedocument.spreadsheetml.worksheet+xml">
        <DigestMethod Algorithm="http://www.w3.org/2001/04/xmlenc#sha256"/>
        <DigestValue>BC+NGciu7tbE7AH1F/6FNsA7mZOc3r06W3q6MADRL9Q=</DigestValue>
      </Reference>
      <Reference URI="/xl/worksheets/sheet16.xml?ContentType=application/vnd.openxmlformats-officedocument.spreadsheetml.worksheet+xml">
        <DigestMethod Algorithm="http://www.w3.org/2001/04/xmlenc#sha256"/>
        <DigestValue>hlowTwqIyVeXxc5rVdYVqk0gySllOfpIz/eEpPLvEFk=</DigestValue>
      </Reference>
      <Reference URI="/xl/worksheets/sheet17.xml?ContentType=application/vnd.openxmlformats-officedocument.spreadsheetml.worksheet+xml">
        <DigestMethod Algorithm="http://www.w3.org/2001/04/xmlenc#sha256"/>
        <DigestValue>ezljg72Ipi8CMTD8OPcuto0M/UTB7UQJJvgfpxwzpgg=</DigestValue>
      </Reference>
      <Reference URI="/xl/worksheets/sheet18.xml?ContentType=application/vnd.openxmlformats-officedocument.spreadsheetml.worksheet+xml">
        <DigestMethod Algorithm="http://www.w3.org/2001/04/xmlenc#sha256"/>
        <DigestValue>O0/4qdgVAZtGY70nYBjalyg9KdTcTGj4m1pInEaYsLQ=</DigestValue>
      </Reference>
      <Reference URI="/xl/worksheets/sheet19.xml?ContentType=application/vnd.openxmlformats-officedocument.spreadsheetml.worksheet+xml">
        <DigestMethod Algorithm="http://www.w3.org/2001/04/xmlenc#sha256"/>
        <DigestValue>r2eW3ITjLuc4ZPd2NKDJ7FUt+MbdS448kZdw7nJPFq4=</DigestValue>
      </Reference>
      <Reference URI="/xl/worksheets/sheet2.xml?ContentType=application/vnd.openxmlformats-officedocument.spreadsheetml.worksheet+xml">
        <DigestMethod Algorithm="http://www.w3.org/2001/04/xmlenc#sha256"/>
        <DigestValue>aRUQ0FL8kvT+Z7TRob183CbkwaLt5CPPOYALYUCFhkw=</DigestValue>
      </Reference>
      <Reference URI="/xl/worksheets/sheet3.xml?ContentType=application/vnd.openxmlformats-officedocument.spreadsheetml.worksheet+xml">
        <DigestMethod Algorithm="http://www.w3.org/2001/04/xmlenc#sha256"/>
        <DigestValue>xJVfgG6fz3eGo7IHMaRTs4Q4kG/aGKqT/Le2G15L0VM=</DigestValue>
      </Reference>
      <Reference URI="/xl/worksheets/sheet4.xml?ContentType=application/vnd.openxmlformats-officedocument.spreadsheetml.worksheet+xml">
        <DigestMethod Algorithm="http://www.w3.org/2001/04/xmlenc#sha256"/>
        <DigestValue>gqbUVO6NeX1sYntN5YueVcgR0T1r4SRukhDwKlFNNjs=</DigestValue>
      </Reference>
      <Reference URI="/xl/worksheets/sheet5.xml?ContentType=application/vnd.openxmlformats-officedocument.spreadsheetml.worksheet+xml">
        <DigestMethod Algorithm="http://www.w3.org/2001/04/xmlenc#sha256"/>
        <DigestValue>b49B8xh7NEEcok3hCalzFr1qMHKg71u0MdVh07DyKKQ=</DigestValue>
      </Reference>
      <Reference URI="/xl/worksheets/sheet6.xml?ContentType=application/vnd.openxmlformats-officedocument.spreadsheetml.worksheet+xml">
        <DigestMethod Algorithm="http://www.w3.org/2001/04/xmlenc#sha256"/>
        <DigestValue>VPDa0imQ2Og1TNnDtr3u5smcMcYyB0tAsNvPgzkufao=</DigestValue>
      </Reference>
      <Reference URI="/xl/worksheets/sheet7.xml?ContentType=application/vnd.openxmlformats-officedocument.spreadsheetml.worksheet+xml">
        <DigestMethod Algorithm="http://www.w3.org/2001/04/xmlenc#sha256"/>
        <DigestValue>ZbGZq83YoP7CKIWUHwQdhQ+VKnkcxGmPX0L9OZn++ZM=</DigestValue>
      </Reference>
      <Reference URI="/xl/worksheets/sheet8.xml?ContentType=application/vnd.openxmlformats-officedocument.spreadsheetml.worksheet+xml">
        <DigestMethod Algorithm="http://www.w3.org/2001/04/xmlenc#sha256"/>
        <DigestValue>6BgAXZ1480KpQ5Z2jPMnI1g/w6AMl6PCkc5C32r2u7I=</DigestValue>
      </Reference>
      <Reference URI="/xl/worksheets/sheet9.xml?ContentType=application/vnd.openxmlformats-officedocument.spreadsheetml.worksheet+xml">
        <DigestMethod Algorithm="http://www.w3.org/2001/04/xmlenc#sha256"/>
        <DigestValue>ely3J/IzEsCqgWjqximWPdBLYy4+321pUZK6ZALZTvc=</DigestValue>
      </Reference>
    </Manifest>
    <SignatureProperties>
      <SignatureProperty Id="idSignatureTime" Target="#idPackageSignature">
        <mdssi:SignatureTime xmlns:mdssi="http://schemas.openxmlformats.org/package/2006/digital-signature">
          <mdssi:Format>YYYY-MM-DDThh:mm:ssTZD</mdssi:Format>
          <mdssi:Value>2019-07-29T07:41:56Z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2019-07-29T07:41:56Z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2019-07-26T16:40:43Z</dcterms:modified>
</cp:coreProperties>
</file>