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7755" tabRatio="919" activeTab="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B2" i="79" l="1"/>
  <c r="B2" i="37"/>
  <c r="B2" i="36"/>
  <c r="B2" i="74"/>
  <c r="B2" i="64"/>
  <c r="B2" i="35"/>
  <c r="B2" i="69"/>
  <c r="B2" i="77"/>
  <c r="B2" i="28"/>
  <c r="B2" i="73"/>
  <c r="B2" i="72"/>
  <c r="B2" i="52"/>
  <c r="B2" i="71"/>
  <c r="B2" i="75"/>
  <c r="B2" i="53"/>
  <c r="B2" i="62"/>
  <c r="K23" i="36" l="1"/>
  <c r="J23" i="36"/>
  <c r="I23" i="36"/>
  <c r="H23" i="36"/>
  <c r="G23" i="36"/>
  <c r="F23" i="36"/>
  <c r="F25" i="36" l="1"/>
  <c r="J25" i="36"/>
  <c r="I25" i="36"/>
  <c r="G25" i="36"/>
  <c r="H25" i="36"/>
  <c r="K24" i="36"/>
  <c r="K25" i="36" s="1"/>
  <c r="D45" i="75"/>
  <c r="C45" i="75"/>
  <c r="C38" i="6" l="1"/>
  <c r="G14" i="62" l="1"/>
  <c r="F14" i="62"/>
  <c r="C22" i="74" l="1"/>
  <c r="V14" i="64"/>
  <c r="V13" i="64"/>
  <c r="C14" i="62" l="1"/>
  <c r="D14" i="62"/>
  <c r="B1" i="79" l="1"/>
  <c r="B1" i="37"/>
  <c r="B1" i="36"/>
  <c r="B1" i="74"/>
  <c r="B1" i="64"/>
  <c r="B1" i="35"/>
  <c r="B1" i="69"/>
  <c r="B1" i="77"/>
  <c r="B1" i="28"/>
  <c r="B1" i="73"/>
  <c r="B1" i="72"/>
  <c r="B1" i="52"/>
  <c r="B1" i="71"/>
  <c r="B1" i="75"/>
  <c r="B1" i="53"/>
  <c r="B1" i="62"/>
  <c r="B1" i="6"/>
  <c r="C21" i="77" l="1"/>
  <c r="B17" i="6" s="1"/>
  <c r="C20" i="77"/>
  <c r="B16" i="6" s="1"/>
  <c r="C19" i="77"/>
  <c r="B15" i="6" s="1"/>
  <c r="C30" i="79" l="1"/>
  <c r="C26" i="79"/>
  <c r="C18" i="79"/>
  <c r="C8" i="79"/>
  <c r="C36" i="79" l="1"/>
  <c r="C38" i="79" s="1"/>
  <c r="H14" i="74"/>
  <c r="D6" i="71"/>
  <c r="D13" i="71" s="1"/>
  <c r="C6" i="71"/>
  <c r="C13" i="71" s="1"/>
  <c r="D15" i="77" l="1"/>
  <c r="D8" i="77"/>
  <c r="D12" i="77"/>
  <c r="D9" i="77"/>
  <c r="D16" i="77"/>
  <c r="D13" i="77"/>
  <c r="D7" i="77"/>
  <c r="D17" i="77"/>
  <c r="D11" i="77"/>
  <c r="D19" i="77"/>
  <c r="D20" i="77"/>
  <c r="D21" i="77"/>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D54" i="53" s="1"/>
  <c r="C34" i="53"/>
  <c r="C45" i="53" s="1"/>
  <c r="C54" i="53" s="1"/>
  <c r="F54" i="53" l="1"/>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0" i="69" l="1"/>
  <c r="C32" i="69"/>
  <c r="C22" i="69"/>
</calcChain>
</file>

<file path=xl/sharedStrings.xml><?xml version="1.0" encoding="utf-8"?>
<sst xmlns="http://schemas.openxmlformats.org/spreadsheetml/2006/main" count="1212" uniqueCount="929">
  <si>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</si>
  <si>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</si>
  <si>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</si>
  <si>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</si>
  <si>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</si>
  <si>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</si>
  <si>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</si>
  <si>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</si>
  <si>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</si>
  <si>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</si>
  <si>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</si>
  <si>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</si>
  <si>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</si>
  <si>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</si>
  <si>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</si>
  <si>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</si>
  <si>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</si>
  <si>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</si>
  <si>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</si>
  <si>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</si>
  <si>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</si>
  <si>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</si>
  <si>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</si>
  <si>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</si>
  <si>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</si>
  <si>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</si>
  <si>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</si>
  <si>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</si>
  <si>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</si>
  <si>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</si>
  <si>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</si>
  <si>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</si>
  <si>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</si>
  <si>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</si>
  <si>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</si>
  <si>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</si>
  <si>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</si>
  <si>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</si>
  <si>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</si>
  <si>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</si>
  <si>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</si>
  <si>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</si>
  <si>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</si>
  <si>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</si>
  <si>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</si>
  <si>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</si>
  <si>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</si>
  <si>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</si>
  <si>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</si>
  <si>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</si>
  <si>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</si>
  <si>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</si>
  <si>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</si>
  <si>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</si>
  <si>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</si>
  <si>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</si>
  <si>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</si>
  <si>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</si>
  <si>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</si>
  <si>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</si>
  <si>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</si>
  <si>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</si>
  <si>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</si>
  <si>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</si>
  <si>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</si>
  <si>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</si>
  <si>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</si>
  <si>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</si>
  <si>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</si>
  <si>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</si>
  <si>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</si>
  <si>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</si>
  <si>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</si>
  <si>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</si>
  <si>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</si>
  <si>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</si>
  <si>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</si>
  <si>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</si>
  <si>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</si>
  <si>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</si>
  <si>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</si>
  <si>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</si>
  <si>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</si>
  <si>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</si>
  <si>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</si>
  <si>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</si>
  <si>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</si>
  <si>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</si>
  <si>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</si>
  <si>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</si>
  <si>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</si>
  <si>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</si>
  <si>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</si>
  <si>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</si>
  <si>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</si>
  <si>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</si>
  <si>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</si>
  <si>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</si>
  <si>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</si>
  <si>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</si>
  <si>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</si>
  <si>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</si>
  <si>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</si>
  <si>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</si>
  <si>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</si>
  <si>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</si>
  <si>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</si>
  <si>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</si>
  <si>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</si>
  <si>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</si>
  <si>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</si>
  <si>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</si>
  <si>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</si>
  <si>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</si>
  <si>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</si>
  <si>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</si>
  <si>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</si>
  <si>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</si>
  <si>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</si>
  <si>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</si>
  <si>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</si>
  <si>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</si>
  <si>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</si>
  <si>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</si>
  <si>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</si>
  <si>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</si>
  <si>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</si>
  <si>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</si>
  <si>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</si>
  <si>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</si>
  <si>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</si>
  <si>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</si>
  <si>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</si>
  <si>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</si>
  <si>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</si>
  <si>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</si>
  <si>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</si>
  <si>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</si>
  <si>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</si>
  <si>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</si>
  <si>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</si>
  <si>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</si>
  <si>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</si>
  <si>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</si>
  <si>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</si>
  <si>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</si>
  <si>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</si>
  <si>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</si>
  <si>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</si>
  <si>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</si>
  <si>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</si>
  <si>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</si>
  <si>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</si>
  <si>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</si>
  <si>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</si>
  <si>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</si>
  <si>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</si>
  <si>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</si>
  <si>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</si>
  <si>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</si>
  <si>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</si>
  <si>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</si>
  <si>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</si>
  <si>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</si>
  <si>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</si>
  <si>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</si>
  <si>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</si>
  <si>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</si>
  <si>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</si>
  <si>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</si>
  <si>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</si>
  <si>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</si>
  <si>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</si>
  <si>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</si>
  <si>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</si>
  <si>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</si>
  <si>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</si>
  <si>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</si>
  <si>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</si>
  <si>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</si>
  <si>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</si>
  <si>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</si>
  <si>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</si>
  <si>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</si>
  <si>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</si>
  <si>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</si>
  <si>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</si>
  <si>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</si>
  <si>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</si>
  <si>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</si>
  <si>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</si>
  <si>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</si>
  <si>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</si>
  <si>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</si>
  <si>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</si>
  <si>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</si>
  <si>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</si>
  <si>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</si>
  <si>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</si>
  <si>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</si>
  <si>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</si>
  <si>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</si>
  <si>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</si>
  <si>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</si>
  <si>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</si>
  <si>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</si>
  <si>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</si>
  <si>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</si>
  <si>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</si>
  <si>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</si>
  <si>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</si>
  <si>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</si>
  <si>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</si>
  <si>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</si>
  <si>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</si>
  <si>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</si>
  <si>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</si>
  <si>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</si>
  <si>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</si>
  <si>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</si>
  <si>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</si>
  <si>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</si>
  <si>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</si>
  <si>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</si>
  <si>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</si>
  <si>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</si>
  <si>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</si>
  <si>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</si>
  <si>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</si>
  <si>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</si>
  <si>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</si>
  <si>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</si>
  <si>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</si>
  <si>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</si>
  <si>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</si>
  <si>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</si>
  <si>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</si>
  <si>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</si>
  <si>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</si>
  <si>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</si>
  <si>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</si>
  <si>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</si>
  <si>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</si>
  <si>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</si>
  <si>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</si>
  <si>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</si>
  <si>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</si>
  <si>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</si>
  <si>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</si>
  <si>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</si>
  <si>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</si>
  <si>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</si>
  <si>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</si>
  <si>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</si>
  <si>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</si>
  <si>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</si>
  <si>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</si>
  <si>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</si>
  <si>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</si>
  <si>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</si>
  <si>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</si>
  <si>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</si>
  <si>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</si>
  <si>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</si>
  <si>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</si>
  <si>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</si>
  <si>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</si>
  <si>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</si>
  <si>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</si>
  <si>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</si>
  <si>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</si>
  <si>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</si>
  <si>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</si>
  <si>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</si>
  <si>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</si>
  <si>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</si>
  <si>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</si>
  <si>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</si>
  <si>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</si>
  <si>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</si>
  <si>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</si>
  <si>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</si>
  <si>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</si>
  <si>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</si>
  <si>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</si>
  <si>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</si>
  <si>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</si>
  <si>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</si>
  <si>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</si>
  <si>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</si>
  <si>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</si>
  <si>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</si>
  <si>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</si>
  <si>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</si>
  <si>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</si>
  <si>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</si>
  <si>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</si>
  <si>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</si>
  <si>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</si>
  <si>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</si>
  <si>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</si>
  <si>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</si>
  <si>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</si>
  <si>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</si>
  <si>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</si>
  <si>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</si>
  <si>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</si>
  <si>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</si>
  <si>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</si>
  <si>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</si>
  <si>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</si>
  <si>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</si>
  <si>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</si>
  <si>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</si>
  <si>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</si>
  <si>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</si>
  <si>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</si>
  <si>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</si>
  <si>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</si>
  <si>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</si>
  <si>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</si>
  <si>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</si>
  <si>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</si>
  <si>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</si>
  <si>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</si>
  <si>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</si>
  <si>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</si>
  <si>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</si>
  <si>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</si>
  <si>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</si>
  <si>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</si>
  <si>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</si>
  <si>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</si>
  <si>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</si>
  <si>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</si>
  <si>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</si>
  <si>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</si>
  <si>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</si>
  <si>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</si>
  <si>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</si>
  <si>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</si>
  <si>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</si>
  <si>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</si>
  <si>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</si>
  <si>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</si>
  <si>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</si>
  <si>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</si>
  <si>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</si>
  <si>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</si>
  <si>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</si>
  <si>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</si>
  <si>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</si>
  <si>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</si>
  <si>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</si>
  <si>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</si>
  <si>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</si>
  <si>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</si>
  <si>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</si>
  <si>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</si>
  <si>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</si>
  <si>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</si>
  <si>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</si>
  <si>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</si>
  <si>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</si>
  <si>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</si>
  <si>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</si>
  <si>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</si>
  <si>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</si>
  <si>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</si>
  <si>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</si>
  <si>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</si>
  <si>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</si>
  <si>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</si>
  <si>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</si>
  <si>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</si>
  <si>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</si>
  <si>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</si>
  <si>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</si>
  <si>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</si>
  <si>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</si>
  <si>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</si>
  <si>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</si>
  <si>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</si>
  <si>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</si>
  <si>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</si>
  <si>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</si>
  <si>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</si>
  <si>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</si>
  <si>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</si>
  <si>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</si>
  <si>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</si>
  <si>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</si>
  <si>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</si>
  <si>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</si>
  <si>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</si>
  <si>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</si>
  <si>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</si>
  <si>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</si>
  <si>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</si>
  <si>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</si>
  <si>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</si>
  <si>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</si>
  <si>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</si>
  <si>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</si>
  <si>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</si>
  <si>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</si>
  <si>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</si>
  <si>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</si>
  <si>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</si>
  <si>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</si>
  <si>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</si>
  <si>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</si>
  <si>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</si>
  <si>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</si>
  <si>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</si>
  <si>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</si>
  <si>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</si>
  <si>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</si>
  <si>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</si>
  <si>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</si>
  <si>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</si>
  <si>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</si>
  <si>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</si>
  <si>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</si>
  <si>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</si>
  <si>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</si>
  <si>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</si>
  <si>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</si>
  <si>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</si>
  <si>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</si>
  <si>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</si>
  <si>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</si>
  <si>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</si>
  <si>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</si>
  <si>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</si>
  <si>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</si>
  <si>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</si>
  <si>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</si>
  <si>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</si>
  <si>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</si>
  <si>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</si>
  <si>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</si>
  <si>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</si>
  <si>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</si>
  <si>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</si>
  <si>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</si>
  <si>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</si>
  <si>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</si>
  <si>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</si>
  <si>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</si>
  <si>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</si>
  <si>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</si>
  <si>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</si>
  <si>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</si>
  <si>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</si>
  <si>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</si>
  <si>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</si>
  <si>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</si>
  <si>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</si>
  <si>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</si>
  <si>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</si>
  <si>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</si>
  <si>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</si>
  <si>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</si>
  <si>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</si>
  <si>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</si>
  <si>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</si>
  <si>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</si>
  <si>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</si>
  <si>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</si>
  <si>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</si>
  <si>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</si>
  <si>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</si>
  <si>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</si>
  <si>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</si>
  <si>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</si>
  <si>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</si>
  <si>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</si>
  <si>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</si>
  <si>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</si>
  <si>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</si>
  <si>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</si>
  <si>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</si>
  <si>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</si>
  <si>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</si>
  <si>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</si>
  <si>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</si>
  <si>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</si>
  <si>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</si>
  <si>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</si>
  <si>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</si>
  <si>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</si>
  <si>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</si>
  <si>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</si>
  <si>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</si>
  <si>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</si>
  <si>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</si>
  <si>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</si>
  <si>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</si>
  <si>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</si>
  <si>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</si>
  <si>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</si>
  <si>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</si>
  <si>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</si>
  <si>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</si>
  <si>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</si>
  <si>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</si>
  <si>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</si>
  <si>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</si>
  <si>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</si>
  <si>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</si>
  <si>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</si>
  <si>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</si>
  <si>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</si>
  <si>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</si>
  <si>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</si>
  <si>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</si>
  <si>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</si>
  <si>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</si>
  <si>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</si>
  <si>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</si>
  <si>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</si>
  <si>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</si>
  <si>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</si>
  <si>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</si>
  <si>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</si>
  <si>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</si>
  <si>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</si>
  <si>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</si>
  <si>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</si>
  <si>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</si>
  <si>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</si>
  <si>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</si>
  <si>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</si>
  <si>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</si>
  <si>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</si>
  <si>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</si>
  <si>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</si>
  <si>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</si>
  <si>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</si>
  <si>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</si>
  <si>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</si>
  <si>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</si>
  <si>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</si>
  <si>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</si>
  <si>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</si>
  <si>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</si>
  <si>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</si>
  <si>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</si>
  <si>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</si>
  <si>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</si>
  <si>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</si>
  <si>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</si>
  <si>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</si>
  <si>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</si>
  <si>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</si>
  <si>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</si>
  <si>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</si>
  <si>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</si>
  <si>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</si>
  <si>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</si>
  <si>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</si>
  <si>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</si>
  <si>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</si>
  <si>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</si>
  <si>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</si>
  <si>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</si>
  <si>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</si>
  <si>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</si>
  <si>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</si>
  <si>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</si>
  <si>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</si>
  <si>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</si>
  <si>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</si>
  <si>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</si>
  <si>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</si>
  <si>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</si>
  <si>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</si>
  <si>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</si>
  <si>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</si>
  <si>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</si>
  <si>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</si>
  <si>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</si>
  <si>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</si>
  <si>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</si>
  <si>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</si>
  <si>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</si>
  <si>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</si>
  <si>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</si>
  <si>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</si>
  <si>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</si>
  <si>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</si>
  <si>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</si>
  <si>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</si>
  <si>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</si>
  <si>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</si>
  <si>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</si>
  <si>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</si>
  <si>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</si>
  <si>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</si>
  <si>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</si>
  <si>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</si>
  <si>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</si>
  <si>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</si>
  <si>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</si>
  <si>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</si>
  <si>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</si>
  <si>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</si>
  <si>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</si>
  <si>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</si>
  <si>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</si>
  <si>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</si>
  <si>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</si>
  <si>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</si>
  <si>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</si>
  <si>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</si>
  <si>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</si>
  <si>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</si>
  <si>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</si>
  <si>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</si>
  <si>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</si>
  <si>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</si>
  <si>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</si>
  <si>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</si>
  <si>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</si>
  <si>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</si>
  <si>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</si>
  <si>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</si>
  <si>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</si>
  <si>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</si>
  <si>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</si>
  <si>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</si>
  <si>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</si>
  <si>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</si>
  <si>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</si>
  <si>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</si>
  <si>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</si>
  <si>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</si>
  <si>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</si>
  <si>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</si>
  <si>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</si>
  <si>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</si>
  <si>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</si>
  <si>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</si>
  <si>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</si>
  <si>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</si>
  <si>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</si>
  <si>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</si>
  <si>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</si>
  <si>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</si>
  <si>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</si>
  <si>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</si>
  <si>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</si>
  <si>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</si>
  <si>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</si>
  <si>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</si>
  <si>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</si>
  <si>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</si>
  <si>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</si>
  <si>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</si>
  <si>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</si>
  <si>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</si>
  <si>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</si>
  <si>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</si>
  <si>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</si>
  <si>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</si>
  <si>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</si>
  <si>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</si>
  <si>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</si>
  <si>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</si>
  <si>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</si>
  <si>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</si>
  <si>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</si>
  <si>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</si>
  <si>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</si>
  <si>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</si>
  <si>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</si>
  <si>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</si>
  <si>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</si>
  <si>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</si>
  <si>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</si>
  <si>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</si>
  <si>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</si>
  <si>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</si>
  <si>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</si>
  <si>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</si>
  <si>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</si>
  <si>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</si>
  <si>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</si>
  <si>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</si>
  <si>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</si>
  <si>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</si>
  <si>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</si>
  <si>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</si>
  <si>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</si>
  <si>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</si>
  <si>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</si>
  <si>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</si>
  <si>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</si>
  <si>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</si>
  <si>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</si>
  <si>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</si>
  <si>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</si>
  <si>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</si>
  <si>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</si>
  <si>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</si>
  <si>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</si>
  <si>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</si>
  <si>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</si>
  <si>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</si>
  <si>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</si>
  <si>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</si>
  <si>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</si>
  <si>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</si>
  <si>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</si>
  <si>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</si>
  <si>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</si>
  <si>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</si>
  <si>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</si>
  <si>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</si>
  <si>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</si>
  <si>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</si>
  <si>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</si>
  <si>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</si>
  <si>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</si>
  <si>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</si>
  <si>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</si>
  <si>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</si>
  <si>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</si>
  <si>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</si>
  <si>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</si>
  <si>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</si>
  <si>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</si>
  <si>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</si>
  <si>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</si>
  <si>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</si>
  <si>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</si>
  <si>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</si>
  <si>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</si>
  <si>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</si>
  <si>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</si>
  <si>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</si>
  <si>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</si>
  <si>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</si>
  <si>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</si>
  <si>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</si>
  <si>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</si>
  <si>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</si>
  <si>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</si>
  <si>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</si>
  <si>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</si>
  <si>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</si>
  <si>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</si>
  <si>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</si>
  <si>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</si>
  <si>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</si>
  <si>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</si>
  <si>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</si>
  <si>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</si>
  <si>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</si>
  <si>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</si>
  <si>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</si>
  <si>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</si>
  <si>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</si>
  <si>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</si>
  <si>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</si>
  <si>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</si>
  <si>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</si>
  <si>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</si>
  <si>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</si>
  <si>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</si>
  <si>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</si>
  <si>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</si>
  <si>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</si>
  <si>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</si>
  <si>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</si>
  <si>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</si>
  <si>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</si>
  <si>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</si>
  <si>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</si>
  <si>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</si>
  <si>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</si>
  <si>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</si>
  <si>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</si>
  <si>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</si>
  <si>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</si>
  <si>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</si>
  <si>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</si>
  <si>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</si>
  <si>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</si>
  <si>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</si>
  <si>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</si>
  <si>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</si>
  <si>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</si>
  <si>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</si>
  <si>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</si>
  <si>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</si>
  <si>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</si>
  <si>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</si>
  <si>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</si>
  <si>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</si>
  <si>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</si>
  <si>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</si>
  <si>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</si>
  <si>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</si>
  <si>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</si>
  <si>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</si>
  <si>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</si>
  <si>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</si>
  <si>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</si>
  <si>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</si>
  <si>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</si>
  <si>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</si>
  <si>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</si>
  <si>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</si>
  <si>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</si>
  <si>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</si>
  <si>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</si>
  <si>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</si>
  <si>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</si>
  <si>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</si>
  <si>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</si>
  <si>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</si>
  <si>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</si>
  <si>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</si>
  <si>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</si>
  <si>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</si>
  <si>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</si>
  <si>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</si>
  <si>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</si>
  <si>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</si>
  <si>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</si>
  <si>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</si>
  <si>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</si>
  <si>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</si>
  <si>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</si>
  <si>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</si>
  <si>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</si>
  <si>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</si>
  <si>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</si>
  <si>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</si>
  <si>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</si>
  <si>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</si>
  <si>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</si>
  <si>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</si>
  <si>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</si>
  <si>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</si>
  <si>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</si>
  <si>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</si>
  <si>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</si>
  <si>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</si>
  <si>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</si>
  <si>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</si>
  <si>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</si>
  <si>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</si>
  <si>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</si>
  <si>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</si>
  <si>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</si>
  <si>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</si>
  <si>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</si>
  <si>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</si>
  <si>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</si>
  <si>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</si>
  <si>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</si>
  <si>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</si>
  <si>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</si>
  <si>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</si>
  <si>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</si>
  <si>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</si>
  <si>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</si>
  <si>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</si>
  <si>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</si>
  <si>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</si>
  <si>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</si>
  <si>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</si>
  <si>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</si>
  <si>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</si>
  <si>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</si>
  <si>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</si>
  <si>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</si>
  <si>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</si>
  <si>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</si>
  <si>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</si>
  <si>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</si>
  <si>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</si>
  <si>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</si>
  <si>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</si>
  <si>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</si>
  <si>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</si>
  <si>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</si>
  <si>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</si>
  <si>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</si>
  <si>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</si>
  <si>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</si>
  <si>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</si>
  <si>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</si>
  <si>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</si>
  <si>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</si>
  <si>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</si>
  <si>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</si>
  <si>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</si>
  <si>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</si>
  <si>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</si>
  <si>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</si>
  <si>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</si>
  <si>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</si>
  <si>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</si>
  <si>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"ბაზისბანკი"</t>
  </si>
  <si>
    <t>ჯანგ ძუნი</t>
  </si>
  <si>
    <t>ჟუ ნინგი</t>
  </si>
  <si>
    <t>მი ზაიქი</t>
  </si>
  <si>
    <t>ზაზა რობაქიძე</t>
  </si>
  <si>
    <t>ცაავა დავით</t>
  </si>
  <si>
    <t>ასლანიკაშვილი ლია</t>
  </si>
  <si>
    <t>კაკაბაძე დავით</t>
  </si>
  <si>
    <t>გარდაფხაძე ლევან</t>
  </si>
  <si>
    <t>ხვეი ლი</t>
  </si>
  <si>
    <t>შპს "Xinjiang HuaLing Industry &amp; Trade (Group) Co"</t>
  </si>
  <si>
    <t>მი ენხვა</t>
  </si>
  <si>
    <t>მია მი</t>
  </si>
  <si>
    <t>დავით ცაავა</t>
  </si>
  <si>
    <t>www.basisbank.ge</t>
  </si>
  <si>
    <t>ცხრილი 9 (Capital), N39</t>
  </si>
  <si>
    <t>ცხრილი 9 (Capital), N2</t>
  </si>
  <si>
    <t>ცხრილი 9 (Capital), N3</t>
  </si>
  <si>
    <t>ცხრილი 9 (Capital), N5</t>
  </si>
  <si>
    <t>ცხრილი 9 (Capital), N6</t>
  </si>
  <si>
    <t>ცხრილი 9 (Capital), N5, N8</t>
  </si>
  <si>
    <t>ბაზელ III-ზე დაფუძნებული ჩარჩოს მიხედვით **</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</si>
</sst>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00_);_(* \(#,##0.000000\);_(* &quot;-&quot;??_);_(@_)"/>
    <numFmt numFmtId="195" formatCode="_(* #,##0.00000000_);_(* \(#,##0.00000000\);_(* &quot;-&quot;??_);_(@_)"/>
    <numFmt numFmtId="196" formatCode="#,##0.0000"/>
    <numFmt numFmtId="197" formatCode="#,##0.00000"/>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9"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88" fontId="2" fillId="70" borderId="118" applyFont="0">
      <alignment horizontal="right" vertical="center"/>
    </xf>
    <xf numFmtId="3" fontId="2" fillId="70" borderId="118" applyFont="0">
      <alignment horizontal="right" vertical="center"/>
    </xf>
    <xf numFmtId="0" fontId="85"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9"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3" fontId="2" fillId="75" borderId="118" applyFont="0">
      <alignment horizontal="right" vertical="center"/>
      <protection locked="0"/>
    </xf>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3" fontId="2" fillId="72" borderId="118" applyFont="0">
      <alignment horizontal="right" vertical="center"/>
      <protection locked="0"/>
    </xf>
    <xf numFmtId="0" fontId="68"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9"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2" fillId="71" borderId="119" applyNumberFormat="0" applyFont="0" applyBorder="0" applyProtection="0">
      <alignment horizontal="left" vertical="center"/>
    </xf>
    <xf numFmtId="9" fontId="2" fillId="71" borderId="118" applyFont="0" applyProtection="0">
      <alignment horizontal="right" vertical="center"/>
    </xf>
    <xf numFmtId="3" fontId="2" fillId="71" borderId="118" applyFont="0" applyProtection="0">
      <alignment horizontal="right" vertical="center"/>
    </xf>
    <xf numFmtId="0" fontId="64" fillId="70" borderId="119" applyFont="0" applyBorder="0">
      <alignment horizontal="center" wrapText="1"/>
    </xf>
    <xf numFmtId="168" fontId="56" fillId="0" borderId="116">
      <alignment horizontal="left" vertical="center"/>
    </xf>
    <xf numFmtId="0" fontId="56" fillId="0" borderId="116">
      <alignment horizontal="left" vertical="center"/>
    </xf>
    <xf numFmtId="0" fontId="56" fillId="0" borderId="116">
      <alignment horizontal="left" vertical="center"/>
    </xf>
    <xf numFmtId="0" fontId="2" fillId="69" borderId="118" applyNumberFormat="0" applyFont="0" applyBorder="0" applyProtection="0">
      <alignment horizontal="center" vertical="center"/>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40"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9"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1" fillId="0" borderId="0"/>
    <xf numFmtId="169" fontId="28" fillId="37" borderId="0"/>
    <xf numFmtId="0" fontId="2" fillId="0" borderId="0">
      <alignment vertical="center"/>
    </xf>
  </cellStyleXfs>
  <cellXfs count="68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5"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8" xfId="0" applyNumberFormat="1" applyFont="1" applyFill="1" applyBorder="1" applyAlignment="1">
      <alignment horizontal="right" vertical="center"/>
    </xf>
    <xf numFmtId="0" fontId="108" fillId="0" borderId="95" xfId="0" applyNumberFormat="1" applyFont="1" applyFill="1" applyBorder="1" applyAlignment="1">
      <alignment vertical="center" wrapText="1"/>
    </xf>
    <xf numFmtId="0" fontId="108" fillId="0" borderId="95" xfId="0" applyFont="1" applyFill="1" applyBorder="1" applyAlignment="1">
      <alignment horizontal="left" vertical="center" wrapText="1"/>
    </xf>
    <xf numFmtId="0" fontId="108" fillId="0" borderId="95" xfId="12672" applyFont="1" applyFill="1" applyBorder="1" applyAlignment="1">
      <alignment horizontal="left" vertical="center" wrapText="1"/>
    </xf>
    <xf numFmtId="0" fontId="108" fillId="0" borderId="95" xfId="0" applyNumberFormat="1" applyFont="1" applyFill="1" applyBorder="1" applyAlignment="1">
      <alignment horizontal="left" vertical="center" wrapText="1"/>
    </xf>
    <xf numFmtId="0" fontId="108" fillId="0" borderId="95" xfId="0" applyNumberFormat="1" applyFont="1" applyFill="1" applyBorder="1" applyAlignment="1">
      <alignment horizontal="right" vertical="center" wrapText="1"/>
    </xf>
    <xf numFmtId="0" fontId="108" fillId="0" borderId="95" xfId="0" applyNumberFormat="1" applyFont="1" applyFill="1" applyBorder="1" applyAlignment="1">
      <alignment horizontal="right" vertical="center"/>
    </xf>
    <xf numFmtId="0" fontId="108" fillId="0" borderId="95" xfId="0" applyFont="1" applyFill="1" applyBorder="1" applyAlignment="1">
      <alignment vertical="center" wrapText="1"/>
    </xf>
    <xf numFmtId="0" fontId="108" fillId="0" borderId="98"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4" xfId="0" applyNumberFormat="1" applyFont="1" applyFill="1" applyBorder="1" applyAlignment="1">
      <alignment horizontal="right" vertical="center"/>
    </xf>
    <xf numFmtId="0" fontId="108" fillId="0" borderId="95"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2" xfId="0" applyFont="1" applyFill="1" applyBorder="1" applyAlignment="1">
      <alignment vertical="center" wrapText="1"/>
    </xf>
    <xf numFmtId="0" fontId="108" fillId="0" borderId="102" xfId="0" applyFont="1" applyFill="1" applyBorder="1" applyAlignment="1">
      <alignment horizontal="left" vertical="center" wrapText="1"/>
    </xf>
    <xf numFmtId="0" fontId="108" fillId="0" borderId="95" xfId="0" applyNumberFormat="1" applyFont="1" applyFill="1" applyBorder="1" applyAlignment="1">
      <alignment vertical="center"/>
    </xf>
    <xf numFmtId="0" fontId="108" fillId="0" borderId="95" xfId="0" applyNumberFormat="1" applyFont="1" applyFill="1" applyBorder="1" applyAlignment="1">
      <alignment horizontal="left" vertical="center" wrapText="1"/>
    </xf>
    <xf numFmtId="0" fontId="110" fillId="0" borderId="95"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5"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11"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8" xfId="0" applyFont="1" applyFill="1" applyBorder="1" applyAlignment="1">
      <alignment vertical="center"/>
    </xf>
    <xf numFmtId="0" fontId="6" fillId="0" borderId="118" xfId="0" applyFont="1" applyFill="1" applyBorder="1" applyAlignment="1">
      <alignment vertical="center"/>
    </xf>
    <xf numFmtId="0" fontId="4" fillId="0" borderId="20" xfId="0" applyFont="1" applyFill="1" applyBorder="1" applyAlignment="1">
      <alignment vertical="center"/>
    </xf>
    <xf numFmtId="0" fontId="4" fillId="0" borderId="113" xfId="0" applyFont="1" applyFill="1" applyBorder="1" applyAlignment="1">
      <alignment vertical="center"/>
    </xf>
    <xf numFmtId="0" fontId="4" fillId="0" borderId="115" xfId="0" applyFont="1" applyFill="1" applyBorder="1" applyAlignment="1">
      <alignment vertical="center"/>
    </xf>
    <xf numFmtId="0" fontId="4"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8" xfId="0" applyFont="1" applyFill="1" applyBorder="1" applyAlignment="1">
      <alignment horizontal="center" vertical="center"/>
    </xf>
    <xf numFmtId="169" fontId="28" fillId="37" borderId="34"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16" xfId="0" applyFont="1" applyFill="1" applyBorder="1" applyAlignment="1">
      <alignment vertical="center"/>
    </xf>
    <xf numFmtId="0" fontId="14" fillId="3" borderId="130" xfId="0" applyFont="1" applyFill="1" applyBorder="1" applyAlignment="1">
      <alignment horizontal="left"/>
    </xf>
    <xf numFmtId="0" fontId="14" fillId="3" borderId="131" xfId="0" applyFont="1" applyFill="1" applyBorder="1" applyAlignment="1">
      <alignment horizontal="left"/>
    </xf>
    <xf numFmtId="0" fontId="4" fillId="0" borderId="0" xfId="0" applyFont="1"/>
    <xf numFmtId="0" fontId="4" fillId="0" borderId="0" xfId="0" applyFont="1" applyFill="1"/>
    <xf numFmtId="0" fontId="4" fillId="0" borderId="118" xfId="0" applyFont="1" applyFill="1" applyBorder="1" applyAlignment="1">
      <alignment horizontal="center" vertical="center" wrapText="1"/>
    </xf>
    <xf numFmtId="0" fontId="108" fillId="77" borderId="102" xfId="0" applyFont="1" applyFill="1" applyBorder="1" applyAlignment="1">
      <alignment horizontal="left" vertical="center"/>
    </xf>
    <xf numFmtId="0" fontId="108" fillId="77" borderId="95" xfId="0" applyFont="1" applyFill="1" applyBorder="1" applyAlignment="1">
      <alignment vertical="center" wrapText="1"/>
    </xf>
    <xf numFmtId="0" fontId="108" fillId="77" borderId="95" xfId="0" applyFont="1" applyFill="1" applyBorder="1" applyAlignment="1">
      <alignment horizontal="left" vertical="center" wrapText="1"/>
    </xf>
    <xf numFmtId="0" fontId="108" fillId="0" borderId="102" xfId="0" applyFont="1" applyFill="1" applyBorder="1" applyAlignment="1">
      <alignment horizontal="right" vertical="center"/>
    </xf>
    <xf numFmtId="0" fontId="4" fillId="0" borderId="135" xfId="0" applyFont="1" applyFill="1" applyBorder="1" applyAlignment="1">
      <alignment horizontal="center" vertical="center" wrapText="1"/>
    </xf>
    <xf numFmtId="0" fontId="6" fillId="3" borderId="136" xfId="0" applyFont="1" applyFill="1" applyBorder="1" applyAlignment="1">
      <alignment vertical="center"/>
    </xf>
    <xf numFmtId="0" fontId="4" fillId="3" borderId="24" xfId="0" applyFont="1" applyFill="1" applyBorder="1" applyAlignment="1">
      <alignment vertical="center"/>
    </xf>
    <xf numFmtId="0" fontId="4" fillId="0" borderId="137" xfId="0" applyFont="1" applyFill="1" applyBorder="1" applyAlignment="1">
      <alignment horizontal="center" vertical="center"/>
    </xf>
    <xf numFmtId="0" fontId="6" fillId="0" borderId="26" xfId="0" applyFont="1" applyFill="1" applyBorder="1" applyAlignment="1">
      <alignment vertical="center"/>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7" xfId="0" applyBorder="1"/>
    <xf numFmtId="0" fontId="0" fillId="0" borderId="137" xfId="0" applyBorder="1" applyAlignment="1">
      <alignment horizontal="center"/>
    </xf>
    <xf numFmtId="0" fontId="4" fillId="0" borderId="117" xfId="0" applyFont="1" applyBorder="1" applyAlignment="1">
      <alignment vertical="center" wrapText="1"/>
    </xf>
    <xf numFmtId="167" fontId="4" fillId="0" borderId="118" xfId="0" applyNumberFormat="1" applyFont="1" applyBorder="1" applyAlignment="1">
      <alignment horizontal="center" vertical="center"/>
    </xf>
    <xf numFmtId="167" fontId="4" fillId="0" borderId="135" xfId="0" applyNumberFormat="1" applyFont="1" applyBorder="1" applyAlignment="1">
      <alignment horizontal="center" vertical="center"/>
    </xf>
    <xf numFmtId="167" fontId="14" fillId="0" borderId="118" xfId="0" applyNumberFormat="1" applyFont="1" applyBorder="1" applyAlignment="1">
      <alignment horizontal="center" vertical="center"/>
    </xf>
    <xf numFmtId="0" fontId="14" fillId="0" borderId="117" xfId="0" applyFont="1" applyBorder="1" applyAlignment="1">
      <alignment vertical="center" wrapText="1"/>
    </xf>
    <xf numFmtId="0" fontId="0" fillId="0" borderId="25" xfId="0" applyBorder="1"/>
    <xf numFmtId="0" fontId="6" fillId="36" borderId="138"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7"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6" fillId="36" borderId="135" xfId="0" applyFont="1" applyFill="1" applyBorder="1" applyAlignment="1">
      <alignment horizontal="left" vertical="center" wrapText="1"/>
    </xf>
    <xf numFmtId="0" fontId="4" fillId="0" borderId="137" xfId="0" applyFont="1" applyFill="1" applyBorder="1" applyAlignment="1">
      <alignment horizontal="right" vertical="center" wrapText="1"/>
    </xf>
    <xf numFmtId="0" fontId="4" fillId="0" borderId="118" xfId="0" applyFont="1" applyFill="1" applyBorder="1" applyAlignment="1">
      <alignment horizontal="left" vertical="center" wrapText="1"/>
    </xf>
    <xf numFmtId="0" fontId="112" fillId="0" borderId="137" xfId="0" applyFont="1" applyFill="1" applyBorder="1" applyAlignment="1">
      <alignment horizontal="right" vertical="center" wrapText="1"/>
    </xf>
    <xf numFmtId="0" fontId="112" fillId="0" borderId="118" xfId="0" applyFont="1" applyFill="1" applyBorder="1" applyAlignment="1">
      <alignment horizontal="left" vertical="center" wrapText="1"/>
    </xf>
    <xf numFmtId="0" fontId="6" fillId="0" borderId="137"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7" xfId="0" applyFont="1" applyBorder="1" applyAlignment="1">
      <alignment horizontal="center" vertical="center" wrapText="1"/>
    </xf>
    <xf numFmtId="0" fontId="22" fillId="0" borderId="118" xfId="0" applyFont="1" applyBorder="1" applyAlignment="1">
      <alignment vertical="center" wrapText="1"/>
    </xf>
    <xf numFmtId="3" fontId="23" fillId="36" borderId="118" xfId="0" applyNumberFormat="1" applyFont="1" applyFill="1" applyBorder="1" applyAlignment="1">
      <alignment vertical="center" wrapText="1"/>
    </xf>
    <xf numFmtId="3" fontId="23" fillId="36" borderId="135" xfId="0" applyNumberFormat="1" applyFont="1" applyFill="1" applyBorder="1" applyAlignment="1">
      <alignment vertical="center" wrapText="1"/>
    </xf>
    <xf numFmtId="14" fontId="7" fillId="3" borderId="118" xfId="8" quotePrefix="1" applyNumberFormat="1" applyFont="1" applyFill="1" applyBorder="1" applyAlignment="1" applyProtection="1">
      <alignment horizontal="left" vertical="center" wrapText="1" indent="2"/>
      <protection locked="0"/>
    </xf>
    <xf numFmtId="3" fontId="23" fillId="0" borderId="118" xfId="0" applyNumberFormat="1" applyFont="1" applyBorder="1" applyAlignment="1">
      <alignment vertical="center" wrapText="1"/>
    </xf>
    <xf numFmtId="3" fontId="23" fillId="0" borderId="135" xfId="0" applyNumberFormat="1" applyFont="1" applyBorder="1" applyAlignment="1">
      <alignment vertical="center" wrapText="1"/>
    </xf>
    <xf numFmtId="14" fontId="7" fillId="3" borderId="118" xfId="8" quotePrefix="1" applyNumberFormat="1" applyFont="1" applyFill="1" applyBorder="1" applyAlignment="1" applyProtection="1">
      <alignment horizontal="left" vertical="center" wrapText="1" indent="3"/>
      <protection locked="0"/>
    </xf>
    <xf numFmtId="3" fontId="23" fillId="0" borderId="118" xfId="0" applyNumberFormat="1" applyFont="1" applyFill="1" applyBorder="1" applyAlignment="1">
      <alignment vertical="center" wrapText="1"/>
    </xf>
    <xf numFmtId="0" fontId="22" fillId="0" borderId="118" xfId="0" applyFont="1" applyFill="1" applyBorder="1" applyAlignment="1">
      <alignment horizontal="left" vertical="center" wrapText="1" indent="2"/>
    </xf>
    <xf numFmtId="0" fontId="11" fillId="0" borderId="118" xfId="17" applyFill="1" applyBorder="1" applyAlignment="1" applyProtection="1"/>
    <xf numFmtId="49" fontId="112" fillId="0" borderId="137" xfId="0" applyNumberFormat="1" applyFont="1" applyFill="1" applyBorder="1" applyAlignment="1">
      <alignment horizontal="right" vertical="center" wrapText="1"/>
    </xf>
    <xf numFmtId="0" fontId="7" fillId="3" borderId="118" xfId="20960" applyFont="1" applyFill="1" applyBorder="1" applyAlignment="1" applyProtection="1"/>
    <xf numFmtId="0" fontId="105" fillId="0" borderId="118" xfId="20960" applyFont="1" applyFill="1" applyBorder="1" applyAlignment="1" applyProtection="1">
      <alignment horizontal="center" vertical="center"/>
    </xf>
    <xf numFmtId="0" fontId="4" fillId="0" borderId="118" xfId="0" applyFont="1" applyBorder="1"/>
    <xf numFmtId="0" fontId="11" fillId="0" borderId="118" xfId="17" applyFill="1" applyBorder="1" applyAlignment="1" applyProtection="1">
      <alignment horizontal="left" vertical="center" wrapText="1"/>
    </xf>
    <xf numFmtId="49" fontId="112" fillId="0" borderId="118" xfId="0" applyNumberFormat="1" applyFont="1" applyFill="1" applyBorder="1" applyAlignment="1">
      <alignment horizontal="right" vertical="center" wrapText="1"/>
    </xf>
    <xf numFmtId="0" fontId="11" fillId="0" borderId="118" xfId="17" applyFill="1" applyBorder="1" applyAlignment="1" applyProtection="1">
      <alignment horizontal="left" vertical="center"/>
    </xf>
    <xf numFmtId="0" fontId="11" fillId="0" borderId="118" xfId="17" applyBorder="1" applyAlignment="1" applyProtection="1"/>
    <xf numFmtId="0" fontId="4" fillId="0" borderId="118" xfId="0" applyFont="1" applyFill="1" applyBorder="1"/>
    <xf numFmtId="0" fontId="22" fillId="0" borderId="137" xfId="0" applyFont="1" applyFill="1" applyBorder="1" applyAlignment="1">
      <alignment horizontal="center" vertical="center" wrapText="1"/>
    </xf>
    <xf numFmtId="0" fontId="22" fillId="0" borderId="118" xfId="0" applyFont="1" applyFill="1" applyBorder="1" applyAlignment="1">
      <alignment vertical="center" wrapText="1"/>
    </xf>
    <xf numFmtId="3" fontId="23" fillId="0" borderId="135" xfId="0" applyNumberFormat="1" applyFont="1" applyFill="1" applyBorder="1" applyAlignment="1">
      <alignment vertical="center" wrapText="1"/>
    </xf>
    <xf numFmtId="0" fontId="115" fillId="78" borderId="119" xfId="21412" applyFont="1" applyFill="1" applyBorder="1" applyAlignment="1" applyProtection="1">
      <alignment vertical="center" wrapText="1"/>
      <protection locked="0"/>
    </xf>
    <xf numFmtId="0" fontId="116" fillId="70" borderId="113" xfId="21412" applyFont="1" applyFill="1" applyBorder="1" applyAlignment="1" applyProtection="1">
      <alignment horizontal="center" vertical="center"/>
      <protection locked="0"/>
    </xf>
    <xf numFmtId="0" fontId="115" fillId="79" borderId="118" xfId="21412" applyFont="1" applyFill="1" applyBorder="1" applyAlignment="1" applyProtection="1">
      <alignment horizontal="center" vertical="center"/>
      <protection locked="0"/>
    </xf>
    <xf numFmtId="0" fontId="115" fillId="78" borderId="119" xfId="21412" applyFont="1" applyFill="1" applyBorder="1" applyAlignment="1" applyProtection="1">
      <alignment vertical="center"/>
      <protection locked="0"/>
    </xf>
    <xf numFmtId="0" fontId="117" fillId="70" borderId="113" xfId="21412" applyFont="1" applyFill="1" applyBorder="1" applyAlignment="1" applyProtection="1">
      <alignment horizontal="center" vertical="center"/>
      <protection locked="0"/>
    </xf>
    <xf numFmtId="0" fontId="117" fillId="3" borderId="113" xfId="21412" applyFont="1" applyFill="1" applyBorder="1" applyAlignment="1" applyProtection="1">
      <alignment horizontal="center" vertical="center"/>
      <protection locked="0"/>
    </xf>
    <xf numFmtId="0" fontId="117" fillId="0" borderId="113" xfId="21412" applyFont="1" applyFill="1" applyBorder="1" applyAlignment="1" applyProtection="1">
      <alignment horizontal="center" vertical="center"/>
      <protection locked="0"/>
    </xf>
    <xf numFmtId="0" fontId="118" fillId="79" borderId="118" xfId="21412" applyFont="1" applyFill="1" applyBorder="1" applyAlignment="1" applyProtection="1">
      <alignment horizontal="center" vertical="center"/>
      <protection locked="0"/>
    </xf>
    <xf numFmtId="0" fontId="115" fillId="78" borderId="119" xfId="21412" applyFont="1" applyFill="1" applyBorder="1" applyAlignment="1" applyProtection="1">
      <alignment horizontal="center" vertical="center"/>
      <protection locked="0"/>
    </xf>
    <xf numFmtId="0" fontId="64" fillId="78" borderId="119" xfId="21412" applyFont="1" applyFill="1" applyBorder="1" applyAlignment="1" applyProtection="1">
      <alignment vertical="center"/>
      <protection locked="0"/>
    </xf>
    <xf numFmtId="0" fontId="117" fillId="70" borderId="118" xfId="21412" applyFont="1" applyFill="1" applyBorder="1" applyAlignment="1" applyProtection="1">
      <alignment horizontal="center" vertical="center"/>
      <protection locked="0"/>
    </xf>
    <xf numFmtId="0" fontId="38" fillId="70" borderId="118" xfId="21412" applyFont="1" applyFill="1" applyBorder="1" applyAlignment="1" applyProtection="1">
      <alignment horizontal="center" vertical="center"/>
      <protection locked="0"/>
    </xf>
    <xf numFmtId="0" fontId="64" fillId="78" borderId="117" xfId="21412" applyFont="1" applyFill="1" applyBorder="1" applyAlignment="1" applyProtection="1">
      <alignment vertical="center"/>
      <protection locked="0"/>
    </xf>
    <xf numFmtId="0" fontId="116" fillId="0" borderId="117" xfId="21412" applyFont="1" applyFill="1" applyBorder="1" applyAlignment="1" applyProtection="1">
      <alignment horizontal="left" vertical="center" wrapText="1"/>
      <protection locked="0"/>
    </xf>
    <xf numFmtId="164" fontId="116" fillId="0" borderId="118" xfId="948" applyNumberFormat="1" applyFont="1" applyFill="1" applyBorder="1" applyAlignment="1" applyProtection="1">
      <alignment horizontal="right" vertical="center"/>
      <protection locked="0"/>
    </xf>
    <xf numFmtId="0" fontId="115" fillId="79" borderId="117" xfId="21412" applyFont="1" applyFill="1" applyBorder="1" applyAlignment="1" applyProtection="1">
      <alignment vertical="top" wrapText="1"/>
      <protection locked="0"/>
    </xf>
    <xf numFmtId="164" fontId="116" fillId="79" borderId="118" xfId="948" applyNumberFormat="1" applyFont="1" applyFill="1" applyBorder="1" applyAlignment="1" applyProtection="1">
      <alignment horizontal="right" vertical="center"/>
    </xf>
    <xf numFmtId="164" fontId="64" fillId="78" borderId="117" xfId="948" applyNumberFormat="1" applyFont="1" applyFill="1" applyBorder="1" applyAlignment="1" applyProtection="1">
      <alignment horizontal="right" vertical="center"/>
      <protection locked="0"/>
    </xf>
    <xf numFmtId="0" fontId="116" fillId="70" borderId="117" xfId="21412" applyFont="1" applyFill="1" applyBorder="1" applyAlignment="1" applyProtection="1">
      <alignment vertical="center" wrapText="1"/>
      <protection locked="0"/>
    </xf>
    <xf numFmtId="0" fontId="116" fillId="70" borderId="117" xfId="21412" applyFont="1" applyFill="1" applyBorder="1" applyAlignment="1" applyProtection="1">
      <alignment horizontal="left" vertical="center" wrapText="1"/>
      <protection locked="0"/>
    </xf>
    <xf numFmtId="0" fontId="116" fillId="0" borderId="117" xfId="21412" applyFont="1" applyFill="1" applyBorder="1" applyAlignment="1" applyProtection="1">
      <alignment vertical="center" wrapText="1"/>
      <protection locked="0"/>
    </xf>
    <xf numFmtId="0" fontId="116" fillId="3" borderId="117" xfId="21412" applyFont="1" applyFill="1" applyBorder="1" applyAlignment="1" applyProtection="1">
      <alignment horizontal="left" vertical="center" wrapText="1"/>
      <protection locked="0"/>
    </xf>
    <xf numFmtId="0" fontId="115" fillId="79" borderId="117" xfId="21412" applyFont="1" applyFill="1" applyBorder="1" applyAlignment="1" applyProtection="1">
      <alignment vertical="center" wrapText="1"/>
      <protection locked="0"/>
    </xf>
    <xf numFmtId="164" fontId="115" fillId="78" borderId="117" xfId="948" applyNumberFormat="1" applyFont="1" applyFill="1" applyBorder="1" applyAlignment="1" applyProtection="1">
      <alignment horizontal="right" vertical="center"/>
      <protection locked="0"/>
    </xf>
    <xf numFmtId="164" fontId="116" fillId="3" borderId="118" xfId="948" applyNumberFormat="1" applyFont="1" applyFill="1" applyBorder="1" applyAlignment="1" applyProtection="1">
      <alignment horizontal="right" vertical="center"/>
      <protection locked="0"/>
    </xf>
    <xf numFmtId="10" fontId="7" fillId="0" borderId="118" xfId="20961" applyNumberFormat="1" applyFont="1" applyFill="1" applyBorder="1" applyAlignment="1">
      <alignment horizontal="left" vertical="center" wrapText="1"/>
    </xf>
    <xf numFmtId="10" fontId="4" fillId="0"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left" vertical="center" wrapText="1"/>
    </xf>
    <xf numFmtId="10" fontId="112" fillId="0" borderId="118" xfId="20961" applyNumberFormat="1" applyFont="1" applyFill="1" applyBorder="1" applyAlignment="1">
      <alignment horizontal="left" vertical="center" wrapText="1"/>
    </xf>
    <xf numFmtId="10" fontId="6" fillId="36"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169" fontId="7" fillId="0" borderId="20" xfId="0" applyNumberFormat="1" applyFont="1" applyFill="1" applyBorder="1" applyAlignment="1">
      <alignment horizontal="left" vertical="center" wrapText="1" indent="1"/>
    </xf>
    <xf numFmtId="169" fontId="4" fillId="0" borderId="20" xfId="0" applyNumberFormat="1" applyFont="1" applyFill="1" applyBorder="1" applyAlignment="1">
      <alignment horizontal="center" vertical="center" wrapText="1"/>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28" fillId="37" borderId="0" xfId="20961" applyNumberFormat="1" applyFont="1" applyFill="1" applyBorder="1"/>
    <xf numFmtId="10" fontId="28" fillId="37" borderId="111" xfId="20961" applyNumberFormat="1" applyFont="1" applyFill="1" applyBorder="1"/>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9" fillId="2" borderId="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3" fontId="4" fillId="0" borderId="0" xfId="0" applyNumberFormat="1" applyFont="1"/>
    <xf numFmtId="193" fontId="0" fillId="0" borderId="0" xfId="0" applyNumberFormat="1"/>
    <xf numFmtId="194" fontId="12" fillId="0" borderId="0" xfId="7" applyNumberFormat="1" applyFont="1"/>
    <xf numFmtId="10" fontId="4" fillId="0" borderId="3" xfId="20961" applyNumberFormat="1" applyFont="1" applyFill="1" applyBorder="1" applyAlignment="1" applyProtection="1">
      <alignment horizontal="right" vertical="center" wrapText="1"/>
      <protection locked="0"/>
    </xf>
    <xf numFmtId="169" fontId="4" fillId="0" borderId="21" xfId="0" applyNumberFormat="1" applyFont="1" applyFill="1" applyBorder="1" applyAlignment="1">
      <alignment horizontal="center" vertical="center" wrapText="1"/>
    </xf>
    <xf numFmtId="17" fontId="22" fillId="0" borderId="7" xfId="0" applyNumberFormat="1" applyFont="1" applyBorder="1" applyAlignment="1">
      <alignment horizontal="center" vertical="center" wrapText="1"/>
    </xf>
    <xf numFmtId="17" fontId="22" fillId="0" borderId="72" xfId="0" applyNumberFormat="1" applyFont="1" applyBorder="1" applyAlignment="1">
      <alignment horizontal="center" vertical="center" wrapText="1"/>
    </xf>
    <xf numFmtId="43" fontId="0" fillId="0" borderId="0" xfId="7" applyFont="1"/>
    <xf numFmtId="164" fontId="0" fillId="0" borderId="0" xfId="7" applyNumberFormat="1" applyFont="1"/>
    <xf numFmtId="167" fontId="12" fillId="0" borderId="0" xfId="0" applyNumberFormat="1" applyFont="1" applyAlignment="1"/>
    <xf numFmtId="193" fontId="12" fillId="0" borderId="0" xfId="0" applyNumberFormat="1" applyFont="1" applyAlignment="1"/>
    <xf numFmtId="195" fontId="12" fillId="0" borderId="0" xfId="7" applyNumberFormat="1" applyFont="1"/>
    <xf numFmtId="10" fontId="4" fillId="0" borderId="24" xfId="20961" applyNumberFormat="1" applyFont="1" applyBorder="1" applyAlignment="1"/>
    <xf numFmtId="10" fontId="4" fillId="0" borderId="43" xfId="20961" applyNumberFormat="1" applyFont="1" applyBorder="1" applyAlignment="1"/>
    <xf numFmtId="3" fontId="4" fillId="0" borderId="135" xfId="0" applyNumberFormat="1" applyFont="1" applyFill="1" applyBorder="1" applyAlignment="1">
      <alignment horizontal="right" vertical="center" wrapText="1"/>
    </xf>
    <xf numFmtId="3" fontId="6" fillId="36" borderId="135" xfId="0" applyNumberFormat="1" applyFont="1" applyFill="1" applyBorder="1" applyAlignment="1">
      <alignment horizontal="right" vertical="center" wrapText="1"/>
    </xf>
    <xf numFmtId="3" fontId="112" fillId="0" borderId="135" xfId="0" applyNumberFormat="1" applyFont="1" applyFill="1" applyBorder="1" applyAlignment="1">
      <alignment horizontal="right" vertical="center" wrapText="1"/>
    </xf>
    <xf numFmtId="3" fontId="6" fillId="36" borderId="135" xfId="0" applyNumberFormat="1" applyFont="1" applyFill="1" applyBorder="1" applyAlignment="1">
      <alignment horizontal="center" vertical="center" wrapText="1"/>
    </xf>
    <xf numFmtId="3" fontId="7" fillId="0" borderId="27" xfId="1" applyNumberFormat="1" applyFont="1" applyFill="1" applyBorder="1" applyAlignment="1" applyProtection="1">
      <alignment horizontal="right" vertical="center"/>
    </xf>
    <xf numFmtId="196" fontId="4" fillId="0" borderId="0" xfId="0" applyNumberFormat="1" applyFont="1" applyFill="1" applyAlignment="1">
      <alignment horizontal="left" vertical="center"/>
    </xf>
    <xf numFmtId="0" fontId="25" fillId="0" borderId="137" xfId="0" applyFont="1" applyBorder="1" applyAlignment="1">
      <alignment horizontal="center"/>
    </xf>
    <xf numFmtId="193" fontId="19" fillId="0" borderId="14" xfId="0" applyNumberFormat="1" applyFont="1" applyFill="1" applyBorder="1" applyAlignment="1">
      <alignment vertical="center"/>
    </xf>
    <xf numFmtId="4" fontId="4" fillId="0" borderId="0" xfId="0" applyNumberFormat="1" applyFont="1"/>
    <xf numFmtId="4" fontId="9" fillId="0" borderId="0" xfId="11" applyNumberFormat="1" applyFont="1" applyFill="1" applyBorder="1" applyAlignment="1" applyProtection="1"/>
    <xf numFmtId="4" fontId="0" fillId="0" borderId="0" xfId="0" applyNumberFormat="1"/>
    <xf numFmtId="167" fontId="25" fillId="0" borderId="67" xfId="0" applyNumberFormat="1" applyFont="1" applyFill="1" applyBorder="1" applyAlignment="1">
      <alignment horizontal="center"/>
    </xf>
    <xf numFmtId="167" fontId="19" fillId="0" borderId="67" xfId="0" applyNumberFormat="1" applyFont="1" applyFill="1" applyBorder="1" applyAlignment="1">
      <alignment horizontal="center"/>
    </xf>
    <xf numFmtId="167" fontId="18" fillId="0" borderId="67" xfId="0" applyNumberFormat="1" applyFont="1" applyFill="1" applyBorder="1" applyAlignment="1">
      <alignment horizontal="center"/>
    </xf>
    <xf numFmtId="10" fontId="7" fillId="0" borderId="0" xfId="20961" applyNumberFormat="1" applyFont="1"/>
    <xf numFmtId="164" fontId="4" fillId="0" borderId="30" xfId="7" applyNumberFormat="1" applyFont="1" applyFill="1" applyBorder="1" applyAlignment="1">
      <alignment vertical="center"/>
    </xf>
    <xf numFmtId="164" fontId="4" fillId="0" borderId="114" xfId="7" applyNumberFormat="1" applyFont="1" applyFill="1" applyBorder="1" applyAlignment="1">
      <alignment vertical="center"/>
    </xf>
    <xf numFmtId="164" fontId="4" fillId="0" borderId="127" xfId="7" applyNumberFormat="1" applyFont="1" applyFill="1" applyBorder="1" applyAlignment="1">
      <alignment vertical="center"/>
    </xf>
    <xf numFmtId="10" fontId="4" fillId="0" borderId="112" xfId="20961" applyNumberFormat="1" applyFont="1" applyFill="1" applyBorder="1" applyAlignment="1">
      <alignment vertical="center"/>
    </xf>
    <xf numFmtId="193" fontId="9" fillId="0" borderId="3"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14" fontId="4" fillId="0" borderId="0" xfId="0" applyNumberFormat="1" applyFont="1"/>
    <xf numFmtId="197" fontId="0" fillId="0" borderId="0" xfId="0" applyNumberFormat="1"/>
    <xf numFmtId="179" fontId="7" fillId="0" borderId="0" xfId="0" applyNumberFormat="1" applyFont="1"/>
    <xf numFmtId="179" fontId="4" fillId="0" borderId="0" xfId="0" applyNumberFormat="1" applyFont="1"/>
    <xf numFmtId="3" fontId="9" fillId="0" borderId="3" xfId="7" applyNumberFormat="1" applyFont="1" applyFill="1" applyBorder="1" applyAlignment="1" applyProtection="1">
      <alignment horizontal="right"/>
    </xf>
    <xf numFmtId="3" fontId="9" fillId="36" borderId="3" xfId="7" applyNumberFormat="1" applyFont="1" applyFill="1" applyBorder="1" applyAlignment="1" applyProtection="1">
      <alignment horizontal="right"/>
    </xf>
    <xf numFmtId="3" fontId="9" fillId="0" borderId="10" xfId="0" applyNumberFormat="1" applyFont="1" applyFill="1" applyBorder="1" applyAlignment="1" applyProtection="1">
      <alignment horizontal="right"/>
    </xf>
    <xf numFmtId="3" fontId="9" fillId="0" borderId="3" xfId="0" applyNumberFormat="1" applyFont="1" applyFill="1" applyBorder="1" applyAlignment="1" applyProtection="1">
      <alignment horizontal="right"/>
    </xf>
    <xf numFmtId="3" fontId="9" fillId="36" borderId="23" xfId="0" applyNumberFormat="1" applyFont="1" applyFill="1" applyBorder="1" applyAlignment="1" applyProtection="1">
      <alignment horizontal="right"/>
    </xf>
    <xf numFmtId="3" fontId="9" fillId="0" borderId="3" xfId="7" applyNumberFormat="1" applyFont="1" applyFill="1" applyBorder="1" applyAlignment="1" applyProtection="1">
      <alignment horizontal="right"/>
      <protection locked="0"/>
    </xf>
    <xf numFmtId="3" fontId="9" fillId="0" borderId="10" xfId="0" applyNumberFormat="1" applyFont="1" applyFill="1" applyBorder="1" applyAlignment="1" applyProtection="1">
      <alignment horizontal="right"/>
      <protection locked="0"/>
    </xf>
    <xf numFmtId="3" fontId="9" fillId="0" borderId="3" xfId="0" applyNumberFormat="1" applyFont="1" applyFill="1" applyBorder="1" applyAlignment="1" applyProtection="1">
      <alignment horizontal="right"/>
      <protection locked="0"/>
    </xf>
    <xf numFmtId="3" fontId="9" fillId="0" borderId="23" xfId="0" applyNumberFormat="1" applyFont="1" applyFill="1" applyBorder="1" applyAlignment="1" applyProtection="1">
      <alignment horizontal="right"/>
    </xf>
    <xf numFmtId="3" fontId="9" fillId="36" borderId="26" xfId="7" applyNumberFormat="1" applyFont="1" applyFill="1" applyBorder="1" applyAlignment="1" applyProtection="1">
      <alignment horizontal="right"/>
    </xf>
    <xf numFmtId="3" fontId="9" fillId="36" borderId="27" xfId="0" applyNumberFormat="1" applyFont="1" applyFill="1" applyBorder="1" applyAlignment="1" applyProtection="1">
      <alignment horizontal="right"/>
    </xf>
    <xf numFmtId="3" fontId="4" fillId="0" borderId="0" xfId="0" applyNumberFormat="1" applyFont="1"/>
    <xf numFmtId="164" fontId="4" fillId="0" borderId="23" xfId="7" applyNumberFormat="1" applyFont="1" applyBorder="1" applyAlignment="1"/>
    <xf numFmtId="164" fontId="4" fillId="36" borderId="27" xfId="7" applyNumberFormat="1" applyFont="1" applyFill="1" applyBorder="1"/>
    <xf numFmtId="10" fontId="12" fillId="0" borderId="0" xfId="20961" applyNumberFormat="1" applyFont="1"/>
    <xf numFmtId="10" fontId="12" fillId="0" borderId="0" xfId="0" applyNumberFormat="1" applyFont="1"/>
    <xf numFmtId="164" fontId="28" fillId="37" borderId="0" xfId="7" applyNumberFormat="1" applyFont="1" applyFill="1" applyBorder="1"/>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4" fillId="3" borderId="116"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18" xfId="7"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135"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3" borderId="0" xfId="7" applyNumberFormat="1" applyFont="1" applyFill="1" applyBorder="1" applyAlignment="1">
      <alignment vertical="center"/>
    </xf>
    <xf numFmtId="164" fontId="28" fillId="37" borderId="61" xfId="7" applyNumberFormat="1" applyFont="1" applyFill="1" applyBorder="1"/>
    <xf numFmtId="164" fontId="28" fillId="37" borderId="28" xfId="7" applyNumberFormat="1" applyFont="1" applyFill="1" applyBorder="1"/>
    <xf numFmtId="164" fontId="28" fillId="37" borderId="129" xfId="7" applyNumberFormat="1" applyFont="1" applyFill="1" applyBorder="1"/>
    <xf numFmtId="164" fontId="28" fillId="37" borderId="120" xfId="7" applyNumberFormat="1" applyFont="1" applyFill="1" applyBorder="1"/>
    <xf numFmtId="9" fontId="116" fillId="79" borderId="118" xfId="20961" applyFont="1" applyFill="1" applyBorder="1" applyAlignment="1" applyProtection="1">
      <alignment horizontal="right" vertical="center"/>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xf>
    <xf numFmtId="0" fontId="4" fillId="0" borderId="24" xfId="0" applyFont="1" applyFill="1" applyBorder="1" applyAlignment="1">
      <alignment horizontal="center"/>
    </xf>
    <xf numFmtId="0" fontId="6" fillId="36" borderId="139"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6" xfId="0" applyFont="1" applyFill="1" applyBorder="1" applyAlignment="1">
      <alignment horizontal="center" vertical="center" wrapText="1"/>
    </xf>
    <xf numFmtId="0" fontId="6" fillId="36" borderId="117" xfId="0" applyFont="1" applyFill="1" applyBorder="1" applyAlignment="1">
      <alignment horizontal="center" vertical="center" wrapText="1"/>
    </xf>
    <xf numFmtId="4" fontId="103" fillId="3" borderId="75" xfId="13" applyNumberFormat="1" applyFont="1" applyFill="1" applyBorder="1" applyAlignment="1" applyProtection="1">
      <alignment horizontal="center" vertical="center" wrapText="1"/>
      <protection locked="0"/>
    </xf>
    <xf numFmtId="4" fontId="103" fillId="3" borderId="72" xfId="13" applyNumberFormat="1"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09" xfId="1" applyNumberFormat="1" applyFont="1" applyFill="1" applyBorder="1" applyAlignment="1" applyProtection="1">
      <alignment horizontal="center" vertical="center" wrapText="1"/>
      <protection locked="0"/>
    </xf>
    <xf numFmtId="164" fontId="15" fillId="0" borderId="11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4" fillId="0" borderId="68" xfId="7" applyNumberFormat="1" applyFont="1" applyFill="1" applyBorder="1" applyAlignment="1">
      <alignment horizontal="center" vertical="center" wrapText="1"/>
    </xf>
    <xf numFmtId="164" fontId="4" fillId="0" borderId="61" xfId="7" applyNumberFormat="1" applyFont="1" applyFill="1" applyBorder="1" applyAlignment="1">
      <alignment horizontal="center" vertical="center" wrapText="1"/>
    </xf>
    <xf numFmtId="164" fontId="4" fillId="0" borderId="125" xfId="7" applyNumberFormat="1"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61"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108" fillId="77" borderId="8" xfId="0" applyFont="1" applyFill="1" applyBorder="1" applyAlignment="1">
      <alignment vertical="center" wrapText="1"/>
    </xf>
    <xf numFmtId="0" fontId="108" fillId="77"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0" borderId="103" xfId="0" applyFont="1" applyFill="1" applyBorder="1" applyAlignment="1">
      <alignment horizontal="center" vertical="center"/>
    </xf>
    <xf numFmtId="0" fontId="108" fillId="0" borderId="96" xfId="0" applyFont="1" applyFill="1" applyBorder="1" applyAlignment="1">
      <alignment horizontal="left" vertical="center"/>
    </xf>
    <xf numFmtId="0" fontId="108" fillId="0" borderId="97" xfId="0" applyFont="1" applyFill="1" applyBorder="1" applyAlignment="1">
      <alignment horizontal="left" vertical="center"/>
    </xf>
    <xf numFmtId="0" fontId="107" fillId="76" borderId="106" xfId="0" applyFont="1" applyFill="1" applyBorder="1" applyAlignment="1">
      <alignment horizontal="center" vertical="center"/>
    </xf>
    <xf numFmtId="0" fontId="107" fillId="76" borderId="107" xfId="0" applyFont="1" applyFill="1" applyBorder="1" applyAlignment="1">
      <alignment horizontal="center" vertical="center"/>
    </xf>
    <xf numFmtId="0" fontId="107" fillId="76" borderId="108" xfId="0" applyFont="1" applyFill="1" applyBorder="1" applyAlignment="1">
      <alignment horizontal="center" vertical="center"/>
    </xf>
    <xf numFmtId="0" fontId="108" fillId="0" borderId="99" xfId="0" applyFont="1" applyFill="1" applyBorder="1" applyAlignment="1">
      <alignment horizontal="left" vertical="center" wrapText="1"/>
    </xf>
    <xf numFmtId="0" fontId="108" fillId="0" borderId="100" xfId="0" applyFont="1" applyFill="1" applyBorder="1" applyAlignment="1">
      <alignment horizontal="left" vertical="center" wrapText="1"/>
    </xf>
    <xf numFmtId="0" fontId="108" fillId="0" borderId="95" xfId="0" applyFont="1" applyFill="1" applyBorder="1" applyAlignment="1">
      <alignment horizontal="left" vertical="center" wrapText="1"/>
    </xf>
    <xf numFmtId="0" fontId="108" fillId="0" borderId="104" xfId="0" applyFont="1" applyFill="1" applyBorder="1" applyAlignment="1">
      <alignment horizontal="left" vertical="center" wrapText="1"/>
    </xf>
    <xf numFmtId="0" fontId="107" fillId="76" borderId="92" xfId="0" applyFont="1" applyFill="1" applyBorder="1" applyAlignment="1">
      <alignment horizontal="center" vertical="center" wrapText="1"/>
    </xf>
    <xf numFmtId="0" fontId="107" fillId="76" borderId="93" xfId="0" applyFont="1" applyFill="1" applyBorder="1" applyAlignment="1">
      <alignment horizontal="center" vertical="center" wrapText="1"/>
    </xf>
    <xf numFmtId="0" fontId="107" fillId="76" borderId="94" xfId="0" applyFont="1" applyFill="1" applyBorder="1" applyAlignment="1">
      <alignment horizontal="center" vertical="center" wrapText="1"/>
    </xf>
    <xf numFmtId="0" fontId="107" fillId="0" borderId="105" xfId="0" applyFont="1" applyFill="1" applyBorder="1" applyAlignment="1">
      <alignment horizontal="center" vertical="center"/>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8" xfId="0" applyFont="1" applyFill="1" applyBorder="1" applyAlignment="1">
      <alignment horizontal="center" vertical="center"/>
    </xf>
    <xf numFmtId="0" fontId="107" fillId="0" borderId="101" xfId="0" applyFont="1" applyFill="1" applyBorder="1" applyAlignment="1">
      <alignment horizontal="center" vertical="center"/>
    </xf>
    <xf numFmtId="0" fontId="108" fillId="0" borderId="98"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132" xfId="0" applyFont="1" applyFill="1" applyBorder="1" applyAlignment="1">
      <alignment horizontal="center" vertical="center" wrapText="1"/>
    </xf>
    <xf numFmtId="0" fontId="107" fillId="76" borderId="133" xfId="0" applyFont="1" applyFill="1" applyBorder="1" applyAlignment="1">
      <alignment horizontal="center" vertical="center" wrapText="1"/>
    </xf>
    <xf numFmtId="0" fontId="107" fillId="76" borderId="134" xfId="0" applyFont="1" applyFill="1" applyBorder="1" applyAlignment="1">
      <alignment horizontal="center" vertical="center" wrapText="1"/>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49" fontId="108" fillId="0" borderId="96" xfId="0" applyNumberFormat="1" applyFont="1" applyFill="1" applyBorder="1" applyAlignment="1">
      <alignment horizontal="left" vertical="center" wrapText="1"/>
    </xf>
    <xf numFmtId="49" fontId="108" fillId="0" borderId="97" xfId="0" applyNumberFormat="1"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9" xfId="0" applyFont="1" applyFill="1" applyBorder="1" applyAlignment="1">
      <alignment horizontal="left" vertical="center" wrapText="1"/>
    </xf>
    <xf numFmtId="0" fontId="108" fillId="0" borderId="117"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sb-server\Public_Directory\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B26" sqref="B26"/>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9"/>
      <c r="B1" s="194" t="s">
        <v>288</v>
      </c>
      <c r="C1" s="97"/>
    </row>
    <row r="2" spans="1:3" s="191" customFormat="1" ht="15.75">
      <c r="A2" s="260">
        <v>1</v>
      </c>
      <c r="B2" s="192" t="s">
        <v>289</v>
      </c>
      <c r="C2" s="189" t="s">
        <v>907</v>
      </c>
    </row>
    <row r="3" spans="1:3" s="191" customFormat="1" ht="15.75">
      <c r="A3" s="260">
        <v>2</v>
      </c>
      <c r="B3" s="193" t="s">
        <v>290</v>
      </c>
      <c r="C3" s="189" t="s">
        <v>908</v>
      </c>
    </row>
    <row r="4" spans="1:3" s="191" customFormat="1" ht="15.75">
      <c r="A4" s="260">
        <v>3</v>
      </c>
      <c r="B4" s="193" t="s">
        <v>291</v>
      </c>
      <c r="C4" s="189" t="s">
        <v>920</v>
      </c>
    </row>
    <row r="5" spans="1:3" s="191" customFormat="1" ht="15.75">
      <c r="A5" s="261">
        <v>4</v>
      </c>
      <c r="B5" s="196" t="s">
        <v>292</v>
      </c>
      <c r="C5" s="189" t="s">
        <v>921</v>
      </c>
    </row>
    <row r="6" spans="1:3" s="195" customFormat="1" ht="65.25" customHeight="1">
      <c r="A6" s="568" t="s">
        <v>793</v>
      </c>
      <c r="B6" s="569"/>
      <c r="C6" s="569"/>
    </row>
    <row r="7" spans="1:3">
      <c r="A7" s="440" t="s">
        <v>643</v>
      </c>
      <c r="B7" s="441" t="s">
        <v>293</v>
      </c>
    </row>
    <row r="8" spans="1:3">
      <c r="A8" s="442">
        <v>1</v>
      </c>
      <c r="B8" s="438" t="s">
        <v>261</v>
      </c>
    </row>
    <row r="9" spans="1:3">
      <c r="A9" s="442">
        <v>2</v>
      </c>
      <c r="B9" s="438" t="s">
        <v>294</v>
      </c>
    </row>
    <row r="10" spans="1:3">
      <c r="A10" s="442">
        <v>3</v>
      </c>
      <c r="B10" s="438" t="s">
        <v>295</v>
      </c>
    </row>
    <row r="11" spans="1:3">
      <c r="A11" s="442">
        <v>4</v>
      </c>
      <c r="B11" s="438" t="s">
        <v>296</v>
      </c>
      <c r="C11" s="190"/>
    </row>
    <row r="12" spans="1:3">
      <c r="A12" s="442">
        <v>5</v>
      </c>
      <c r="B12" s="438" t="s">
        <v>225</v>
      </c>
    </row>
    <row r="13" spans="1:3">
      <c r="A13" s="442">
        <v>6</v>
      </c>
      <c r="B13" s="443" t="s">
        <v>186</v>
      </c>
    </row>
    <row r="14" spans="1:3">
      <c r="A14" s="442">
        <v>7</v>
      </c>
      <c r="B14" s="438" t="s">
        <v>297</v>
      </c>
    </row>
    <row r="15" spans="1:3">
      <c r="A15" s="442">
        <v>8</v>
      </c>
      <c r="B15" s="438" t="s">
        <v>301</v>
      </c>
    </row>
    <row r="16" spans="1:3">
      <c r="A16" s="442">
        <v>9</v>
      </c>
      <c r="B16" s="438" t="s">
        <v>89</v>
      </c>
    </row>
    <row r="17" spans="1:2">
      <c r="A17" s="444" t="s">
        <v>852</v>
      </c>
      <c r="B17" s="438" t="s">
        <v>831</v>
      </c>
    </row>
    <row r="18" spans="1:2">
      <c r="A18" s="442">
        <v>10</v>
      </c>
      <c r="B18" s="438" t="s">
        <v>304</v>
      </c>
    </row>
    <row r="19" spans="1:2">
      <c r="A19" s="442">
        <v>11</v>
      </c>
      <c r="B19" s="443" t="s">
        <v>284</v>
      </c>
    </row>
    <row r="20" spans="1:2">
      <c r="A20" s="442">
        <v>12</v>
      </c>
      <c r="B20" s="443" t="s">
        <v>281</v>
      </c>
    </row>
    <row r="21" spans="1:2">
      <c r="A21" s="442">
        <v>13</v>
      </c>
      <c r="B21" s="445" t="s">
        <v>764</v>
      </c>
    </row>
    <row r="22" spans="1:2">
      <c r="A22" s="442">
        <v>14</v>
      </c>
      <c r="B22" s="446" t="s">
        <v>823</v>
      </c>
    </row>
    <row r="23" spans="1:2">
      <c r="A23" s="447">
        <v>15</v>
      </c>
      <c r="B23" s="443" t="s">
        <v>78</v>
      </c>
    </row>
    <row r="24" spans="1:2">
      <c r="A24" s="447">
        <v>15.1</v>
      </c>
      <c r="B24" s="438" t="s">
        <v>861</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0" activePane="bottomRight" state="frozen"/>
      <selection pane="topRight" activeCell="B1" sqref="B1"/>
      <selection pane="bottomLeft" activeCell="A5" sqref="A5"/>
      <selection pane="bottomRight" activeCell="C28" sqref="C28"/>
    </sheetView>
  </sheetViews>
  <sheetFormatPr defaultRowHeight="15"/>
  <cols>
    <col min="1" max="1" width="9.5703125" style="5" bestFit="1" customWidth="1"/>
    <col min="2" max="2" width="132.42578125" style="2" customWidth="1"/>
    <col min="3" max="3" width="18.42578125" style="2" customWidth="1"/>
  </cols>
  <sheetData>
    <row r="1" spans="1:6" ht="15.75">
      <c r="A1" s="17" t="s">
        <v>226</v>
      </c>
      <c r="B1" s="16" t="str">
        <f>Info!C2</f>
        <v>სს "ბაზისბანკი"</v>
      </c>
      <c r="D1" s="2"/>
      <c r="E1" s="2"/>
      <c r="F1" s="2"/>
    </row>
    <row r="2" spans="1:6" s="21" customFormat="1" ht="15.75" customHeight="1">
      <c r="A2" s="21" t="s">
        <v>227</v>
      </c>
      <c r="B2" s="531">
        <f>'1. key ratios'!B2</f>
        <v>43465</v>
      </c>
    </row>
    <row r="3" spans="1:6" s="21" customFormat="1" ht="15.75" customHeight="1"/>
    <row r="4" spans="1:6" ht="15.75" thickBot="1">
      <c r="A4" s="5" t="s">
        <v>652</v>
      </c>
      <c r="B4" s="64" t="s">
        <v>89</v>
      </c>
    </row>
    <row r="5" spans="1:6">
      <c r="A5" s="143" t="s">
        <v>27</v>
      </c>
      <c r="B5" s="144"/>
      <c r="C5" s="145" t="s">
        <v>28</v>
      </c>
    </row>
    <row r="6" spans="1:6">
      <c r="A6" s="146">
        <v>1</v>
      </c>
      <c r="B6" s="87" t="s">
        <v>29</v>
      </c>
      <c r="C6" s="310">
        <f>SUM(C7:C11)</f>
        <v>218933380.83359998</v>
      </c>
      <c r="E6" s="503"/>
    </row>
    <row r="7" spans="1:6">
      <c r="A7" s="146">
        <v>2</v>
      </c>
      <c r="B7" s="84" t="s">
        <v>30</v>
      </c>
      <c r="C7" s="311">
        <v>16137647</v>
      </c>
      <c r="E7" s="503"/>
    </row>
    <row r="8" spans="1:6">
      <c r="A8" s="146">
        <v>3</v>
      </c>
      <c r="B8" s="78" t="s">
        <v>31</v>
      </c>
      <c r="C8" s="311">
        <v>75783642.799999997</v>
      </c>
      <c r="E8" s="503"/>
    </row>
    <row r="9" spans="1:6">
      <c r="A9" s="146">
        <v>4</v>
      </c>
      <c r="B9" s="78" t="s">
        <v>32</v>
      </c>
      <c r="C9" s="311">
        <v>0</v>
      </c>
      <c r="E9" s="503"/>
    </row>
    <row r="10" spans="1:6">
      <c r="A10" s="146">
        <v>5</v>
      </c>
      <c r="B10" s="78" t="s">
        <v>33</v>
      </c>
      <c r="C10" s="311">
        <v>91781950.780000001</v>
      </c>
      <c r="E10" s="503"/>
    </row>
    <row r="11" spans="1:6">
      <c r="A11" s="146">
        <v>6</v>
      </c>
      <c r="B11" s="85" t="s">
        <v>34</v>
      </c>
      <c r="C11" s="311">
        <v>35230140.253599994</v>
      </c>
      <c r="E11" s="503"/>
    </row>
    <row r="12" spans="1:6" s="4" customFormat="1">
      <c r="A12" s="146">
        <v>7</v>
      </c>
      <c r="B12" s="87" t="s">
        <v>35</v>
      </c>
      <c r="C12" s="312">
        <f>SUM(C13:C27)</f>
        <v>11016742.93</v>
      </c>
      <c r="E12" s="503"/>
    </row>
    <row r="13" spans="1:6" s="4" customFormat="1">
      <c r="A13" s="146">
        <v>8</v>
      </c>
      <c r="B13" s="86" t="s">
        <v>36</v>
      </c>
      <c r="C13" s="313">
        <v>9653235.25</v>
      </c>
      <c r="E13" s="503"/>
    </row>
    <row r="14" spans="1:6" s="4" customFormat="1" ht="25.5">
      <c r="A14" s="146">
        <v>9</v>
      </c>
      <c r="B14" s="79" t="s">
        <v>37</v>
      </c>
      <c r="C14" s="313">
        <v>0</v>
      </c>
      <c r="E14" s="503"/>
    </row>
    <row r="15" spans="1:6" s="4" customFormat="1">
      <c r="A15" s="146">
        <v>10</v>
      </c>
      <c r="B15" s="80" t="s">
        <v>38</v>
      </c>
      <c r="C15" s="313">
        <v>1363507.68</v>
      </c>
      <c r="E15" s="503"/>
    </row>
    <row r="16" spans="1:6" s="4" customFormat="1">
      <c r="A16" s="146">
        <v>11</v>
      </c>
      <c r="B16" s="81" t="s">
        <v>39</v>
      </c>
      <c r="C16" s="313">
        <v>0</v>
      </c>
      <c r="E16" s="503"/>
    </row>
    <row r="17" spans="1:5" s="4" customFormat="1">
      <c r="A17" s="146">
        <v>12</v>
      </c>
      <c r="B17" s="80" t="s">
        <v>40</v>
      </c>
      <c r="C17" s="313">
        <v>0</v>
      </c>
      <c r="E17" s="503"/>
    </row>
    <row r="18" spans="1:5" s="4" customFormat="1">
      <c r="A18" s="146">
        <v>13</v>
      </c>
      <c r="B18" s="80" t="s">
        <v>41</v>
      </c>
      <c r="C18" s="313">
        <v>0</v>
      </c>
      <c r="E18" s="503"/>
    </row>
    <row r="19" spans="1:5" s="4" customFormat="1">
      <c r="A19" s="146">
        <v>14</v>
      </c>
      <c r="B19" s="80" t="s">
        <v>42</v>
      </c>
      <c r="C19" s="313">
        <v>0</v>
      </c>
      <c r="E19" s="503"/>
    </row>
    <row r="20" spans="1:5" s="4" customFormat="1" ht="25.5">
      <c r="A20" s="146">
        <v>15</v>
      </c>
      <c r="B20" s="80" t="s">
        <v>43</v>
      </c>
      <c r="C20" s="313">
        <v>0</v>
      </c>
      <c r="E20" s="503"/>
    </row>
    <row r="21" spans="1:5" s="4" customFormat="1" ht="25.5">
      <c r="A21" s="146">
        <v>16</v>
      </c>
      <c r="B21" s="79" t="s">
        <v>44</v>
      </c>
      <c r="C21" s="313">
        <v>0</v>
      </c>
      <c r="E21" s="503"/>
    </row>
    <row r="22" spans="1:5" s="4" customFormat="1">
      <c r="A22" s="146">
        <v>17</v>
      </c>
      <c r="B22" s="147" t="s">
        <v>45</v>
      </c>
      <c r="C22" s="313">
        <v>0</v>
      </c>
      <c r="E22" s="503"/>
    </row>
    <row r="23" spans="1:5" s="4" customFormat="1" ht="25.5">
      <c r="A23" s="146">
        <v>18</v>
      </c>
      <c r="B23" s="79" t="s">
        <v>46</v>
      </c>
      <c r="C23" s="313">
        <v>0</v>
      </c>
      <c r="E23" s="503"/>
    </row>
    <row r="24" spans="1:5" s="4" customFormat="1" ht="25.5">
      <c r="A24" s="146">
        <v>19</v>
      </c>
      <c r="B24" s="79" t="s">
        <v>47</v>
      </c>
      <c r="C24" s="313">
        <v>0</v>
      </c>
      <c r="E24" s="503"/>
    </row>
    <row r="25" spans="1:5" s="4" customFormat="1" ht="25.5">
      <c r="A25" s="146">
        <v>20</v>
      </c>
      <c r="B25" s="82" t="s">
        <v>48</v>
      </c>
      <c r="C25" s="313">
        <v>0</v>
      </c>
      <c r="E25" s="503"/>
    </row>
    <row r="26" spans="1:5" s="4" customFormat="1">
      <c r="A26" s="146">
        <v>21</v>
      </c>
      <c r="B26" s="82" t="s">
        <v>49</v>
      </c>
      <c r="C26" s="313">
        <v>0</v>
      </c>
      <c r="E26" s="503"/>
    </row>
    <row r="27" spans="1:5" s="4" customFormat="1" ht="25.5">
      <c r="A27" s="146">
        <v>22</v>
      </c>
      <c r="B27" s="82" t="s">
        <v>50</v>
      </c>
      <c r="C27" s="313">
        <v>0</v>
      </c>
      <c r="E27" s="503"/>
    </row>
    <row r="28" spans="1:5" s="4" customFormat="1">
      <c r="A28" s="146">
        <v>23</v>
      </c>
      <c r="B28" s="88" t="s">
        <v>24</v>
      </c>
      <c r="C28" s="312">
        <f>C6-C12</f>
        <v>207916637.90359998</v>
      </c>
      <c r="E28" s="503"/>
    </row>
    <row r="29" spans="1:5" s="4" customFormat="1">
      <c r="A29" s="148"/>
      <c r="B29" s="83"/>
      <c r="C29" s="313"/>
      <c r="E29" s="503"/>
    </row>
    <row r="30" spans="1:5" s="4" customFormat="1">
      <c r="A30" s="148">
        <v>24</v>
      </c>
      <c r="B30" s="88" t="s">
        <v>51</v>
      </c>
      <c r="C30" s="312">
        <f>C31+C34</f>
        <v>0</v>
      </c>
      <c r="E30" s="503"/>
    </row>
    <row r="31" spans="1:5" s="4" customFormat="1">
      <c r="A31" s="148">
        <v>25</v>
      </c>
      <c r="B31" s="78" t="s">
        <v>52</v>
      </c>
      <c r="C31" s="314">
        <f>C32+C33</f>
        <v>0</v>
      </c>
      <c r="E31" s="503"/>
    </row>
    <row r="32" spans="1:5" s="4" customFormat="1">
      <c r="A32" s="148">
        <v>26</v>
      </c>
      <c r="B32" s="187" t="s">
        <v>53</v>
      </c>
      <c r="C32" s="313"/>
      <c r="E32" s="503"/>
    </row>
    <row r="33" spans="1:5" s="4" customFormat="1">
      <c r="A33" s="148">
        <v>27</v>
      </c>
      <c r="B33" s="187" t="s">
        <v>54</v>
      </c>
      <c r="C33" s="313"/>
      <c r="E33" s="503"/>
    </row>
    <row r="34" spans="1:5" s="4" customFormat="1">
      <c r="A34" s="148">
        <v>28</v>
      </c>
      <c r="B34" s="78" t="s">
        <v>55</v>
      </c>
      <c r="C34" s="313"/>
      <c r="E34" s="503"/>
    </row>
    <row r="35" spans="1:5" s="4" customFormat="1">
      <c r="A35" s="148">
        <v>29</v>
      </c>
      <c r="B35" s="88" t="s">
        <v>56</v>
      </c>
      <c r="C35" s="312">
        <f>SUM(C36:C40)</f>
        <v>0</v>
      </c>
      <c r="E35" s="503"/>
    </row>
    <row r="36" spans="1:5" s="4" customFormat="1">
      <c r="A36" s="148">
        <v>30</v>
      </c>
      <c r="B36" s="79" t="s">
        <v>57</v>
      </c>
      <c r="C36" s="313"/>
      <c r="E36" s="503"/>
    </row>
    <row r="37" spans="1:5" s="4" customFormat="1">
      <c r="A37" s="148">
        <v>31</v>
      </c>
      <c r="B37" s="80" t="s">
        <v>58</v>
      </c>
      <c r="C37" s="313"/>
      <c r="E37" s="503"/>
    </row>
    <row r="38" spans="1:5" s="4" customFormat="1" ht="25.5">
      <c r="A38" s="148">
        <v>32</v>
      </c>
      <c r="B38" s="79" t="s">
        <v>59</v>
      </c>
      <c r="C38" s="313"/>
      <c r="E38" s="503"/>
    </row>
    <row r="39" spans="1:5" s="4" customFormat="1" ht="25.5">
      <c r="A39" s="148">
        <v>33</v>
      </c>
      <c r="B39" s="79" t="s">
        <v>47</v>
      </c>
      <c r="C39" s="313"/>
      <c r="E39" s="503"/>
    </row>
    <row r="40" spans="1:5" s="4" customFormat="1" ht="25.5">
      <c r="A40" s="148">
        <v>34</v>
      </c>
      <c r="B40" s="82" t="s">
        <v>60</v>
      </c>
      <c r="C40" s="313"/>
      <c r="E40" s="503"/>
    </row>
    <row r="41" spans="1:5" s="4" customFormat="1">
      <c r="A41" s="148">
        <v>35</v>
      </c>
      <c r="B41" s="88" t="s">
        <v>25</v>
      </c>
      <c r="C41" s="312">
        <f>C30-C35</f>
        <v>0</v>
      </c>
      <c r="E41" s="503"/>
    </row>
    <row r="42" spans="1:5" s="4" customFormat="1">
      <c r="A42" s="148"/>
      <c r="B42" s="83"/>
      <c r="C42" s="313"/>
      <c r="E42" s="503"/>
    </row>
    <row r="43" spans="1:5" s="4" customFormat="1">
      <c r="A43" s="148">
        <v>36</v>
      </c>
      <c r="B43" s="89" t="s">
        <v>61</v>
      </c>
      <c r="C43" s="312">
        <f>SUM(C44:C46)</f>
        <v>14063915.832909051</v>
      </c>
      <c r="E43" s="503"/>
    </row>
    <row r="44" spans="1:5" s="4" customFormat="1">
      <c r="A44" s="148">
        <v>37</v>
      </c>
      <c r="B44" s="78" t="s">
        <v>62</v>
      </c>
      <c r="C44" s="313">
        <v>0</v>
      </c>
      <c r="E44" s="503"/>
    </row>
    <row r="45" spans="1:5" s="4" customFormat="1">
      <c r="A45" s="148">
        <v>38</v>
      </c>
      <c r="B45" s="78" t="s">
        <v>63</v>
      </c>
      <c r="C45" s="313">
        <v>0</v>
      </c>
      <c r="E45" s="503"/>
    </row>
    <row r="46" spans="1:5" s="4" customFormat="1">
      <c r="A46" s="148">
        <v>39</v>
      </c>
      <c r="B46" s="78" t="s">
        <v>64</v>
      </c>
      <c r="C46" s="313">
        <v>14063915.832909051</v>
      </c>
      <c r="E46" s="503"/>
    </row>
    <row r="47" spans="1:5" s="4" customFormat="1">
      <c r="A47" s="148">
        <v>40</v>
      </c>
      <c r="B47" s="89" t="s">
        <v>65</v>
      </c>
      <c r="C47" s="312">
        <f>SUM(C48:C51)</f>
        <v>0</v>
      </c>
      <c r="E47" s="503"/>
    </row>
    <row r="48" spans="1:5" s="4" customFormat="1">
      <c r="A48" s="148">
        <v>41</v>
      </c>
      <c r="B48" s="79" t="s">
        <v>66</v>
      </c>
      <c r="C48" s="313"/>
      <c r="E48" s="503"/>
    </row>
    <row r="49" spans="1:5" s="4" customFormat="1">
      <c r="A49" s="148">
        <v>42</v>
      </c>
      <c r="B49" s="80" t="s">
        <v>67</v>
      </c>
      <c r="C49" s="313"/>
      <c r="E49" s="503"/>
    </row>
    <row r="50" spans="1:5" s="4" customFormat="1" ht="25.5">
      <c r="A50" s="148">
        <v>43</v>
      </c>
      <c r="B50" s="79" t="s">
        <v>68</v>
      </c>
      <c r="C50" s="313"/>
      <c r="E50" s="503"/>
    </row>
    <row r="51" spans="1:5" s="4" customFormat="1" ht="25.5">
      <c r="A51" s="148">
        <v>44</v>
      </c>
      <c r="B51" s="79" t="s">
        <v>47</v>
      </c>
      <c r="C51" s="313"/>
      <c r="E51" s="503"/>
    </row>
    <row r="52" spans="1:5" s="4" customFormat="1" ht="15.75" thickBot="1">
      <c r="A52" s="149">
        <v>45</v>
      </c>
      <c r="B52" s="150" t="s">
        <v>26</v>
      </c>
      <c r="C52" s="315">
        <f>C43-C47</f>
        <v>14063915.832909051</v>
      </c>
      <c r="E52" s="503"/>
    </row>
    <row r="55" spans="1:5">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2"/>
  <sheetViews>
    <sheetView workbookViewId="0">
      <selection activeCell="D19" sqref="D19"/>
    </sheetView>
  </sheetViews>
  <sheetFormatPr defaultColWidth="9.140625" defaultRowHeight="12.75"/>
  <cols>
    <col min="1" max="1" width="10.85546875" style="381" bestFit="1" customWidth="1"/>
    <col min="2" max="2" width="59" style="381" customWidth="1"/>
    <col min="3" max="3" width="16.7109375" style="381" bestFit="1" customWidth="1"/>
    <col min="4" max="4" width="22.140625" style="381" customWidth="1"/>
    <col min="5" max="16384" width="9.140625" style="381"/>
  </cols>
  <sheetData>
    <row r="1" spans="1:4" ht="15">
      <c r="A1" s="17" t="s">
        <v>226</v>
      </c>
      <c r="B1" s="16" t="str">
        <f>Info!C2</f>
        <v>სს "ბაზისბანკი"</v>
      </c>
    </row>
    <row r="2" spans="1:4" s="21" customFormat="1" ht="15.75" customHeight="1">
      <c r="A2" s="21" t="s">
        <v>227</v>
      </c>
      <c r="B2" s="531">
        <f>'1. key ratios'!B2</f>
        <v>43465</v>
      </c>
    </row>
    <row r="3" spans="1:4" s="21" customFormat="1" ht="15.75" customHeight="1"/>
    <row r="4" spans="1:4" ht="13.5" thickBot="1">
      <c r="A4" s="382" t="s">
        <v>830</v>
      </c>
      <c r="B4" s="422" t="s">
        <v>831</v>
      </c>
    </row>
    <row r="5" spans="1:4" s="423" customFormat="1">
      <c r="A5" s="591" t="s">
        <v>832</v>
      </c>
      <c r="B5" s="592"/>
      <c r="C5" s="412" t="s">
        <v>833</v>
      </c>
      <c r="D5" s="413" t="s">
        <v>834</v>
      </c>
    </row>
    <row r="6" spans="1:4" s="424" customFormat="1">
      <c r="A6" s="414">
        <v>1</v>
      </c>
      <c r="B6" s="415" t="s">
        <v>835</v>
      </c>
      <c r="C6" s="415"/>
      <c r="D6" s="416"/>
    </row>
    <row r="7" spans="1:4" s="424" customFormat="1">
      <c r="A7" s="417" t="s">
        <v>836</v>
      </c>
      <c r="B7" s="418" t="s">
        <v>837</v>
      </c>
      <c r="C7" s="476">
        <v>4.4999999999999998E-2</v>
      </c>
      <c r="D7" s="510">
        <f>C7*'5. RWA'!$C$13</f>
        <v>55251876.862190768</v>
      </c>
    </row>
    <row r="8" spans="1:4" s="424" customFormat="1">
      <c r="A8" s="417" t="s">
        <v>838</v>
      </c>
      <c r="B8" s="418" t="s">
        <v>839</v>
      </c>
      <c r="C8" s="477">
        <v>0.06</v>
      </c>
      <c r="D8" s="510">
        <f>C8*'5. RWA'!$C$13</f>
        <v>73669169.149587691</v>
      </c>
    </row>
    <row r="9" spans="1:4" s="424" customFormat="1">
      <c r="A9" s="417" t="s">
        <v>840</v>
      </c>
      <c r="B9" s="418" t="s">
        <v>841</v>
      </c>
      <c r="C9" s="477">
        <v>0.08</v>
      </c>
      <c r="D9" s="510">
        <f>C9*'5. RWA'!$C$13</f>
        <v>98225558.866116926</v>
      </c>
    </row>
    <row r="10" spans="1:4" s="424" customFormat="1">
      <c r="A10" s="414" t="s">
        <v>842</v>
      </c>
      <c r="B10" s="415" t="s">
        <v>843</v>
      </c>
      <c r="C10" s="478"/>
      <c r="D10" s="511"/>
    </row>
    <row r="11" spans="1:4" s="425" customFormat="1">
      <c r="A11" s="419" t="s">
        <v>844</v>
      </c>
      <c r="B11" s="420" t="s">
        <v>845</v>
      </c>
      <c r="C11" s="479">
        <v>2.5000000000000001E-2</v>
      </c>
      <c r="D11" s="512">
        <f>C11*'5. RWA'!$C$13</f>
        <v>30695487.14566154</v>
      </c>
    </row>
    <row r="12" spans="1:4" s="425" customFormat="1">
      <c r="A12" s="419" t="s">
        <v>846</v>
      </c>
      <c r="B12" s="420" t="s">
        <v>847</v>
      </c>
      <c r="C12" s="479">
        <v>0</v>
      </c>
      <c r="D12" s="512">
        <f>C12*'5. RWA'!$C$13</f>
        <v>0</v>
      </c>
    </row>
    <row r="13" spans="1:4" s="425" customFormat="1">
      <c r="A13" s="419" t="s">
        <v>848</v>
      </c>
      <c r="B13" s="420" t="s">
        <v>849</v>
      </c>
      <c r="C13" s="479"/>
      <c r="D13" s="512">
        <f>C13*'5. RWA'!$C$13</f>
        <v>0</v>
      </c>
    </row>
    <row r="14" spans="1:4" s="424" customFormat="1">
      <c r="A14" s="414" t="s">
        <v>850</v>
      </c>
      <c r="B14" s="415" t="s">
        <v>905</v>
      </c>
      <c r="C14" s="480"/>
      <c r="D14" s="511"/>
    </row>
    <row r="15" spans="1:4" s="424" customFormat="1">
      <c r="A15" s="439" t="s">
        <v>853</v>
      </c>
      <c r="B15" s="420" t="s">
        <v>906</v>
      </c>
      <c r="C15" s="479">
        <v>1.9263310763004821E-2</v>
      </c>
      <c r="D15" s="512">
        <f>C15*'5. RWA'!$C$13</f>
        <v>23651868.316347923</v>
      </c>
    </row>
    <row r="16" spans="1:4" s="424" customFormat="1">
      <c r="A16" s="439" t="s">
        <v>854</v>
      </c>
      <c r="B16" s="420" t="s">
        <v>856</v>
      </c>
      <c r="C16" s="479">
        <v>2.5764594697969399E-2</v>
      </c>
      <c r="D16" s="512">
        <f>C16*'5. RWA'!$C$13</f>
        <v>31634271.414587967</v>
      </c>
    </row>
    <row r="17" spans="1:7" s="424" customFormat="1">
      <c r="A17" s="439" t="s">
        <v>855</v>
      </c>
      <c r="B17" s="420" t="s">
        <v>903</v>
      </c>
      <c r="C17" s="479">
        <v>6.2674186970397922E-2</v>
      </c>
      <c r="D17" s="512">
        <f>C17*'5. RWA'!$C$13</f>
        <v>76952588.020585492</v>
      </c>
    </row>
    <row r="18" spans="1:7" s="423" customFormat="1">
      <c r="A18" s="593" t="s">
        <v>904</v>
      </c>
      <c r="B18" s="594"/>
      <c r="C18" s="481" t="s">
        <v>833</v>
      </c>
      <c r="D18" s="513" t="s">
        <v>834</v>
      </c>
    </row>
    <row r="19" spans="1:7" s="424" customFormat="1">
      <c r="A19" s="421">
        <v>4</v>
      </c>
      <c r="B19" s="420" t="s">
        <v>24</v>
      </c>
      <c r="C19" s="479">
        <f>C7+C11+C12+C13+C15</f>
        <v>8.9263310763004824E-2</v>
      </c>
      <c r="D19" s="510">
        <f>C19*'5. RWA'!$C$13</f>
        <v>109599232.32420023</v>
      </c>
      <c r="G19" s="515"/>
    </row>
    <row r="20" spans="1:7" s="424" customFormat="1">
      <c r="A20" s="421">
        <v>5</v>
      </c>
      <c r="B20" s="420" t="s">
        <v>125</v>
      </c>
      <c r="C20" s="479">
        <f>C8+C11+C12+C13+C16</f>
        <v>0.1107645946979694</v>
      </c>
      <c r="D20" s="510">
        <f>C20*'5. RWA'!$C$13</f>
        <v>135998927.7098372</v>
      </c>
      <c r="G20" s="515"/>
    </row>
    <row r="21" spans="1:7" s="424" customFormat="1" ht="13.5" thickBot="1">
      <c r="A21" s="426" t="s">
        <v>851</v>
      </c>
      <c r="B21" s="427" t="s">
        <v>89</v>
      </c>
      <c r="C21" s="482">
        <f>C9+C11+C12+C13+C17</f>
        <v>0.16767418697039793</v>
      </c>
      <c r="D21" s="514">
        <f>C21*'5. RWA'!$C$13</f>
        <v>205873634.03236398</v>
      </c>
      <c r="G21" s="515"/>
    </row>
    <row r="22" spans="1:7">
      <c r="F22" s="382"/>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2"/>
  <sheetViews>
    <sheetView zoomScaleNormal="100" workbookViewId="0">
      <pane xSplit="1" ySplit="5" topLeftCell="B12" activePane="bottomRight" state="frozen"/>
      <selection pane="topRight" activeCell="B1" sqref="B1"/>
      <selection pane="bottomLeft" activeCell="A5" sqref="A5"/>
      <selection pane="bottomRight" activeCell="C44" sqref="C44"/>
    </sheetView>
  </sheetViews>
  <sheetFormatPr defaultRowHeight="15.75"/>
  <cols>
    <col min="1" max="1" width="10.7109375" style="74" customWidth="1"/>
    <col min="2" max="2" width="62.85546875" style="74" customWidth="1"/>
    <col min="3" max="3" width="29.7109375" style="74" customWidth="1"/>
    <col min="4" max="4" width="22.5703125" style="74" customWidth="1"/>
    <col min="5" max="5" width="9.42578125" customWidth="1"/>
    <col min="6" max="6" width="14.5703125" style="520" customWidth="1"/>
    <col min="7" max="7" width="11.28515625" bestFit="1" customWidth="1"/>
    <col min="8" max="8" width="10.28515625" bestFit="1" customWidth="1"/>
  </cols>
  <sheetData>
    <row r="1" spans="1:7">
      <c r="A1" s="17" t="s">
        <v>226</v>
      </c>
      <c r="B1" s="19" t="str">
        <f>Info!C2</f>
        <v>სს "ბაზისბანკი"</v>
      </c>
      <c r="E1" s="2"/>
      <c r="F1" s="518"/>
    </row>
    <row r="2" spans="1:7" s="21" customFormat="1" ht="15.75" customHeight="1">
      <c r="A2" s="21" t="s">
        <v>227</v>
      </c>
      <c r="B2" s="531">
        <f>'1. key ratios'!B2</f>
        <v>43465</v>
      </c>
      <c r="F2" s="519"/>
    </row>
    <row r="3" spans="1:7" s="21" customFormat="1" ht="15.75" customHeight="1">
      <c r="A3" s="26"/>
      <c r="F3" s="519"/>
    </row>
    <row r="4" spans="1:7" s="21" customFormat="1" ht="15.75" customHeight="1" thickBot="1">
      <c r="A4" s="21" t="s">
        <v>653</v>
      </c>
      <c r="B4" s="211" t="s">
        <v>304</v>
      </c>
      <c r="D4" s="213" t="s">
        <v>130</v>
      </c>
      <c r="F4" s="519"/>
    </row>
    <row r="5" spans="1:7" ht="63.75">
      <c r="A5" s="160" t="s">
        <v>27</v>
      </c>
      <c r="B5" s="161" t="s">
        <v>269</v>
      </c>
      <c r="C5" s="162" t="s">
        <v>272</v>
      </c>
      <c r="D5" s="212" t="s">
        <v>305</v>
      </c>
    </row>
    <row r="6" spans="1:7">
      <c r="A6" s="151">
        <v>1</v>
      </c>
      <c r="B6" s="90" t="s">
        <v>191</v>
      </c>
      <c r="C6" s="316">
        <v>32882474.950400002</v>
      </c>
      <c r="D6" s="152"/>
      <c r="E6" s="7"/>
      <c r="G6" s="497"/>
    </row>
    <row r="7" spans="1:7">
      <c r="A7" s="151">
        <v>2</v>
      </c>
      <c r="B7" s="91" t="s">
        <v>192</v>
      </c>
      <c r="C7" s="317">
        <v>202226227.47310001</v>
      </c>
      <c r="D7" s="153"/>
      <c r="E7" s="7"/>
      <c r="G7" s="497"/>
    </row>
    <row r="8" spans="1:7">
      <c r="A8" s="151">
        <v>3</v>
      </c>
      <c r="B8" s="91" t="s">
        <v>193</v>
      </c>
      <c r="C8" s="317">
        <v>67016571.821099997</v>
      </c>
      <c r="D8" s="153"/>
      <c r="E8" s="7"/>
      <c r="G8" s="497"/>
    </row>
    <row r="9" spans="1:7">
      <c r="A9" s="151">
        <v>4</v>
      </c>
      <c r="B9" s="91" t="s">
        <v>222</v>
      </c>
      <c r="C9" s="317">
        <v>0</v>
      </c>
      <c r="D9" s="153"/>
      <c r="E9" s="7"/>
      <c r="G9" s="497"/>
    </row>
    <row r="10" spans="1:7">
      <c r="A10" s="151">
        <v>5</v>
      </c>
      <c r="B10" s="91" t="s">
        <v>194</v>
      </c>
      <c r="C10" s="317">
        <v>172524654.21999997</v>
      </c>
      <c r="D10" s="521"/>
      <c r="E10" s="7"/>
      <c r="G10" s="497"/>
    </row>
    <row r="11" spans="1:7">
      <c r="A11" s="151">
        <v>6.1</v>
      </c>
      <c r="B11" s="91" t="s">
        <v>195</v>
      </c>
      <c r="C11" s="318">
        <v>914558529.62049997</v>
      </c>
      <c r="D11" s="522"/>
      <c r="E11" s="8"/>
      <c r="G11" s="497"/>
    </row>
    <row r="12" spans="1:7">
      <c r="A12" s="151">
        <v>6.2</v>
      </c>
      <c r="B12" s="92" t="s">
        <v>196</v>
      </c>
      <c r="C12" s="318">
        <v>-34407670.143894777</v>
      </c>
      <c r="D12" s="522"/>
      <c r="E12" s="8"/>
      <c r="G12" s="497"/>
    </row>
    <row r="13" spans="1:7">
      <c r="A13" s="151" t="s">
        <v>790</v>
      </c>
      <c r="B13" s="93" t="s">
        <v>791</v>
      </c>
      <c r="C13" s="517">
        <v>14897993.743839547</v>
      </c>
      <c r="D13" s="522"/>
      <c r="E13" s="8"/>
      <c r="G13" s="497"/>
    </row>
    <row r="14" spans="1:7">
      <c r="A14" s="516"/>
      <c r="B14" s="93" t="s">
        <v>791</v>
      </c>
      <c r="C14" s="517">
        <v>14063915.832909051</v>
      </c>
      <c r="D14" s="523" t="s">
        <v>922</v>
      </c>
      <c r="E14" s="8"/>
      <c r="G14" s="497"/>
    </row>
    <row r="15" spans="1:7">
      <c r="A15" s="151">
        <v>6</v>
      </c>
      <c r="B15" s="91" t="s">
        <v>197</v>
      </c>
      <c r="C15" s="323">
        <v>880150859.47660518</v>
      </c>
      <c r="D15" s="522"/>
      <c r="E15" s="7"/>
    </row>
    <row r="16" spans="1:7">
      <c r="A16" s="151">
        <v>7</v>
      </c>
      <c r="B16" s="91" t="s">
        <v>198</v>
      </c>
      <c r="C16" s="317">
        <v>8246138.8174999999</v>
      </c>
      <c r="D16" s="521"/>
      <c r="E16" s="7"/>
      <c r="G16" s="497"/>
    </row>
    <row r="17" spans="1:8">
      <c r="A17" s="151">
        <v>8</v>
      </c>
      <c r="B17" s="91" t="s">
        <v>199</v>
      </c>
      <c r="C17" s="317">
        <v>8909284.6730000004</v>
      </c>
      <c r="D17" s="521"/>
      <c r="E17" s="7"/>
      <c r="G17" s="497"/>
    </row>
    <row r="18" spans="1:8">
      <c r="A18" s="151">
        <v>9</v>
      </c>
      <c r="B18" s="91" t="s">
        <v>200</v>
      </c>
      <c r="C18" s="317">
        <v>6362704.6600000001</v>
      </c>
      <c r="D18" s="521"/>
      <c r="E18" s="7"/>
      <c r="G18" s="497"/>
    </row>
    <row r="19" spans="1:8">
      <c r="A19" s="151">
        <v>10</v>
      </c>
      <c r="B19" s="91" t="s">
        <v>201</v>
      </c>
      <c r="C19" s="317">
        <v>28000237</v>
      </c>
      <c r="D19" s="521"/>
      <c r="E19" s="7"/>
      <c r="G19" s="497"/>
    </row>
    <row r="20" spans="1:8">
      <c r="A20" s="151">
        <v>10.1</v>
      </c>
      <c r="B20" s="93" t="s">
        <v>271</v>
      </c>
      <c r="C20" s="317">
        <v>1363507.68</v>
      </c>
      <c r="D20" s="523" t="s">
        <v>694</v>
      </c>
      <c r="E20" s="7"/>
      <c r="G20" s="497"/>
      <c r="H20" s="497"/>
    </row>
    <row r="21" spans="1:8">
      <c r="A21" s="151">
        <v>11</v>
      </c>
      <c r="B21" s="94" t="s">
        <v>202</v>
      </c>
      <c r="C21" s="319">
        <v>5363312.0397079997</v>
      </c>
      <c r="D21" s="154"/>
      <c r="E21" s="7"/>
      <c r="G21" s="497"/>
    </row>
    <row r="22" spans="1:8">
      <c r="A22" s="151">
        <v>12</v>
      </c>
      <c r="B22" s="95" t="s">
        <v>203</v>
      </c>
      <c r="C22" s="320">
        <f>SUM(C6:C10,C15:C18,C19,C21)</f>
        <v>1411682465.1314132</v>
      </c>
      <c r="D22" s="155"/>
      <c r="E22" s="6"/>
    </row>
    <row r="23" spans="1:8">
      <c r="A23" s="151">
        <v>13</v>
      </c>
      <c r="B23" s="91" t="s">
        <v>204</v>
      </c>
      <c r="C23" s="321">
        <v>50147444.460000001</v>
      </c>
      <c r="D23" s="156"/>
      <c r="E23" s="7"/>
      <c r="G23" s="497"/>
    </row>
    <row r="24" spans="1:8">
      <c r="A24" s="151">
        <v>14</v>
      </c>
      <c r="B24" s="91" t="s">
        <v>205</v>
      </c>
      <c r="C24" s="317">
        <v>233913561.95859998</v>
      </c>
      <c r="D24" s="153"/>
      <c r="E24" s="7"/>
      <c r="G24" s="497"/>
    </row>
    <row r="25" spans="1:8">
      <c r="A25" s="151">
        <v>15</v>
      </c>
      <c r="B25" s="91" t="s">
        <v>206</v>
      </c>
      <c r="C25" s="317">
        <v>141563188.1631</v>
      </c>
      <c r="D25" s="153"/>
      <c r="E25" s="7"/>
      <c r="G25" s="497"/>
    </row>
    <row r="26" spans="1:8">
      <c r="A26" s="151">
        <v>16</v>
      </c>
      <c r="B26" s="91" t="s">
        <v>207</v>
      </c>
      <c r="C26" s="317">
        <v>353283728.31779999</v>
      </c>
      <c r="D26" s="153"/>
      <c r="E26" s="7"/>
      <c r="G26" s="497"/>
    </row>
    <row r="27" spans="1:8">
      <c r="A27" s="151">
        <v>17</v>
      </c>
      <c r="B27" s="91" t="s">
        <v>208</v>
      </c>
      <c r="C27" s="317">
        <v>0</v>
      </c>
      <c r="D27" s="153"/>
      <c r="E27" s="7"/>
      <c r="G27" s="497"/>
    </row>
    <row r="28" spans="1:8">
      <c r="A28" s="151">
        <v>18</v>
      </c>
      <c r="B28" s="91" t="s">
        <v>209</v>
      </c>
      <c r="C28" s="317">
        <v>392906743.12629998</v>
      </c>
      <c r="D28" s="153"/>
      <c r="E28" s="7"/>
      <c r="G28" s="497"/>
    </row>
    <row r="29" spans="1:8">
      <c r="A29" s="151">
        <v>19</v>
      </c>
      <c r="B29" s="91" t="s">
        <v>210</v>
      </c>
      <c r="C29" s="317">
        <v>9203496.9928000011</v>
      </c>
      <c r="D29" s="153"/>
      <c r="E29" s="7"/>
      <c r="G29" s="497"/>
    </row>
    <row r="30" spans="1:8">
      <c r="A30" s="151">
        <v>20</v>
      </c>
      <c r="B30" s="91" t="s">
        <v>132</v>
      </c>
      <c r="C30" s="317">
        <v>11730920.994983939</v>
      </c>
      <c r="D30" s="153"/>
      <c r="E30" s="7"/>
      <c r="G30" s="497"/>
    </row>
    <row r="31" spans="1:8">
      <c r="A31" s="151">
        <v>21</v>
      </c>
      <c r="B31" s="94" t="s">
        <v>211</v>
      </c>
      <c r="C31" s="319"/>
      <c r="D31" s="154"/>
      <c r="E31" s="7"/>
      <c r="G31" s="497"/>
    </row>
    <row r="32" spans="1:8">
      <c r="A32" s="151">
        <v>22</v>
      </c>
      <c r="B32" s="95" t="s">
        <v>212</v>
      </c>
      <c r="C32" s="320">
        <f>SUM(C23:C31)</f>
        <v>1192749084.0135837</v>
      </c>
      <c r="D32" s="155"/>
      <c r="E32" s="6"/>
    </row>
    <row r="33" spans="1:7">
      <c r="A33" s="151">
        <v>23</v>
      </c>
      <c r="B33" s="94" t="s">
        <v>213</v>
      </c>
      <c r="C33" s="317">
        <v>16137647</v>
      </c>
      <c r="D33" s="523" t="s">
        <v>923</v>
      </c>
      <c r="E33" s="7"/>
      <c r="G33" s="497"/>
    </row>
    <row r="34" spans="1:7">
      <c r="A34" s="151">
        <v>24</v>
      </c>
      <c r="B34" s="94" t="s">
        <v>214</v>
      </c>
      <c r="C34" s="317"/>
      <c r="D34" s="521"/>
      <c r="E34" s="7"/>
      <c r="G34" s="497"/>
    </row>
    <row r="35" spans="1:7">
      <c r="A35" s="151">
        <v>25</v>
      </c>
      <c r="B35" s="94" t="s">
        <v>270</v>
      </c>
      <c r="C35" s="317"/>
      <c r="D35" s="521"/>
      <c r="E35" s="7"/>
      <c r="G35" s="497"/>
    </row>
    <row r="36" spans="1:7">
      <c r="A36" s="151">
        <v>26</v>
      </c>
      <c r="B36" s="94" t="s">
        <v>216</v>
      </c>
      <c r="C36" s="317">
        <v>75783642.799999997</v>
      </c>
      <c r="D36" s="523" t="s">
        <v>924</v>
      </c>
      <c r="E36" s="7"/>
      <c r="G36" s="497"/>
    </row>
    <row r="37" spans="1:7">
      <c r="A37" s="151">
        <v>27</v>
      </c>
      <c r="B37" s="94" t="s">
        <v>217</v>
      </c>
      <c r="C37" s="317">
        <v>82128715.530000001</v>
      </c>
      <c r="D37" s="523" t="s">
        <v>925</v>
      </c>
      <c r="E37" s="7"/>
      <c r="G37" s="497"/>
    </row>
    <row r="38" spans="1:7">
      <c r="A38" s="151">
        <v>28</v>
      </c>
      <c r="B38" s="94" t="s">
        <v>218</v>
      </c>
      <c r="C38" s="317">
        <v>35230140.253599994</v>
      </c>
      <c r="D38" s="523" t="s">
        <v>926</v>
      </c>
      <c r="E38" s="7"/>
      <c r="G38" s="497"/>
    </row>
    <row r="39" spans="1:7">
      <c r="A39" s="151">
        <v>29</v>
      </c>
      <c r="B39" s="94" t="s">
        <v>36</v>
      </c>
      <c r="C39" s="317">
        <v>9653235.25</v>
      </c>
      <c r="D39" s="523" t="s">
        <v>927</v>
      </c>
      <c r="E39" s="7"/>
      <c r="G39" s="497"/>
    </row>
    <row r="40" spans="1:7" ht="16.5" thickBot="1">
      <c r="A40" s="157">
        <v>30</v>
      </c>
      <c r="B40" s="158" t="s">
        <v>219</v>
      </c>
      <c r="C40" s="322">
        <f>SUM(C33:C39)</f>
        <v>218933380.83359998</v>
      </c>
      <c r="D40" s="159"/>
      <c r="E40" s="6"/>
      <c r="G40" s="497"/>
    </row>
    <row r="42" spans="1:7">
      <c r="C42" s="34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W26"/>
  <sheetViews>
    <sheetView workbookViewId="0">
      <pane xSplit="2" ySplit="7" topLeftCell="R8" activePane="bottomRight" state="frozen"/>
      <selection pane="topRight" activeCell="C1" sqref="C1"/>
      <selection pane="bottomLeft" activeCell="A8" sqref="A8"/>
      <selection pane="bottomRight" activeCell="U24" sqref="U24"/>
    </sheetView>
  </sheetViews>
  <sheetFormatPr defaultColWidth="9.140625" defaultRowHeight="12.75"/>
  <cols>
    <col min="1" max="1" width="10.5703125" style="2" bestFit="1" customWidth="1"/>
    <col min="2" max="2" width="95" style="2" customWidth="1"/>
    <col min="3" max="3" width="11.28515625" style="2" bestFit="1" customWidth="1"/>
    <col min="4" max="4" width="13.28515625" style="2" bestFit="1" customWidth="1"/>
    <col min="5" max="5" width="10.28515625" style="2" bestFit="1" customWidth="1"/>
    <col min="6" max="6" width="13.28515625" style="2" bestFit="1" customWidth="1"/>
    <col min="7" max="7" width="10.28515625" style="2" bestFit="1" customWidth="1"/>
    <col min="8" max="8" width="13.28515625" style="2" bestFit="1" customWidth="1"/>
    <col min="9" max="9" width="9.42578125" style="2" bestFit="1" customWidth="1"/>
    <col min="10" max="10" width="13.28515625" style="2" bestFit="1" customWidth="1"/>
    <col min="11" max="11" width="11.28515625" style="2" bestFit="1" customWidth="1"/>
    <col min="12" max="12" width="13.28515625" style="2" bestFit="1" customWidth="1"/>
    <col min="13" max="13" width="11.28515625" style="2" bestFit="1" customWidth="1"/>
    <col min="14" max="14" width="13.28515625" style="2" bestFit="1" customWidth="1"/>
    <col min="15" max="15" width="10.28515625" style="2" bestFit="1" customWidth="1"/>
    <col min="16" max="16" width="13.28515625" style="2" bestFit="1" customWidth="1"/>
    <col min="17" max="17" width="9.42578125" style="2" bestFit="1" customWidth="1"/>
    <col min="18" max="18" width="13.28515625" style="2" bestFit="1" customWidth="1"/>
    <col min="19" max="19" width="33" style="2" bestFit="1" customWidth="1"/>
    <col min="20" max="20" width="9.140625" style="12"/>
    <col min="21" max="21" width="10.42578125" style="12" bestFit="1" customWidth="1"/>
    <col min="22" max="16384" width="9.140625" style="12"/>
  </cols>
  <sheetData>
    <row r="1" spans="1:23">
      <c r="A1" s="2" t="s">
        <v>226</v>
      </c>
      <c r="B1" s="381" t="str">
        <f>Info!C2</f>
        <v>სს "ბაზისბანკი"</v>
      </c>
    </row>
    <row r="2" spans="1:23">
      <c r="A2" s="2" t="s">
        <v>227</v>
      </c>
      <c r="B2" s="531">
        <f>'1. key ratios'!B2</f>
        <v>43465</v>
      </c>
    </row>
    <row r="4" spans="1:23" ht="39" thickBot="1">
      <c r="A4" s="73" t="s">
        <v>654</v>
      </c>
      <c r="B4" s="351" t="s">
        <v>761</v>
      </c>
    </row>
    <row r="5" spans="1:23">
      <c r="A5" s="139"/>
      <c r="B5" s="142"/>
      <c r="C5" s="121" t="s">
        <v>0</v>
      </c>
      <c r="D5" s="121" t="s">
        <v>1</v>
      </c>
      <c r="E5" s="121" t="s">
        <v>2</v>
      </c>
      <c r="F5" s="121" t="s">
        <v>3</v>
      </c>
      <c r="G5" s="121" t="s">
        <v>4</v>
      </c>
      <c r="H5" s="121" t="s">
        <v>5</v>
      </c>
      <c r="I5" s="121" t="s">
        <v>273</v>
      </c>
      <c r="J5" s="121" t="s">
        <v>274</v>
      </c>
      <c r="K5" s="121" t="s">
        <v>275</v>
      </c>
      <c r="L5" s="121" t="s">
        <v>276</v>
      </c>
      <c r="M5" s="121" t="s">
        <v>277</v>
      </c>
      <c r="N5" s="121" t="s">
        <v>278</v>
      </c>
      <c r="O5" s="121" t="s">
        <v>748</v>
      </c>
      <c r="P5" s="121" t="s">
        <v>749</v>
      </c>
      <c r="Q5" s="121" t="s">
        <v>750</v>
      </c>
      <c r="R5" s="342" t="s">
        <v>751</v>
      </c>
      <c r="S5" s="122" t="s">
        <v>752</v>
      </c>
    </row>
    <row r="6" spans="1:23" ht="46.5" customHeight="1">
      <c r="A6" s="164"/>
      <c r="B6" s="599" t="s">
        <v>753</v>
      </c>
      <c r="C6" s="597">
        <v>0</v>
      </c>
      <c r="D6" s="598"/>
      <c r="E6" s="597">
        <v>0.2</v>
      </c>
      <c r="F6" s="598"/>
      <c r="G6" s="597">
        <v>0.35</v>
      </c>
      <c r="H6" s="598"/>
      <c r="I6" s="597">
        <v>0.5</v>
      </c>
      <c r="J6" s="598"/>
      <c r="K6" s="597">
        <v>0.75</v>
      </c>
      <c r="L6" s="598"/>
      <c r="M6" s="597">
        <v>1</v>
      </c>
      <c r="N6" s="598"/>
      <c r="O6" s="597">
        <v>1.5</v>
      </c>
      <c r="P6" s="598"/>
      <c r="Q6" s="597">
        <v>2.5</v>
      </c>
      <c r="R6" s="598"/>
      <c r="S6" s="595" t="s">
        <v>285</v>
      </c>
    </row>
    <row r="7" spans="1:23">
      <c r="A7" s="164"/>
      <c r="B7" s="600"/>
      <c r="C7" s="350" t="s">
        <v>746</v>
      </c>
      <c r="D7" s="350" t="s">
        <v>747</v>
      </c>
      <c r="E7" s="350" t="s">
        <v>746</v>
      </c>
      <c r="F7" s="350" t="s">
        <v>747</v>
      </c>
      <c r="G7" s="350" t="s">
        <v>746</v>
      </c>
      <c r="H7" s="350" t="s">
        <v>747</v>
      </c>
      <c r="I7" s="350" t="s">
        <v>746</v>
      </c>
      <c r="J7" s="350" t="s">
        <v>747</v>
      </c>
      <c r="K7" s="350" t="s">
        <v>746</v>
      </c>
      <c r="L7" s="350" t="s">
        <v>747</v>
      </c>
      <c r="M7" s="350" t="s">
        <v>746</v>
      </c>
      <c r="N7" s="350" t="s">
        <v>747</v>
      </c>
      <c r="O7" s="350" t="s">
        <v>746</v>
      </c>
      <c r="P7" s="350" t="s">
        <v>747</v>
      </c>
      <c r="Q7" s="350" t="s">
        <v>746</v>
      </c>
      <c r="R7" s="350" t="s">
        <v>747</v>
      </c>
      <c r="S7" s="596"/>
    </row>
    <row r="8" spans="1:23" s="168" customFormat="1">
      <c r="A8" s="125">
        <v>1</v>
      </c>
      <c r="B8" s="186" t="s">
        <v>254</v>
      </c>
      <c r="C8" s="324">
        <v>207660193</v>
      </c>
      <c r="D8" s="324"/>
      <c r="E8" s="324">
        <v>0</v>
      </c>
      <c r="F8" s="343"/>
      <c r="G8" s="324">
        <v>0</v>
      </c>
      <c r="H8" s="324"/>
      <c r="I8" s="324">
        <v>0</v>
      </c>
      <c r="J8" s="324"/>
      <c r="K8" s="324">
        <v>0</v>
      </c>
      <c r="L8" s="324"/>
      <c r="M8" s="324">
        <v>170450175.579</v>
      </c>
      <c r="N8" s="324">
        <v>0</v>
      </c>
      <c r="O8" s="324">
        <v>0</v>
      </c>
      <c r="P8" s="324"/>
      <c r="Q8" s="324">
        <v>0</v>
      </c>
      <c r="R8" s="343"/>
      <c r="S8" s="547">
        <f>$C$6*SUM(C8:D8)+$E$6*SUM(E8:F8)+$G$6*SUM(G8:H8)+$I$6*SUM(I8:J8)+$K$6*SUM(K8:L8)+$M$6*SUM(M8:N8)+$O$6*SUM(O8:P8)+$Q$6*SUM(Q8:R8)</f>
        <v>170450175.579</v>
      </c>
      <c r="U8" s="505"/>
      <c r="W8" s="505"/>
    </row>
    <row r="9" spans="1:23" s="168" customFormat="1">
      <c r="A9" s="125">
        <v>2</v>
      </c>
      <c r="B9" s="186" t="s">
        <v>255</v>
      </c>
      <c r="C9" s="324">
        <v>0</v>
      </c>
      <c r="D9" s="324"/>
      <c r="E9" s="324">
        <v>0</v>
      </c>
      <c r="F9" s="324"/>
      <c r="G9" s="324">
        <v>0</v>
      </c>
      <c r="H9" s="324"/>
      <c r="I9" s="324">
        <v>0</v>
      </c>
      <c r="J9" s="324"/>
      <c r="K9" s="324">
        <v>0</v>
      </c>
      <c r="L9" s="324"/>
      <c r="M9" s="324">
        <v>0</v>
      </c>
      <c r="N9" s="324">
        <v>0</v>
      </c>
      <c r="O9" s="324">
        <v>0</v>
      </c>
      <c r="P9" s="324"/>
      <c r="Q9" s="324">
        <v>0</v>
      </c>
      <c r="R9" s="343"/>
      <c r="S9" s="547">
        <f t="shared" ref="S9:S21" si="0">$C$6*SUM(C9:D9)+$E$6*SUM(E9:F9)+$G$6*SUM(G9:H9)+$I$6*SUM(I9:J9)+$K$6*SUM(K9:L9)+$M$6*SUM(M9:N9)+$O$6*SUM(O9:P9)+$Q$6*SUM(Q9:R9)</f>
        <v>0</v>
      </c>
      <c r="U9" s="505"/>
      <c r="W9" s="505"/>
    </row>
    <row r="10" spans="1:23" s="168" customFormat="1">
      <c r="A10" s="125">
        <v>3</v>
      </c>
      <c r="B10" s="186" t="s">
        <v>256</v>
      </c>
      <c r="C10" s="324">
        <v>0</v>
      </c>
      <c r="D10" s="324"/>
      <c r="E10" s="324">
        <v>0</v>
      </c>
      <c r="F10" s="324"/>
      <c r="G10" s="324">
        <v>0</v>
      </c>
      <c r="H10" s="324"/>
      <c r="I10" s="324">
        <v>0</v>
      </c>
      <c r="J10" s="324"/>
      <c r="K10" s="324">
        <v>0</v>
      </c>
      <c r="L10" s="324"/>
      <c r="M10" s="324">
        <v>100.4498</v>
      </c>
      <c r="N10" s="324">
        <v>87182</v>
      </c>
      <c r="O10" s="324">
        <v>0</v>
      </c>
      <c r="P10" s="324"/>
      <c r="Q10" s="324">
        <v>0</v>
      </c>
      <c r="R10" s="343"/>
      <c r="S10" s="547">
        <f t="shared" si="0"/>
        <v>87282.449800000002</v>
      </c>
      <c r="U10" s="505"/>
      <c r="W10" s="505"/>
    </row>
    <row r="11" spans="1:23" s="168" customFormat="1">
      <c r="A11" s="125">
        <v>4</v>
      </c>
      <c r="B11" s="186" t="s">
        <v>257</v>
      </c>
      <c r="C11" s="324">
        <v>0</v>
      </c>
      <c r="D11" s="324"/>
      <c r="E11" s="324">
        <v>0</v>
      </c>
      <c r="F11" s="324"/>
      <c r="G11" s="324">
        <v>0</v>
      </c>
      <c r="H11" s="324"/>
      <c r="I11" s="324">
        <v>0</v>
      </c>
      <c r="J11" s="324"/>
      <c r="K11" s="324">
        <v>0</v>
      </c>
      <c r="L11" s="324"/>
      <c r="M11" s="324">
        <v>0</v>
      </c>
      <c r="N11" s="324">
        <v>0</v>
      </c>
      <c r="O11" s="324">
        <v>0</v>
      </c>
      <c r="P11" s="324"/>
      <c r="Q11" s="324">
        <v>0</v>
      </c>
      <c r="R11" s="343"/>
      <c r="S11" s="547">
        <f t="shared" si="0"/>
        <v>0</v>
      </c>
      <c r="U11" s="505"/>
      <c r="W11" s="505"/>
    </row>
    <row r="12" spans="1:23" s="168" customFormat="1">
      <c r="A12" s="125">
        <v>5</v>
      </c>
      <c r="B12" s="186" t="s">
        <v>258</v>
      </c>
      <c r="C12" s="324">
        <v>0</v>
      </c>
      <c r="D12" s="324"/>
      <c r="E12" s="324">
        <v>0</v>
      </c>
      <c r="F12" s="324"/>
      <c r="G12" s="324">
        <v>0</v>
      </c>
      <c r="H12" s="324"/>
      <c r="I12" s="324">
        <v>0</v>
      </c>
      <c r="J12" s="324"/>
      <c r="K12" s="324">
        <v>0</v>
      </c>
      <c r="L12" s="324"/>
      <c r="M12" s="324">
        <v>0</v>
      </c>
      <c r="N12" s="324">
        <v>0</v>
      </c>
      <c r="O12" s="324">
        <v>0</v>
      </c>
      <c r="P12" s="324"/>
      <c r="Q12" s="324">
        <v>0</v>
      </c>
      <c r="R12" s="343"/>
      <c r="S12" s="547">
        <f t="shared" si="0"/>
        <v>0</v>
      </c>
      <c r="U12" s="505"/>
      <c r="W12" s="505"/>
    </row>
    <row r="13" spans="1:23" s="168" customFormat="1">
      <c r="A13" s="125">
        <v>6</v>
      </c>
      <c r="B13" s="186" t="s">
        <v>259</v>
      </c>
      <c r="C13" s="324">
        <v>0</v>
      </c>
      <c r="D13" s="324"/>
      <c r="E13" s="324">
        <v>64764013.294799998</v>
      </c>
      <c r="F13" s="324"/>
      <c r="G13" s="324">
        <v>0</v>
      </c>
      <c r="H13" s="324"/>
      <c r="I13" s="324">
        <v>2095140.0872</v>
      </c>
      <c r="J13" s="324"/>
      <c r="K13" s="324">
        <v>0</v>
      </c>
      <c r="L13" s="324"/>
      <c r="M13" s="324">
        <v>203921.32209999999</v>
      </c>
      <c r="N13" s="324">
        <v>0</v>
      </c>
      <c r="O13" s="324">
        <v>0</v>
      </c>
      <c r="P13" s="324"/>
      <c r="Q13" s="324">
        <v>0</v>
      </c>
      <c r="R13" s="343"/>
      <c r="S13" s="547">
        <f t="shared" si="0"/>
        <v>14204294.024660001</v>
      </c>
      <c r="U13" s="505"/>
      <c r="W13" s="505"/>
    </row>
    <row r="14" spans="1:23" s="168" customFormat="1">
      <c r="A14" s="125">
        <v>7</v>
      </c>
      <c r="B14" s="186" t="s">
        <v>74</v>
      </c>
      <c r="C14" s="324">
        <v>0</v>
      </c>
      <c r="D14" s="324"/>
      <c r="E14" s="324">
        <v>0</v>
      </c>
      <c r="F14" s="324"/>
      <c r="G14" s="324">
        <v>0</v>
      </c>
      <c r="H14" s="324"/>
      <c r="I14" s="324">
        <v>0</v>
      </c>
      <c r="J14" s="324"/>
      <c r="K14" s="324">
        <v>0</v>
      </c>
      <c r="L14" s="324"/>
      <c r="M14" s="324">
        <v>574353992.6902287</v>
      </c>
      <c r="N14" s="324">
        <v>60028692.040200002</v>
      </c>
      <c r="O14" s="324">
        <v>0</v>
      </c>
      <c r="P14" s="324"/>
      <c r="Q14" s="324">
        <v>0</v>
      </c>
      <c r="R14" s="343"/>
      <c r="S14" s="547">
        <f t="shared" si="0"/>
        <v>634382684.7304287</v>
      </c>
      <c r="U14" s="505"/>
      <c r="W14" s="505"/>
    </row>
    <row r="15" spans="1:23" s="168" customFormat="1">
      <c r="A15" s="125">
        <v>8</v>
      </c>
      <c r="B15" s="186" t="s">
        <v>75</v>
      </c>
      <c r="C15" s="324">
        <v>0</v>
      </c>
      <c r="D15" s="324"/>
      <c r="E15" s="324">
        <v>0</v>
      </c>
      <c r="F15" s="324"/>
      <c r="G15" s="324">
        <v>0</v>
      </c>
      <c r="H15" s="324"/>
      <c r="I15" s="324">
        <v>0</v>
      </c>
      <c r="J15" s="324"/>
      <c r="K15" s="324">
        <v>140183544.30206621</v>
      </c>
      <c r="L15" s="324"/>
      <c r="M15" s="324">
        <v>0</v>
      </c>
      <c r="N15" s="324">
        <v>8256179.6136399936</v>
      </c>
      <c r="O15" s="324">
        <v>0</v>
      </c>
      <c r="P15" s="324"/>
      <c r="Q15" s="324">
        <v>0</v>
      </c>
      <c r="R15" s="343"/>
      <c r="S15" s="547">
        <f t="shared" si="0"/>
        <v>113393837.84018965</v>
      </c>
      <c r="U15" s="505"/>
      <c r="W15" s="505"/>
    </row>
    <row r="16" spans="1:23" s="168" customFormat="1">
      <c r="A16" s="125">
        <v>9</v>
      </c>
      <c r="B16" s="186" t="s">
        <v>76</v>
      </c>
      <c r="C16" s="324">
        <v>0</v>
      </c>
      <c r="D16" s="324"/>
      <c r="E16" s="324">
        <v>0</v>
      </c>
      <c r="F16" s="324"/>
      <c r="G16" s="324">
        <v>19622330.261986699</v>
      </c>
      <c r="H16" s="324"/>
      <c r="I16" s="324">
        <v>277747.06521859998</v>
      </c>
      <c r="J16" s="324"/>
      <c r="K16" s="324">
        <v>0</v>
      </c>
      <c r="L16" s="324"/>
      <c r="M16" s="324">
        <v>121116.15</v>
      </c>
      <c r="N16" s="324">
        <v>9882612.5744000003</v>
      </c>
      <c r="O16" s="324">
        <v>0</v>
      </c>
      <c r="P16" s="324"/>
      <c r="Q16" s="324">
        <v>0</v>
      </c>
      <c r="R16" s="343"/>
      <c r="S16" s="547">
        <f t="shared" si="0"/>
        <v>17010417.848704644</v>
      </c>
      <c r="U16" s="505"/>
      <c r="W16" s="505"/>
    </row>
    <row r="17" spans="1:23" s="168" customFormat="1">
      <c r="A17" s="125">
        <v>10</v>
      </c>
      <c r="B17" s="186" t="s">
        <v>70</v>
      </c>
      <c r="C17" s="324">
        <v>0</v>
      </c>
      <c r="D17" s="324"/>
      <c r="E17" s="324">
        <v>0</v>
      </c>
      <c r="F17" s="324"/>
      <c r="G17" s="324">
        <v>0</v>
      </c>
      <c r="H17" s="324"/>
      <c r="I17" s="324">
        <v>0</v>
      </c>
      <c r="J17" s="324"/>
      <c r="K17" s="324">
        <v>0</v>
      </c>
      <c r="L17" s="324"/>
      <c r="M17" s="324">
        <v>15997149.744761899</v>
      </c>
      <c r="N17" s="324">
        <v>1795283.8268000002</v>
      </c>
      <c r="O17" s="324">
        <v>6478817.5987181002</v>
      </c>
      <c r="P17" s="324"/>
      <c r="Q17" s="324">
        <v>0</v>
      </c>
      <c r="R17" s="343"/>
      <c r="S17" s="547">
        <f t="shared" si="0"/>
        <v>27510659.969639048</v>
      </c>
      <c r="U17" s="505"/>
      <c r="W17" s="505"/>
    </row>
    <row r="18" spans="1:23" s="168" customFormat="1">
      <c r="A18" s="125">
        <v>11</v>
      </c>
      <c r="B18" s="186" t="s">
        <v>71</v>
      </c>
      <c r="C18" s="324">
        <v>0</v>
      </c>
      <c r="D18" s="324"/>
      <c r="E18" s="324">
        <v>0</v>
      </c>
      <c r="F18" s="324"/>
      <c r="G18" s="324">
        <v>0</v>
      </c>
      <c r="H18" s="324"/>
      <c r="I18" s="324">
        <v>0</v>
      </c>
      <c r="J18" s="324"/>
      <c r="K18" s="324">
        <v>0</v>
      </c>
      <c r="L18" s="324"/>
      <c r="M18" s="324">
        <v>26657808.711778998</v>
      </c>
      <c r="N18" s="324">
        <v>855144.80027999985</v>
      </c>
      <c r="O18" s="324">
        <v>16470562.9726808</v>
      </c>
      <c r="P18" s="324"/>
      <c r="Q18" s="324">
        <v>0</v>
      </c>
      <c r="R18" s="343"/>
      <c r="S18" s="547">
        <f t="shared" si="0"/>
        <v>52218797.971080199</v>
      </c>
      <c r="U18" s="505"/>
      <c r="W18" s="505"/>
    </row>
    <row r="19" spans="1:23" s="168" customFormat="1">
      <c r="A19" s="125">
        <v>12</v>
      </c>
      <c r="B19" s="186" t="s">
        <v>72</v>
      </c>
      <c r="C19" s="324">
        <v>0</v>
      </c>
      <c r="D19" s="324"/>
      <c r="E19" s="324">
        <v>0</v>
      </c>
      <c r="F19" s="324"/>
      <c r="G19" s="324">
        <v>0</v>
      </c>
      <c r="H19" s="324"/>
      <c r="I19" s="324">
        <v>0</v>
      </c>
      <c r="J19" s="324"/>
      <c r="K19" s="324">
        <v>0</v>
      </c>
      <c r="L19" s="324"/>
      <c r="M19" s="324">
        <v>3767331.2689</v>
      </c>
      <c r="N19" s="324">
        <v>20706852.8565</v>
      </c>
      <c r="O19" s="324">
        <v>0</v>
      </c>
      <c r="P19" s="324"/>
      <c r="Q19" s="324">
        <v>0</v>
      </c>
      <c r="R19" s="343"/>
      <c r="S19" s="547">
        <f t="shared" si="0"/>
        <v>24474184.125399999</v>
      </c>
      <c r="U19" s="505"/>
      <c r="W19" s="505"/>
    </row>
    <row r="20" spans="1:23" s="168" customFormat="1">
      <c r="A20" s="125">
        <v>13</v>
      </c>
      <c r="B20" s="186" t="s">
        <v>73</v>
      </c>
      <c r="C20" s="324">
        <v>0</v>
      </c>
      <c r="D20" s="324"/>
      <c r="E20" s="324">
        <v>0</v>
      </c>
      <c r="F20" s="324"/>
      <c r="G20" s="324">
        <v>0</v>
      </c>
      <c r="H20" s="324"/>
      <c r="I20" s="324">
        <v>0</v>
      </c>
      <c r="J20" s="324"/>
      <c r="K20" s="324">
        <v>0</v>
      </c>
      <c r="L20" s="324"/>
      <c r="M20" s="324">
        <v>0</v>
      </c>
      <c r="N20" s="324">
        <v>0</v>
      </c>
      <c r="O20" s="324">
        <v>0</v>
      </c>
      <c r="P20" s="324"/>
      <c r="Q20" s="324">
        <v>0</v>
      </c>
      <c r="R20" s="343"/>
      <c r="S20" s="547">
        <f t="shared" si="0"/>
        <v>0</v>
      </c>
      <c r="U20" s="505"/>
      <c r="V20" s="12"/>
      <c r="W20" s="505"/>
    </row>
    <row r="21" spans="1:23" s="168" customFormat="1">
      <c r="A21" s="125">
        <v>14</v>
      </c>
      <c r="B21" s="186" t="s">
        <v>283</v>
      </c>
      <c r="C21" s="324">
        <v>32882474.950399999</v>
      </c>
      <c r="D21" s="324"/>
      <c r="E21" s="324">
        <v>0</v>
      </c>
      <c r="F21" s="324"/>
      <c r="G21" s="324">
        <v>0</v>
      </c>
      <c r="H21" s="324"/>
      <c r="I21" s="324">
        <v>0</v>
      </c>
      <c r="J21" s="324"/>
      <c r="K21" s="324">
        <v>0</v>
      </c>
      <c r="L21" s="324"/>
      <c r="M21" s="324">
        <v>136935660.58571702</v>
      </c>
      <c r="N21" s="324">
        <v>16837256.983369999</v>
      </c>
      <c r="O21" s="324">
        <v>0</v>
      </c>
      <c r="P21" s="324"/>
      <c r="Q21" s="324">
        <v>6300000</v>
      </c>
      <c r="R21" s="343"/>
      <c r="S21" s="547">
        <f t="shared" si="0"/>
        <v>169522917.56908703</v>
      </c>
      <c r="U21" s="505"/>
      <c r="V21" s="12"/>
      <c r="W21" s="505"/>
    </row>
    <row r="22" spans="1:23" ht="13.5" thickBot="1">
      <c r="A22" s="107"/>
      <c r="B22" s="170" t="s">
        <v>69</v>
      </c>
      <c r="C22" s="325">
        <f>SUM(C8:C21)</f>
        <v>240542667.95039999</v>
      </c>
      <c r="D22" s="325">
        <f t="shared" ref="D22:S22" si="1">SUM(D8:D21)</f>
        <v>0</v>
      </c>
      <c r="E22" s="325">
        <f t="shared" si="1"/>
        <v>64764013.294799998</v>
      </c>
      <c r="F22" s="325">
        <f t="shared" si="1"/>
        <v>0</v>
      </c>
      <c r="G22" s="325">
        <f t="shared" si="1"/>
        <v>19622330.261986699</v>
      </c>
      <c r="H22" s="325">
        <f t="shared" si="1"/>
        <v>0</v>
      </c>
      <c r="I22" s="325">
        <f t="shared" si="1"/>
        <v>2372887.1524185999</v>
      </c>
      <c r="J22" s="325">
        <f t="shared" si="1"/>
        <v>0</v>
      </c>
      <c r="K22" s="325">
        <f t="shared" si="1"/>
        <v>140183544.30206621</v>
      </c>
      <c r="L22" s="325">
        <f t="shared" si="1"/>
        <v>0</v>
      </c>
      <c r="M22" s="325">
        <f t="shared" si="1"/>
        <v>928487256.50228667</v>
      </c>
      <c r="N22" s="325">
        <f t="shared" si="1"/>
        <v>118449204.69518998</v>
      </c>
      <c r="O22" s="325">
        <f t="shared" si="1"/>
        <v>22949380.571398899</v>
      </c>
      <c r="P22" s="325">
        <f t="shared" si="1"/>
        <v>0</v>
      </c>
      <c r="Q22" s="325">
        <f t="shared" si="1"/>
        <v>6300000</v>
      </c>
      <c r="R22" s="325">
        <f t="shared" si="1"/>
        <v>0</v>
      </c>
      <c r="S22" s="548">
        <f t="shared" si="1"/>
        <v>1223255252.1079893</v>
      </c>
      <c r="U22" s="505"/>
      <c r="W22" s="505"/>
    </row>
    <row r="25" spans="1:23">
      <c r="C25" s="496"/>
      <c r="D25" s="496"/>
      <c r="E25" s="496"/>
      <c r="F25" s="496"/>
      <c r="G25" s="496"/>
      <c r="H25" s="496"/>
      <c r="I25" s="496"/>
      <c r="J25" s="496"/>
    </row>
    <row r="26" spans="1:23">
      <c r="C26" s="496"/>
      <c r="D26" s="496"/>
      <c r="E26" s="496"/>
      <c r="F26" s="496"/>
      <c r="G26" s="496"/>
      <c r="H26" s="496"/>
      <c r="I26" s="496"/>
      <c r="J26" s="496"/>
      <c r="K26" s="496"/>
      <c r="L26" s="496"/>
      <c r="M26" s="496"/>
      <c r="N26" s="496"/>
      <c r="O26" s="496"/>
      <c r="P26" s="496"/>
      <c r="Q26" s="496"/>
      <c r="R26" s="496"/>
      <c r="S26" s="49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Y28"/>
  <sheetViews>
    <sheetView workbookViewId="0">
      <pane xSplit="2" ySplit="6" topLeftCell="T7" activePane="bottomRight" state="frozen"/>
      <selection pane="topRight" activeCell="C1" sqref="C1"/>
      <selection pane="bottomLeft" activeCell="A6" sqref="A6"/>
      <selection pane="bottomRight" activeCell="V21" sqref="V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2"/>
  </cols>
  <sheetData>
    <row r="1" spans="1:25">
      <c r="A1" s="2" t="s">
        <v>226</v>
      </c>
      <c r="B1" s="381" t="str">
        <f>Info!C2</f>
        <v>სს "ბაზისბანკი"</v>
      </c>
    </row>
    <row r="2" spans="1:25">
      <c r="A2" s="2" t="s">
        <v>227</v>
      </c>
      <c r="B2" s="531">
        <f>'1. key ratios'!B2</f>
        <v>43465</v>
      </c>
    </row>
    <row r="4" spans="1:25" ht="27.75" thickBot="1">
      <c r="A4" s="2" t="s">
        <v>655</v>
      </c>
      <c r="B4" s="352" t="s">
        <v>762</v>
      </c>
      <c r="V4" s="213" t="s">
        <v>130</v>
      </c>
    </row>
    <row r="5" spans="1:25">
      <c r="A5" s="105"/>
      <c r="B5" s="106"/>
      <c r="C5" s="601" t="s">
        <v>236</v>
      </c>
      <c r="D5" s="602"/>
      <c r="E5" s="602"/>
      <c r="F5" s="602"/>
      <c r="G5" s="602"/>
      <c r="H5" s="602"/>
      <c r="I5" s="602"/>
      <c r="J5" s="602"/>
      <c r="K5" s="602"/>
      <c r="L5" s="603"/>
      <c r="M5" s="601" t="s">
        <v>237</v>
      </c>
      <c r="N5" s="602"/>
      <c r="O5" s="602"/>
      <c r="P5" s="602"/>
      <c r="Q5" s="602"/>
      <c r="R5" s="602"/>
      <c r="S5" s="603"/>
      <c r="T5" s="606" t="s">
        <v>760</v>
      </c>
      <c r="U5" s="606" t="s">
        <v>759</v>
      </c>
      <c r="V5" s="604" t="s">
        <v>238</v>
      </c>
    </row>
    <row r="6" spans="1:25" s="73" customFormat="1" ht="140.25">
      <c r="A6" s="123"/>
      <c r="B6" s="188"/>
      <c r="C6" s="103" t="s">
        <v>239</v>
      </c>
      <c r="D6" s="102" t="s">
        <v>240</v>
      </c>
      <c r="E6" s="99" t="s">
        <v>241</v>
      </c>
      <c r="F6" s="353" t="s">
        <v>754</v>
      </c>
      <c r="G6" s="102" t="s">
        <v>242</v>
      </c>
      <c r="H6" s="102" t="s">
        <v>243</v>
      </c>
      <c r="I6" s="102" t="s">
        <v>244</v>
      </c>
      <c r="J6" s="102" t="s">
        <v>282</v>
      </c>
      <c r="K6" s="102" t="s">
        <v>245</v>
      </c>
      <c r="L6" s="104" t="s">
        <v>246</v>
      </c>
      <c r="M6" s="103" t="s">
        <v>247</v>
      </c>
      <c r="N6" s="102" t="s">
        <v>248</v>
      </c>
      <c r="O6" s="102" t="s">
        <v>249</v>
      </c>
      <c r="P6" s="102" t="s">
        <v>250</v>
      </c>
      <c r="Q6" s="102" t="s">
        <v>251</v>
      </c>
      <c r="R6" s="102" t="s">
        <v>252</v>
      </c>
      <c r="S6" s="104" t="s">
        <v>253</v>
      </c>
      <c r="T6" s="607"/>
      <c r="U6" s="607"/>
      <c r="V6" s="605"/>
    </row>
    <row r="7" spans="1:25" s="168" customFormat="1">
      <c r="A7" s="169">
        <v>1</v>
      </c>
      <c r="B7" s="167" t="s">
        <v>254</v>
      </c>
      <c r="C7" s="326"/>
      <c r="D7" s="324">
        <v>0</v>
      </c>
      <c r="E7" s="324"/>
      <c r="F7" s="324"/>
      <c r="G7" s="324"/>
      <c r="H7" s="324"/>
      <c r="I7" s="324"/>
      <c r="J7" s="324"/>
      <c r="K7" s="324"/>
      <c r="L7" s="327"/>
      <c r="M7" s="326"/>
      <c r="N7" s="324"/>
      <c r="O7" s="324"/>
      <c r="P7" s="324"/>
      <c r="Q7" s="324"/>
      <c r="R7" s="324"/>
      <c r="S7" s="327"/>
      <c r="T7" s="347">
        <v>0</v>
      </c>
      <c r="U7" s="346"/>
      <c r="V7" s="328">
        <f>SUM(C7:S7)</f>
        <v>0</v>
      </c>
      <c r="W7" s="506"/>
      <c r="X7" s="506"/>
      <c r="Y7" s="506"/>
    </row>
    <row r="8" spans="1:25" s="168" customFormat="1">
      <c r="A8" s="169">
        <v>2</v>
      </c>
      <c r="B8" s="167" t="s">
        <v>255</v>
      </c>
      <c r="C8" s="326"/>
      <c r="D8" s="324">
        <v>0</v>
      </c>
      <c r="E8" s="324"/>
      <c r="F8" s="324"/>
      <c r="G8" s="324"/>
      <c r="H8" s="324"/>
      <c r="I8" s="324"/>
      <c r="J8" s="324"/>
      <c r="K8" s="324"/>
      <c r="L8" s="327"/>
      <c r="M8" s="326"/>
      <c r="N8" s="324"/>
      <c r="O8" s="324"/>
      <c r="P8" s="324"/>
      <c r="Q8" s="324"/>
      <c r="R8" s="324"/>
      <c r="S8" s="327"/>
      <c r="T8" s="346">
        <v>0</v>
      </c>
      <c r="U8" s="346"/>
      <c r="V8" s="328">
        <f t="shared" ref="V8:V20" si="0">SUM(C8:S8)</f>
        <v>0</v>
      </c>
      <c r="W8" s="506"/>
      <c r="X8" s="506"/>
      <c r="Y8" s="506"/>
    </row>
    <row r="9" spans="1:25" s="168" customFormat="1">
      <c r="A9" s="169">
        <v>3</v>
      </c>
      <c r="B9" s="167" t="s">
        <v>256</v>
      </c>
      <c r="C9" s="326"/>
      <c r="D9" s="324">
        <v>0</v>
      </c>
      <c r="E9" s="324"/>
      <c r="F9" s="324"/>
      <c r="G9" s="324"/>
      <c r="H9" s="324"/>
      <c r="I9" s="324"/>
      <c r="J9" s="324"/>
      <c r="K9" s="324"/>
      <c r="L9" s="327"/>
      <c r="M9" s="326"/>
      <c r="N9" s="324"/>
      <c r="O9" s="324"/>
      <c r="P9" s="324"/>
      <c r="Q9" s="324"/>
      <c r="R9" s="324"/>
      <c r="S9" s="327"/>
      <c r="T9" s="346">
        <v>0</v>
      </c>
      <c r="U9" s="346"/>
      <c r="V9" s="328">
        <f>SUM(C9:S9)</f>
        <v>0</v>
      </c>
      <c r="W9" s="506"/>
      <c r="X9" s="506"/>
      <c r="Y9" s="506"/>
    </row>
    <row r="10" spans="1:25" s="168" customFormat="1">
      <c r="A10" s="169">
        <v>4</v>
      </c>
      <c r="B10" s="167" t="s">
        <v>257</v>
      </c>
      <c r="C10" s="326"/>
      <c r="D10" s="324">
        <v>0</v>
      </c>
      <c r="E10" s="324"/>
      <c r="F10" s="324"/>
      <c r="G10" s="324"/>
      <c r="H10" s="324"/>
      <c r="I10" s="324"/>
      <c r="J10" s="324"/>
      <c r="K10" s="324"/>
      <c r="L10" s="327"/>
      <c r="M10" s="326"/>
      <c r="N10" s="324"/>
      <c r="O10" s="324"/>
      <c r="P10" s="324"/>
      <c r="Q10" s="324"/>
      <c r="R10" s="324"/>
      <c r="S10" s="327"/>
      <c r="T10" s="346">
        <v>0</v>
      </c>
      <c r="U10" s="346"/>
      <c r="V10" s="328">
        <f t="shared" si="0"/>
        <v>0</v>
      </c>
      <c r="W10" s="506"/>
      <c r="X10" s="506"/>
      <c r="Y10" s="506"/>
    </row>
    <row r="11" spans="1:25" s="168" customFormat="1">
      <c r="A11" s="169">
        <v>5</v>
      </c>
      <c r="B11" s="167" t="s">
        <v>258</v>
      </c>
      <c r="C11" s="326"/>
      <c r="D11" s="324">
        <v>0</v>
      </c>
      <c r="E11" s="324"/>
      <c r="F11" s="324"/>
      <c r="G11" s="324"/>
      <c r="H11" s="324"/>
      <c r="I11" s="324"/>
      <c r="J11" s="324"/>
      <c r="K11" s="324"/>
      <c r="L11" s="327"/>
      <c r="M11" s="326"/>
      <c r="N11" s="324"/>
      <c r="O11" s="324"/>
      <c r="P11" s="324"/>
      <c r="Q11" s="324"/>
      <c r="R11" s="324"/>
      <c r="S11" s="327"/>
      <c r="T11" s="346">
        <v>0</v>
      </c>
      <c r="U11" s="346"/>
      <c r="V11" s="328">
        <f t="shared" si="0"/>
        <v>0</v>
      </c>
      <c r="W11" s="506"/>
      <c r="X11" s="506"/>
      <c r="Y11" s="506"/>
    </row>
    <row r="12" spans="1:25" s="168" customFormat="1">
      <c r="A12" s="169">
        <v>6</v>
      </c>
      <c r="B12" s="167" t="s">
        <v>259</v>
      </c>
      <c r="C12" s="326"/>
      <c r="D12" s="324">
        <v>0</v>
      </c>
      <c r="E12" s="324"/>
      <c r="F12" s="324"/>
      <c r="G12" s="324"/>
      <c r="H12" s="324"/>
      <c r="I12" s="324"/>
      <c r="J12" s="324"/>
      <c r="K12" s="324"/>
      <c r="L12" s="327"/>
      <c r="M12" s="326"/>
      <c r="N12" s="324"/>
      <c r="O12" s="324"/>
      <c r="P12" s="324"/>
      <c r="Q12" s="324"/>
      <c r="R12" s="324"/>
      <c r="S12" s="327"/>
      <c r="T12" s="346">
        <v>0</v>
      </c>
      <c r="U12" s="346"/>
      <c r="V12" s="328">
        <f t="shared" si="0"/>
        <v>0</v>
      </c>
      <c r="W12" s="506"/>
      <c r="X12" s="506"/>
      <c r="Y12" s="506"/>
    </row>
    <row r="13" spans="1:25" s="168" customFormat="1">
      <c r="A13" s="169">
        <v>7</v>
      </c>
      <c r="B13" s="167" t="s">
        <v>74</v>
      </c>
      <c r="C13" s="326"/>
      <c r="D13" s="324">
        <v>68237695.205991402</v>
      </c>
      <c r="E13" s="324"/>
      <c r="F13" s="324"/>
      <c r="G13" s="324"/>
      <c r="H13" s="324"/>
      <c r="I13" s="324"/>
      <c r="J13" s="324"/>
      <c r="K13" s="324"/>
      <c r="L13" s="327"/>
      <c r="M13" s="326"/>
      <c r="N13" s="324"/>
      <c r="O13" s="324"/>
      <c r="P13" s="324"/>
      <c r="Q13" s="324"/>
      <c r="R13" s="324"/>
      <c r="S13" s="327"/>
      <c r="T13" s="346">
        <v>59399061.119563602</v>
      </c>
      <c r="U13" s="346">
        <v>8838634.0864277985</v>
      </c>
      <c r="V13" s="328">
        <f>SUM(C13:S13)</f>
        <v>68237695.205991402</v>
      </c>
      <c r="W13" s="506"/>
      <c r="X13" s="506"/>
      <c r="Y13" s="506"/>
    </row>
    <row r="14" spans="1:25" s="168" customFormat="1">
      <c r="A14" s="169">
        <v>8</v>
      </c>
      <c r="B14" s="167" t="s">
        <v>75</v>
      </c>
      <c r="C14" s="326"/>
      <c r="D14" s="324">
        <v>1278525.7581241</v>
      </c>
      <c r="E14" s="324"/>
      <c r="F14" s="324"/>
      <c r="G14" s="324"/>
      <c r="H14" s="324"/>
      <c r="I14" s="324"/>
      <c r="J14" s="324"/>
      <c r="K14" s="324"/>
      <c r="L14" s="327"/>
      <c r="M14" s="326"/>
      <c r="N14" s="324"/>
      <c r="O14" s="324"/>
      <c r="P14" s="324"/>
      <c r="Q14" s="324"/>
      <c r="R14" s="324"/>
      <c r="S14" s="327"/>
      <c r="T14" s="346">
        <v>350804.96158399998</v>
      </c>
      <c r="U14" s="346">
        <v>927720.79654010013</v>
      </c>
      <c r="V14" s="328">
        <f>SUM(C14:S14)</f>
        <v>1278525.7581241</v>
      </c>
      <c r="W14" s="506"/>
      <c r="X14" s="506"/>
      <c r="Y14" s="506"/>
    </row>
    <row r="15" spans="1:25" s="168" customFormat="1">
      <c r="A15" s="169">
        <v>9</v>
      </c>
      <c r="B15" s="167" t="s">
        <v>76</v>
      </c>
      <c r="C15" s="326"/>
      <c r="D15" s="324">
        <v>3699536.8130620001</v>
      </c>
      <c r="E15" s="324"/>
      <c r="F15" s="324"/>
      <c r="G15" s="324"/>
      <c r="H15" s="324"/>
      <c r="I15" s="324"/>
      <c r="J15" s="324"/>
      <c r="K15" s="324"/>
      <c r="L15" s="327"/>
      <c r="M15" s="326"/>
      <c r="N15" s="324"/>
      <c r="O15" s="324"/>
      <c r="P15" s="324"/>
      <c r="Q15" s="324"/>
      <c r="R15" s="324"/>
      <c r="S15" s="327"/>
      <c r="T15" s="346">
        <v>0</v>
      </c>
      <c r="U15" s="346">
        <v>3699536.8130620001</v>
      </c>
      <c r="V15" s="328">
        <f t="shared" si="0"/>
        <v>3699536.8130620001</v>
      </c>
      <c r="W15" s="506"/>
      <c r="X15" s="506"/>
      <c r="Y15" s="506"/>
    </row>
    <row r="16" spans="1:25" s="168" customFormat="1">
      <c r="A16" s="169">
        <v>10</v>
      </c>
      <c r="B16" s="167" t="s">
        <v>70</v>
      </c>
      <c r="C16" s="326"/>
      <c r="D16" s="324">
        <v>583084.49653999996</v>
      </c>
      <c r="E16" s="324"/>
      <c r="F16" s="324"/>
      <c r="G16" s="324"/>
      <c r="H16" s="324"/>
      <c r="I16" s="324"/>
      <c r="J16" s="324"/>
      <c r="K16" s="324"/>
      <c r="L16" s="327"/>
      <c r="M16" s="326"/>
      <c r="N16" s="324"/>
      <c r="O16" s="324"/>
      <c r="P16" s="324"/>
      <c r="Q16" s="324"/>
      <c r="R16" s="324"/>
      <c r="S16" s="327"/>
      <c r="T16" s="346">
        <v>583084.49653999996</v>
      </c>
      <c r="U16" s="346"/>
      <c r="V16" s="328">
        <f t="shared" si="0"/>
        <v>583084.49653999996</v>
      </c>
      <c r="W16" s="506"/>
      <c r="X16" s="506"/>
      <c r="Y16" s="506"/>
    </row>
    <row r="17" spans="1:25" s="168" customFormat="1">
      <c r="A17" s="169">
        <v>11</v>
      </c>
      <c r="B17" s="167" t="s">
        <v>71</v>
      </c>
      <c r="C17" s="326"/>
      <c r="D17" s="324">
        <v>5654612.7921177</v>
      </c>
      <c r="E17" s="324"/>
      <c r="F17" s="324"/>
      <c r="G17" s="324"/>
      <c r="H17" s="324"/>
      <c r="I17" s="324"/>
      <c r="J17" s="324"/>
      <c r="K17" s="324"/>
      <c r="L17" s="327"/>
      <c r="M17" s="326"/>
      <c r="N17" s="324"/>
      <c r="O17" s="324"/>
      <c r="P17" s="324"/>
      <c r="Q17" s="324"/>
      <c r="R17" s="324"/>
      <c r="S17" s="327"/>
      <c r="T17" s="346">
        <v>5446277.1473474996</v>
      </c>
      <c r="U17" s="346">
        <v>208335.64477019999</v>
      </c>
      <c r="V17" s="328">
        <f t="shared" si="0"/>
        <v>5654612.7921177</v>
      </c>
      <c r="W17" s="506"/>
      <c r="X17" s="506"/>
      <c r="Y17" s="506"/>
    </row>
    <row r="18" spans="1:25" s="168" customFormat="1">
      <c r="A18" s="169">
        <v>12</v>
      </c>
      <c r="B18" s="167" t="s">
        <v>72</v>
      </c>
      <c r="C18" s="326"/>
      <c r="D18" s="324">
        <v>11327866.831058202</v>
      </c>
      <c r="E18" s="324"/>
      <c r="F18" s="324"/>
      <c r="G18" s="324"/>
      <c r="H18" s="324"/>
      <c r="I18" s="324"/>
      <c r="J18" s="324"/>
      <c r="K18" s="324"/>
      <c r="L18" s="327"/>
      <c r="M18" s="326"/>
      <c r="N18" s="324"/>
      <c r="O18" s="324"/>
      <c r="P18" s="324"/>
      <c r="Q18" s="324"/>
      <c r="R18" s="324"/>
      <c r="S18" s="327"/>
      <c r="T18" s="346">
        <v>173428.1986646</v>
      </c>
      <c r="U18" s="346">
        <v>11154438.632393602</v>
      </c>
      <c r="V18" s="328">
        <f t="shared" si="0"/>
        <v>11327866.831058202</v>
      </c>
      <c r="W18" s="506"/>
      <c r="X18" s="506"/>
      <c r="Y18" s="506"/>
    </row>
    <row r="19" spans="1:25" s="168" customFormat="1">
      <c r="A19" s="169">
        <v>13</v>
      </c>
      <c r="B19" s="167" t="s">
        <v>73</v>
      </c>
      <c r="C19" s="326"/>
      <c r="D19" s="324">
        <v>0</v>
      </c>
      <c r="E19" s="324"/>
      <c r="F19" s="324"/>
      <c r="G19" s="324"/>
      <c r="H19" s="324"/>
      <c r="I19" s="324"/>
      <c r="J19" s="324"/>
      <c r="K19" s="324"/>
      <c r="L19" s="327"/>
      <c r="M19" s="326"/>
      <c r="N19" s="324"/>
      <c r="O19" s="324"/>
      <c r="P19" s="324"/>
      <c r="Q19" s="324"/>
      <c r="R19" s="324"/>
      <c r="S19" s="327"/>
      <c r="T19" s="346">
        <v>0</v>
      </c>
      <c r="U19" s="346"/>
      <c r="V19" s="328">
        <f t="shared" si="0"/>
        <v>0</v>
      </c>
      <c r="W19" s="506"/>
      <c r="X19" s="506"/>
      <c r="Y19" s="506"/>
    </row>
    <row r="20" spans="1:25" s="168" customFormat="1">
      <c r="A20" s="169">
        <v>14</v>
      </c>
      <c r="B20" s="167" t="s">
        <v>283</v>
      </c>
      <c r="C20" s="326"/>
      <c r="D20" s="324">
        <v>7360663.5783716002</v>
      </c>
      <c r="E20" s="324"/>
      <c r="F20" s="324"/>
      <c r="G20" s="324"/>
      <c r="H20" s="324"/>
      <c r="I20" s="324"/>
      <c r="J20" s="324"/>
      <c r="K20" s="324"/>
      <c r="L20" s="327"/>
      <c r="M20" s="326"/>
      <c r="N20" s="324"/>
      <c r="O20" s="324"/>
      <c r="P20" s="324"/>
      <c r="Q20" s="324"/>
      <c r="R20" s="324"/>
      <c r="S20" s="327"/>
      <c r="T20" s="346">
        <v>6386178.8565368</v>
      </c>
      <c r="U20" s="346">
        <v>974484.72183480009</v>
      </c>
      <c r="V20" s="328">
        <f t="shared" si="0"/>
        <v>7360663.5783716002</v>
      </c>
      <c r="W20" s="506"/>
      <c r="X20" s="506"/>
      <c r="Y20" s="506"/>
    </row>
    <row r="21" spans="1:25" ht="13.5" thickBot="1">
      <c r="A21" s="107"/>
      <c r="B21" s="108" t="s">
        <v>69</v>
      </c>
      <c r="C21" s="329">
        <f>SUM(C7:C20)</f>
        <v>0</v>
      </c>
      <c r="D21" s="325">
        <f t="shared" ref="D21:U21" si="1">SUM(D7:D20)</f>
        <v>98141985.475264996</v>
      </c>
      <c r="E21" s="325">
        <f t="shared" si="1"/>
        <v>0</v>
      </c>
      <c r="F21" s="325">
        <f t="shared" si="1"/>
        <v>0</v>
      </c>
      <c r="G21" s="325">
        <f t="shared" si="1"/>
        <v>0</v>
      </c>
      <c r="H21" s="325">
        <f t="shared" si="1"/>
        <v>0</v>
      </c>
      <c r="I21" s="325">
        <f t="shared" si="1"/>
        <v>0</v>
      </c>
      <c r="J21" s="325">
        <f t="shared" si="1"/>
        <v>0</v>
      </c>
      <c r="K21" s="325">
        <f t="shared" si="1"/>
        <v>0</v>
      </c>
      <c r="L21" s="330">
        <f t="shared" si="1"/>
        <v>0</v>
      </c>
      <c r="M21" s="329">
        <f t="shared" si="1"/>
        <v>0</v>
      </c>
      <c r="N21" s="325">
        <f t="shared" si="1"/>
        <v>0</v>
      </c>
      <c r="O21" s="325">
        <f t="shared" si="1"/>
        <v>0</v>
      </c>
      <c r="P21" s="325">
        <f t="shared" si="1"/>
        <v>0</v>
      </c>
      <c r="Q21" s="325">
        <f t="shared" si="1"/>
        <v>0</v>
      </c>
      <c r="R21" s="325">
        <f t="shared" si="1"/>
        <v>0</v>
      </c>
      <c r="S21" s="330">
        <f t="shared" si="1"/>
        <v>0</v>
      </c>
      <c r="T21" s="330">
        <f>SUM(T7:T20)</f>
        <v>72338834.780236512</v>
      </c>
      <c r="U21" s="330">
        <f t="shared" si="1"/>
        <v>25803150.695028499</v>
      </c>
      <c r="V21" s="331">
        <f>SUM(V7:V20)</f>
        <v>98141985.475264996</v>
      </c>
      <c r="W21" s="506"/>
      <c r="X21" s="506"/>
      <c r="Y21" s="506"/>
    </row>
    <row r="24" spans="1:25">
      <c r="A24" s="18"/>
      <c r="B24" s="18"/>
      <c r="C24" s="77"/>
      <c r="D24" s="77"/>
      <c r="E24" s="77"/>
    </row>
    <row r="25" spans="1:25">
      <c r="A25" s="100"/>
      <c r="B25" s="100"/>
      <c r="C25" s="18"/>
      <c r="D25" s="77"/>
      <c r="E25" s="77"/>
    </row>
    <row r="26" spans="1:25">
      <c r="A26" s="100"/>
      <c r="B26" s="101"/>
      <c r="C26" s="18"/>
      <c r="D26" s="77"/>
      <c r="E26" s="77"/>
    </row>
    <row r="27" spans="1:25">
      <c r="A27" s="100"/>
      <c r="B27" s="100"/>
      <c r="C27" s="18"/>
      <c r="D27" s="77"/>
      <c r="E27" s="77"/>
    </row>
    <row r="28" spans="1:25">
      <c r="A28" s="100"/>
      <c r="B28" s="101"/>
      <c r="C28" s="18"/>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X28"/>
  <sheetViews>
    <sheetView zoomScaleNormal="100" workbookViewId="0">
      <pane xSplit="1" ySplit="7" topLeftCell="E8" activePane="bottomRight" state="frozen"/>
      <selection activeCell="L18" sqref="L18"/>
      <selection pane="topRight" activeCell="L18" sqref="L18"/>
      <selection pane="bottomLeft" activeCell="L18" sqref="L18"/>
      <selection pane="bottomRight" activeCell="I26" sqref="I26"/>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7" width="9.140625" style="12"/>
    <col min="18" max="18" width="11.140625" style="12" bestFit="1" customWidth="1"/>
    <col min="19" max="16384" width="9.140625" style="12"/>
  </cols>
  <sheetData>
    <row r="1" spans="1:24">
      <c r="A1" s="2" t="s">
        <v>226</v>
      </c>
      <c r="B1" s="381" t="str">
        <f>Info!C2</f>
        <v>სს "ბაზისბანკი"</v>
      </c>
    </row>
    <row r="2" spans="1:24">
      <c r="A2" s="2" t="s">
        <v>227</v>
      </c>
      <c r="B2" s="531">
        <f>'1. key ratios'!B2</f>
        <v>43465</v>
      </c>
    </row>
    <row r="4" spans="1:24" ht="13.5" thickBot="1">
      <c r="A4" s="2" t="s">
        <v>656</v>
      </c>
      <c r="B4" s="349" t="s">
        <v>763</v>
      </c>
    </row>
    <row r="5" spans="1:24">
      <c r="A5" s="105"/>
      <c r="B5" s="165"/>
      <c r="C5" s="171" t="s">
        <v>0</v>
      </c>
      <c r="D5" s="171" t="s">
        <v>1</v>
      </c>
      <c r="E5" s="171" t="s">
        <v>2</v>
      </c>
      <c r="F5" s="171" t="s">
        <v>3</v>
      </c>
      <c r="G5" s="344" t="s">
        <v>4</v>
      </c>
      <c r="H5" s="172" t="s">
        <v>5</v>
      </c>
      <c r="I5" s="24"/>
    </row>
    <row r="6" spans="1:24" ht="15" customHeight="1">
      <c r="A6" s="164"/>
      <c r="B6" s="22"/>
      <c r="C6" s="608" t="s">
        <v>755</v>
      </c>
      <c r="D6" s="612" t="s">
        <v>776</v>
      </c>
      <c r="E6" s="613"/>
      <c r="F6" s="608" t="s">
        <v>782</v>
      </c>
      <c r="G6" s="608" t="s">
        <v>783</v>
      </c>
      <c r="H6" s="610" t="s">
        <v>757</v>
      </c>
      <c r="I6" s="24"/>
    </row>
    <row r="7" spans="1:24" ht="76.5">
      <c r="A7" s="164"/>
      <c r="B7" s="22"/>
      <c r="C7" s="609"/>
      <c r="D7" s="348" t="s">
        <v>758</v>
      </c>
      <c r="E7" s="348" t="s">
        <v>756</v>
      </c>
      <c r="F7" s="609"/>
      <c r="G7" s="609"/>
      <c r="H7" s="611"/>
      <c r="I7" s="24"/>
      <c r="R7" s="507"/>
      <c r="S7" s="507"/>
      <c r="T7" s="507"/>
      <c r="U7" s="507"/>
      <c r="V7" s="507"/>
      <c r="W7" s="507"/>
      <c r="X7" s="507"/>
    </row>
    <row r="8" spans="1:24">
      <c r="A8" s="96">
        <v>1</v>
      </c>
      <c r="B8" s="79" t="s">
        <v>254</v>
      </c>
      <c r="C8" s="332">
        <v>378110368.579</v>
      </c>
      <c r="D8" s="333"/>
      <c r="E8" s="332"/>
      <c r="F8" s="332">
        <v>170450175.579</v>
      </c>
      <c r="G8" s="345">
        <v>170450175.579</v>
      </c>
      <c r="H8" s="354">
        <f>G8/(C8+E8)</f>
        <v>0.45079476719873979</v>
      </c>
      <c r="I8" s="549"/>
      <c r="J8" s="550"/>
      <c r="R8" s="507"/>
      <c r="S8" s="507"/>
      <c r="T8" s="507"/>
      <c r="U8" s="507"/>
      <c r="V8" s="507"/>
      <c r="W8" s="507"/>
      <c r="X8" s="507"/>
    </row>
    <row r="9" spans="1:24" ht="15" customHeight="1">
      <c r="A9" s="96">
        <v>2</v>
      </c>
      <c r="B9" s="79" t="s">
        <v>255</v>
      </c>
      <c r="C9" s="332">
        <v>0</v>
      </c>
      <c r="D9" s="333"/>
      <c r="E9" s="332"/>
      <c r="F9" s="332">
        <v>0</v>
      </c>
      <c r="G9" s="345">
        <v>0</v>
      </c>
      <c r="H9" s="354" t="e">
        <f t="shared" ref="H9:H21" si="0">G9/(C9+E9)</f>
        <v>#DIV/0!</v>
      </c>
      <c r="I9" s="549"/>
      <c r="J9" s="550"/>
      <c r="R9" s="507"/>
      <c r="S9" s="507"/>
      <c r="T9" s="507"/>
      <c r="U9" s="507"/>
      <c r="V9" s="507"/>
      <c r="W9" s="507"/>
      <c r="X9" s="507"/>
    </row>
    <row r="10" spans="1:24">
      <c r="A10" s="96">
        <v>3</v>
      </c>
      <c r="B10" s="79" t="s">
        <v>256</v>
      </c>
      <c r="C10" s="332">
        <v>100.4498</v>
      </c>
      <c r="D10" s="333">
        <v>87182</v>
      </c>
      <c r="E10" s="332">
        <v>87182</v>
      </c>
      <c r="F10" s="332">
        <v>87282.449800000002</v>
      </c>
      <c r="G10" s="345">
        <v>87282.449800000002</v>
      </c>
      <c r="H10" s="354">
        <f t="shared" si="0"/>
        <v>1</v>
      </c>
      <c r="I10" s="549"/>
      <c r="J10" s="550"/>
      <c r="R10" s="507"/>
      <c r="S10" s="507"/>
      <c r="T10" s="507"/>
      <c r="U10" s="507"/>
      <c r="V10" s="507"/>
      <c r="W10" s="507"/>
      <c r="X10" s="507"/>
    </row>
    <row r="11" spans="1:24">
      <c r="A11" s="96">
        <v>4</v>
      </c>
      <c r="B11" s="79" t="s">
        <v>257</v>
      </c>
      <c r="C11" s="332">
        <v>0</v>
      </c>
      <c r="D11" s="333"/>
      <c r="E11" s="332"/>
      <c r="F11" s="332">
        <v>0</v>
      </c>
      <c r="G11" s="345">
        <v>0</v>
      </c>
      <c r="H11" s="354" t="e">
        <f t="shared" si="0"/>
        <v>#DIV/0!</v>
      </c>
      <c r="I11" s="549"/>
      <c r="J11" s="550"/>
      <c r="R11" s="507"/>
      <c r="S11" s="507"/>
      <c r="T11" s="507"/>
      <c r="U11" s="507"/>
      <c r="V11" s="507"/>
      <c r="W11" s="507"/>
      <c r="X11" s="507"/>
    </row>
    <row r="12" spans="1:24">
      <c r="A12" s="96">
        <v>5</v>
      </c>
      <c r="B12" s="79" t="s">
        <v>258</v>
      </c>
      <c r="C12" s="332">
        <v>0</v>
      </c>
      <c r="D12" s="333"/>
      <c r="E12" s="332"/>
      <c r="F12" s="332">
        <v>0</v>
      </c>
      <c r="G12" s="345">
        <v>0</v>
      </c>
      <c r="H12" s="354" t="e">
        <f t="shared" si="0"/>
        <v>#DIV/0!</v>
      </c>
      <c r="I12" s="549"/>
      <c r="J12" s="550"/>
      <c r="R12" s="507"/>
      <c r="S12" s="507"/>
      <c r="T12" s="507"/>
      <c r="U12" s="507"/>
      <c r="V12" s="507"/>
      <c r="W12" s="507"/>
      <c r="X12" s="507"/>
    </row>
    <row r="13" spans="1:24">
      <c r="A13" s="96">
        <v>6</v>
      </c>
      <c r="B13" s="79" t="s">
        <v>259</v>
      </c>
      <c r="C13" s="332">
        <v>67063074.704099998</v>
      </c>
      <c r="D13" s="333"/>
      <c r="E13" s="332"/>
      <c r="F13" s="332">
        <v>14204294.024660001</v>
      </c>
      <c r="G13" s="345">
        <v>14204294.024660001</v>
      </c>
      <c r="H13" s="354">
        <f t="shared" si="0"/>
        <v>0.21180499234986017</v>
      </c>
      <c r="I13" s="549"/>
      <c r="J13" s="550"/>
      <c r="R13" s="507"/>
      <c r="S13" s="507"/>
      <c r="T13" s="507"/>
      <c r="U13" s="507"/>
      <c r="V13" s="507"/>
      <c r="W13" s="507"/>
      <c r="X13" s="507"/>
    </row>
    <row r="14" spans="1:24">
      <c r="A14" s="96">
        <v>7</v>
      </c>
      <c r="B14" s="79" t="s">
        <v>74</v>
      </c>
      <c r="C14" s="332">
        <v>574353992.6902287</v>
      </c>
      <c r="D14" s="333">
        <v>84400812.050500005</v>
      </c>
      <c r="E14" s="332">
        <v>60028692.040200002</v>
      </c>
      <c r="F14" s="333">
        <v>634382684.7304287</v>
      </c>
      <c r="G14" s="396">
        <v>566144989.52443731</v>
      </c>
      <c r="H14" s="354">
        <f>G14/(C14+E14)</f>
        <v>0.89243449285664544</v>
      </c>
      <c r="I14" s="549"/>
      <c r="J14" s="550"/>
      <c r="R14" s="507"/>
      <c r="S14" s="507"/>
      <c r="T14" s="507"/>
      <c r="U14" s="507"/>
      <c r="V14" s="507"/>
      <c r="W14" s="507"/>
      <c r="X14" s="507"/>
    </row>
    <row r="15" spans="1:24">
      <c r="A15" s="96">
        <v>8</v>
      </c>
      <c r="B15" s="79" t="s">
        <v>75</v>
      </c>
      <c r="C15" s="332">
        <v>140183544.30206621</v>
      </c>
      <c r="D15" s="333">
        <v>11716211.988999998</v>
      </c>
      <c r="E15" s="332">
        <v>8256179.6136399936</v>
      </c>
      <c r="F15" s="333">
        <v>113393837.84018965</v>
      </c>
      <c r="G15" s="396">
        <v>112115312.08206555</v>
      </c>
      <c r="H15" s="354">
        <f t="shared" si="0"/>
        <v>0.75529183916922382</v>
      </c>
      <c r="I15" s="549"/>
      <c r="J15" s="550"/>
      <c r="R15" s="507"/>
      <c r="S15" s="507"/>
      <c r="T15" s="507"/>
      <c r="U15" s="507"/>
      <c r="V15" s="507"/>
      <c r="W15" s="507"/>
      <c r="X15" s="507"/>
    </row>
    <row r="16" spans="1:24">
      <c r="A16" s="96">
        <v>9</v>
      </c>
      <c r="B16" s="79" t="s">
        <v>76</v>
      </c>
      <c r="C16" s="332">
        <v>20021193.477205299</v>
      </c>
      <c r="D16" s="333">
        <v>10360684.3388</v>
      </c>
      <c r="E16" s="332">
        <v>9882612.5744000003</v>
      </c>
      <c r="F16" s="333">
        <v>17010417.848704644</v>
      </c>
      <c r="G16" s="396">
        <v>13310881.035642644</v>
      </c>
      <c r="H16" s="354">
        <f t="shared" si="0"/>
        <v>0.44512330680154638</v>
      </c>
      <c r="I16" s="549"/>
      <c r="J16" s="550"/>
      <c r="R16" s="507"/>
      <c r="S16" s="507"/>
      <c r="T16" s="507"/>
      <c r="U16" s="507"/>
      <c r="V16" s="507"/>
      <c r="W16" s="507"/>
      <c r="X16" s="507"/>
    </row>
    <row r="17" spans="1:24">
      <c r="A17" s="96">
        <v>10</v>
      </c>
      <c r="B17" s="79" t="s">
        <v>70</v>
      </c>
      <c r="C17" s="332">
        <v>22475967.343479998</v>
      </c>
      <c r="D17" s="333">
        <v>1881422.2908000001</v>
      </c>
      <c r="E17" s="332">
        <v>1795283.8268000002</v>
      </c>
      <c r="F17" s="333">
        <v>27510659.969639052</v>
      </c>
      <c r="G17" s="396">
        <v>26927575.473099053</v>
      </c>
      <c r="H17" s="354">
        <f t="shared" si="0"/>
        <v>1.1094432373585961</v>
      </c>
      <c r="I17" s="549"/>
      <c r="J17" s="550"/>
      <c r="R17" s="507"/>
      <c r="S17" s="507"/>
      <c r="T17" s="507"/>
      <c r="U17" s="507"/>
      <c r="V17" s="507"/>
      <c r="W17" s="507"/>
      <c r="X17" s="507"/>
    </row>
    <row r="18" spans="1:24">
      <c r="A18" s="96">
        <v>11</v>
      </c>
      <c r="B18" s="79" t="s">
        <v>71</v>
      </c>
      <c r="C18" s="332">
        <v>43128371.684459798</v>
      </c>
      <c r="D18" s="333">
        <v>1689267.5766000005</v>
      </c>
      <c r="E18" s="332">
        <v>855144.80027999985</v>
      </c>
      <c r="F18" s="333">
        <v>52218797.971080191</v>
      </c>
      <c r="G18" s="396">
        <v>46564185.178962491</v>
      </c>
      <c r="H18" s="354">
        <f t="shared" si="0"/>
        <v>1.0586735418282907</v>
      </c>
      <c r="I18" s="549"/>
      <c r="J18" s="550"/>
      <c r="R18" s="507"/>
      <c r="S18" s="507"/>
      <c r="T18" s="507"/>
      <c r="U18" s="507"/>
      <c r="V18" s="507"/>
      <c r="W18" s="507"/>
      <c r="X18" s="507"/>
    </row>
    <row r="19" spans="1:24">
      <c r="A19" s="96">
        <v>12</v>
      </c>
      <c r="B19" s="79" t="s">
        <v>72</v>
      </c>
      <c r="C19" s="332">
        <v>3767331.2689</v>
      </c>
      <c r="D19" s="333">
        <v>23749229.5856</v>
      </c>
      <c r="E19" s="332">
        <v>20706852.8565</v>
      </c>
      <c r="F19" s="333">
        <v>24474184.125399999</v>
      </c>
      <c r="G19" s="396">
        <v>13146317.294341797</v>
      </c>
      <c r="H19" s="354">
        <f t="shared" si="0"/>
        <v>0.53715037964016044</v>
      </c>
      <c r="I19" s="549"/>
      <c r="J19" s="550"/>
      <c r="R19" s="507"/>
      <c r="S19" s="507"/>
      <c r="T19" s="507"/>
      <c r="U19" s="507"/>
      <c r="V19" s="507"/>
      <c r="W19" s="507"/>
      <c r="X19" s="507"/>
    </row>
    <row r="20" spans="1:24">
      <c r="A20" s="96">
        <v>13</v>
      </c>
      <c r="B20" s="79" t="s">
        <v>73</v>
      </c>
      <c r="C20" s="332">
        <v>0</v>
      </c>
      <c r="D20" s="333"/>
      <c r="E20" s="332"/>
      <c r="F20" s="333">
        <v>0</v>
      </c>
      <c r="G20" s="396">
        <v>0</v>
      </c>
      <c r="H20" s="354" t="e">
        <f t="shared" si="0"/>
        <v>#DIV/0!</v>
      </c>
      <c r="I20" s="549"/>
      <c r="J20" s="550"/>
      <c r="R20" s="507"/>
      <c r="S20" s="507"/>
      <c r="T20" s="507"/>
      <c r="U20" s="507"/>
      <c r="V20" s="507"/>
      <c r="W20" s="507"/>
      <c r="X20" s="507"/>
    </row>
    <row r="21" spans="1:24">
      <c r="A21" s="96">
        <v>14</v>
      </c>
      <c r="B21" s="79" t="s">
        <v>283</v>
      </c>
      <c r="C21" s="332">
        <v>176118135.53611702</v>
      </c>
      <c r="D21" s="333">
        <v>22725360.095300008</v>
      </c>
      <c r="E21" s="332">
        <v>16837256.983369999</v>
      </c>
      <c r="F21" s="333">
        <v>169522917.56908703</v>
      </c>
      <c r="G21" s="396">
        <v>162162253.99071541</v>
      </c>
      <c r="H21" s="354">
        <f t="shared" si="0"/>
        <v>0.84041317463743992</v>
      </c>
      <c r="I21" s="549"/>
      <c r="J21" s="550"/>
      <c r="R21" s="507"/>
      <c r="S21" s="507"/>
      <c r="T21" s="507"/>
      <c r="U21" s="507"/>
      <c r="V21" s="507"/>
      <c r="W21" s="507"/>
      <c r="X21" s="507"/>
    </row>
    <row r="22" spans="1:24" ht="13.5" thickBot="1">
      <c r="A22" s="166"/>
      <c r="B22" s="173" t="s">
        <v>69</v>
      </c>
      <c r="C22" s="325">
        <f>SUM(C8:C21)</f>
        <v>1425222080.035357</v>
      </c>
      <c r="D22" s="325">
        <f>SUM(D8:D21)</f>
        <v>156610169.92660001</v>
      </c>
      <c r="E22" s="325">
        <f>SUM(E8:E21)</f>
        <v>118449204.69518998</v>
      </c>
      <c r="F22" s="325">
        <f>SUM(F8:F21)</f>
        <v>1223255252.1079893</v>
      </c>
      <c r="G22" s="325">
        <f>SUM(G8:G21)</f>
        <v>1125113266.6327243</v>
      </c>
      <c r="H22" s="355">
        <f>G22/(C22+E22)</f>
        <v>0.72885547445362797</v>
      </c>
      <c r="I22" s="549"/>
      <c r="J22" s="550"/>
      <c r="R22" s="507"/>
      <c r="S22" s="507"/>
      <c r="T22" s="507"/>
      <c r="U22" s="507"/>
      <c r="V22" s="507"/>
      <c r="W22" s="507"/>
      <c r="X22" s="507"/>
    </row>
    <row r="23" spans="1:24">
      <c r="R23" s="507"/>
      <c r="S23" s="507"/>
      <c r="T23" s="507"/>
      <c r="U23" s="507"/>
      <c r="V23" s="507"/>
      <c r="W23" s="507"/>
      <c r="X23" s="507"/>
    </row>
    <row r="28" spans="1:24"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2"/>
  <sheetViews>
    <sheetView zoomScale="90" zoomScaleNormal="90" workbookViewId="0">
      <pane xSplit="2" ySplit="6" topLeftCell="C7" activePane="bottomRight" state="frozen"/>
      <selection pane="topRight" activeCell="C1" sqref="C1"/>
      <selection pane="bottomLeft" activeCell="A6" sqref="A6"/>
      <selection pane="bottomRight" activeCell="D35" sqref="D35"/>
    </sheetView>
  </sheetViews>
  <sheetFormatPr defaultColWidth="9.140625" defaultRowHeight="12.75"/>
  <cols>
    <col min="1" max="1" width="10.5703125" style="381" bestFit="1" customWidth="1"/>
    <col min="2" max="2" width="104.140625" style="381" customWidth="1"/>
    <col min="3" max="4" width="12.7109375" style="381" customWidth="1"/>
    <col min="5" max="5" width="13.5703125" style="381" bestFit="1" customWidth="1"/>
    <col min="6" max="11" width="12.7109375" style="381" customWidth="1"/>
    <col min="12" max="16384" width="9.140625" style="381"/>
  </cols>
  <sheetData>
    <row r="1" spans="1:11">
      <c r="A1" s="381" t="s">
        <v>226</v>
      </c>
      <c r="B1" s="381" t="str">
        <f>Info!C2</f>
        <v>სს "ბაზისბანკი"</v>
      </c>
    </row>
    <row r="2" spans="1:11">
      <c r="A2" s="381" t="s">
        <v>227</v>
      </c>
      <c r="B2" s="531">
        <f>'1. key ratios'!B2</f>
        <v>43465</v>
      </c>
      <c r="C2" s="382"/>
      <c r="D2" s="382"/>
    </row>
    <row r="3" spans="1:11">
      <c r="B3" s="382"/>
      <c r="C3" s="382"/>
      <c r="D3" s="382"/>
    </row>
    <row r="4" spans="1:11" ht="13.5" thickBot="1">
      <c r="A4" s="381" t="s">
        <v>824</v>
      </c>
      <c r="B4" s="349" t="s">
        <v>823</v>
      </c>
      <c r="C4" s="382"/>
      <c r="D4" s="382"/>
    </row>
    <row r="5" spans="1:11" ht="30" customHeight="1">
      <c r="A5" s="617"/>
      <c r="B5" s="618"/>
      <c r="C5" s="619" t="s">
        <v>858</v>
      </c>
      <c r="D5" s="619"/>
      <c r="E5" s="619"/>
      <c r="F5" s="619" t="s">
        <v>859</v>
      </c>
      <c r="G5" s="619"/>
      <c r="H5" s="619"/>
      <c r="I5" s="619" t="s">
        <v>860</v>
      </c>
      <c r="J5" s="619"/>
      <c r="K5" s="620"/>
    </row>
    <row r="6" spans="1:11">
      <c r="A6" s="379"/>
      <c r="B6" s="380"/>
      <c r="C6" s="383" t="s">
        <v>28</v>
      </c>
      <c r="D6" s="383" t="s">
        <v>133</v>
      </c>
      <c r="E6" s="383" t="s">
        <v>69</v>
      </c>
      <c r="F6" s="383" t="s">
        <v>28</v>
      </c>
      <c r="G6" s="383" t="s">
        <v>133</v>
      </c>
      <c r="H6" s="383" t="s">
        <v>69</v>
      </c>
      <c r="I6" s="383" t="s">
        <v>28</v>
      </c>
      <c r="J6" s="383" t="s">
        <v>133</v>
      </c>
      <c r="K6" s="388" t="s">
        <v>69</v>
      </c>
    </row>
    <row r="7" spans="1:11">
      <c r="A7" s="389" t="s">
        <v>794</v>
      </c>
      <c r="B7" s="378"/>
      <c r="C7" s="378"/>
      <c r="D7" s="378"/>
      <c r="E7" s="378"/>
      <c r="F7" s="378"/>
      <c r="G7" s="378"/>
      <c r="H7" s="378"/>
      <c r="I7" s="378"/>
      <c r="J7" s="378"/>
      <c r="K7" s="390"/>
    </row>
    <row r="8" spans="1:11">
      <c r="A8" s="377">
        <v>1</v>
      </c>
      <c r="B8" s="365" t="s">
        <v>794</v>
      </c>
      <c r="C8" s="551"/>
      <c r="D8" s="551"/>
      <c r="E8" s="551"/>
      <c r="F8" s="552">
        <v>179892509.63999999</v>
      </c>
      <c r="G8" s="552">
        <v>205453931.13729998</v>
      </c>
      <c r="H8" s="552">
        <v>385346440.7773</v>
      </c>
      <c r="I8" s="552">
        <v>178685551.13</v>
      </c>
      <c r="J8" s="552">
        <v>184091210.19819999</v>
      </c>
      <c r="K8" s="553">
        <v>362776761.32819998</v>
      </c>
    </row>
    <row r="9" spans="1:11">
      <c r="A9" s="389" t="s">
        <v>795</v>
      </c>
      <c r="B9" s="378"/>
      <c r="C9" s="554"/>
      <c r="D9" s="554"/>
      <c r="E9" s="554"/>
      <c r="F9" s="554"/>
      <c r="G9" s="554"/>
      <c r="H9" s="554"/>
      <c r="I9" s="554"/>
      <c r="J9" s="554"/>
      <c r="K9" s="555"/>
    </row>
    <row r="10" spans="1:11">
      <c r="A10" s="391">
        <v>2</v>
      </c>
      <c r="B10" s="366" t="s">
        <v>796</v>
      </c>
      <c r="C10" s="556">
        <v>48183924.187340006</v>
      </c>
      <c r="D10" s="557">
        <v>213874857.80379003</v>
      </c>
      <c r="E10" s="557">
        <v>262058781.99113005</v>
      </c>
      <c r="F10" s="557">
        <v>9335127.9024599995</v>
      </c>
      <c r="G10" s="557">
        <v>28317926.029668503</v>
      </c>
      <c r="H10" s="557">
        <v>37653053.932128504</v>
      </c>
      <c r="I10" s="557">
        <v>1981556.3919820001</v>
      </c>
      <c r="J10" s="557">
        <v>4977019.8028922509</v>
      </c>
      <c r="K10" s="558">
        <v>6958576.1948742513</v>
      </c>
    </row>
    <row r="11" spans="1:11">
      <c r="A11" s="391">
        <v>3</v>
      </c>
      <c r="B11" s="366" t="s">
        <v>797</v>
      </c>
      <c r="C11" s="556">
        <v>242475924.31049997</v>
      </c>
      <c r="D11" s="557">
        <v>605897371.97884488</v>
      </c>
      <c r="E11" s="557">
        <v>848373296.28934479</v>
      </c>
      <c r="F11" s="557">
        <v>71367642.202500015</v>
      </c>
      <c r="G11" s="557">
        <v>92611302.723505005</v>
      </c>
      <c r="H11" s="557">
        <v>163978944.92600501</v>
      </c>
      <c r="I11" s="557">
        <v>53726276.112999998</v>
      </c>
      <c r="J11" s="557">
        <v>71713207.188437015</v>
      </c>
      <c r="K11" s="558">
        <v>125439483.30143702</v>
      </c>
    </row>
    <row r="12" spans="1:11">
      <c r="A12" s="391">
        <v>4</v>
      </c>
      <c r="B12" s="366" t="s">
        <v>798</v>
      </c>
      <c r="C12" s="556">
        <v>60000000</v>
      </c>
      <c r="D12" s="557">
        <v>0</v>
      </c>
      <c r="E12" s="557">
        <v>60000000</v>
      </c>
      <c r="F12" s="557">
        <v>0</v>
      </c>
      <c r="G12" s="557">
        <v>0</v>
      </c>
      <c r="H12" s="557">
        <v>0</v>
      </c>
      <c r="I12" s="557">
        <v>0</v>
      </c>
      <c r="J12" s="557">
        <v>0</v>
      </c>
      <c r="K12" s="558">
        <v>0</v>
      </c>
    </row>
    <row r="13" spans="1:11">
      <c r="A13" s="391">
        <v>5</v>
      </c>
      <c r="B13" s="366" t="s">
        <v>799</v>
      </c>
      <c r="C13" s="556">
        <v>73406311.031000003</v>
      </c>
      <c r="D13" s="557">
        <v>52026760.716799997</v>
      </c>
      <c r="E13" s="557">
        <v>125433071.74779999</v>
      </c>
      <c r="F13" s="557">
        <v>13030557.875050001</v>
      </c>
      <c r="G13" s="557">
        <v>17712172.482177496</v>
      </c>
      <c r="H13" s="557">
        <v>30742730.357227497</v>
      </c>
      <c r="I13" s="557">
        <v>5214819.8655500012</v>
      </c>
      <c r="J13" s="557">
        <v>6723316.8911950001</v>
      </c>
      <c r="K13" s="558">
        <v>11938136.756745001</v>
      </c>
    </row>
    <row r="14" spans="1:11">
      <c r="A14" s="391">
        <v>6</v>
      </c>
      <c r="B14" s="366" t="s">
        <v>814</v>
      </c>
      <c r="C14" s="556"/>
      <c r="D14" s="557"/>
      <c r="E14" s="557"/>
      <c r="F14" s="557"/>
      <c r="G14" s="557"/>
      <c r="H14" s="557"/>
      <c r="I14" s="557"/>
      <c r="J14" s="557"/>
      <c r="K14" s="558"/>
    </row>
    <row r="15" spans="1:11">
      <c r="A15" s="391">
        <v>7</v>
      </c>
      <c r="B15" s="366" t="s">
        <v>801</v>
      </c>
      <c r="C15" s="556">
        <v>7873958.5200000005</v>
      </c>
      <c r="D15" s="557">
        <v>7997093.2128000008</v>
      </c>
      <c r="E15" s="557">
        <v>15871051.732800001</v>
      </c>
      <c r="F15" s="557">
        <v>1929126.08</v>
      </c>
      <c r="G15" s="557">
        <v>0</v>
      </c>
      <c r="H15" s="557"/>
      <c r="I15" s="557">
        <v>1929126.08</v>
      </c>
      <c r="J15" s="557">
        <v>0</v>
      </c>
      <c r="K15" s="558">
        <v>1929126.08</v>
      </c>
    </row>
    <row r="16" spans="1:11">
      <c r="A16" s="391">
        <v>8</v>
      </c>
      <c r="B16" s="367" t="s">
        <v>802</v>
      </c>
      <c r="C16" s="556">
        <v>431940118.04883999</v>
      </c>
      <c r="D16" s="557">
        <v>879796083.71223497</v>
      </c>
      <c r="E16" s="557">
        <v>1311736201.761075</v>
      </c>
      <c r="F16" s="557">
        <v>95662454.060010001</v>
      </c>
      <c r="G16" s="557">
        <v>138641401.235351</v>
      </c>
      <c r="H16" s="557">
        <v>234303855.29536098</v>
      </c>
      <c r="I16" s="557">
        <v>62851778.450531997</v>
      </c>
      <c r="J16" s="557">
        <v>83413543.882524267</v>
      </c>
      <c r="K16" s="558">
        <v>146265322.3330563</v>
      </c>
    </row>
    <row r="17" spans="1:11">
      <c r="A17" s="389" t="s">
        <v>803</v>
      </c>
      <c r="B17" s="378"/>
      <c r="C17" s="554"/>
      <c r="D17" s="554"/>
      <c r="E17" s="554"/>
      <c r="F17" s="554"/>
      <c r="G17" s="554"/>
      <c r="H17" s="554"/>
      <c r="I17" s="554"/>
      <c r="J17" s="554"/>
      <c r="K17" s="555"/>
    </row>
    <row r="18" spans="1:11">
      <c r="A18" s="391">
        <v>9</v>
      </c>
      <c r="B18" s="366" t="s">
        <v>804</v>
      </c>
      <c r="C18" s="556"/>
      <c r="D18" s="557">
        <v>0</v>
      </c>
      <c r="E18" s="557">
        <v>0</v>
      </c>
      <c r="F18" s="557"/>
      <c r="G18" s="557"/>
      <c r="H18" s="557"/>
      <c r="I18" s="557"/>
      <c r="J18" s="557"/>
      <c r="K18" s="558"/>
    </row>
    <row r="19" spans="1:11">
      <c r="A19" s="391">
        <v>10</v>
      </c>
      <c r="B19" s="366" t="s">
        <v>805</v>
      </c>
      <c r="C19" s="556">
        <v>325030952.74370003</v>
      </c>
      <c r="D19" s="557">
        <v>562007055.13740003</v>
      </c>
      <c r="E19" s="557">
        <v>887038007.88110006</v>
      </c>
      <c r="F19" s="557">
        <v>4733063.1672499999</v>
      </c>
      <c r="G19" s="557">
        <v>4526380.0564999999</v>
      </c>
      <c r="H19" s="557">
        <v>9259443.223749999</v>
      </c>
      <c r="I19" s="557">
        <v>5940021.6772499997</v>
      </c>
      <c r="J19" s="557">
        <v>70382474.747600004</v>
      </c>
      <c r="K19" s="558">
        <v>76322496.424850002</v>
      </c>
    </row>
    <row r="20" spans="1:11">
      <c r="A20" s="391">
        <v>11</v>
      </c>
      <c r="B20" s="366" t="s">
        <v>806</v>
      </c>
      <c r="C20" s="556">
        <v>2119687.1</v>
      </c>
      <c r="D20" s="557">
        <v>261451.8462</v>
      </c>
      <c r="E20" s="557">
        <v>2381138.9462000001</v>
      </c>
      <c r="F20" s="557">
        <v>0</v>
      </c>
      <c r="G20" s="557">
        <v>0</v>
      </c>
      <c r="H20" s="557">
        <v>0</v>
      </c>
      <c r="I20" s="557"/>
      <c r="J20" s="557"/>
      <c r="K20" s="558"/>
    </row>
    <row r="21" spans="1:11" ht="13.5" thickBot="1">
      <c r="A21" s="232">
        <v>12</v>
      </c>
      <c r="B21" s="392" t="s">
        <v>807</v>
      </c>
      <c r="C21" s="559">
        <v>327150639.84370005</v>
      </c>
      <c r="D21" s="560">
        <v>562268506.98360002</v>
      </c>
      <c r="E21" s="559">
        <v>889419146.82730007</v>
      </c>
      <c r="F21" s="560">
        <v>4733063.1672499999</v>
      </c>
      <c r="G21" s="560">
        <v>4526380.0564999999</v>
      </c>
      <c r="H21" s="560">
        <v>9259443.223749999</v>
      </c>
      <c r="I21" s="560">
        <v>5940021.6772499997</v>
      </c>
      <c r="J21" s="560">
        <v>70382474.747600004</v>
      </c>
      <c r="K21" s="561">
        <v>76322496.424850002</v>
      </c>
    </row>
    <row r="22" spans="1:11" ht="38.25" customHeight="1" thickBot="1">
      <c r="A22" s="375"/>
      <c r="B22" s="376"/>
      <c r="C22" s="562"/>
      <c r="D22" s="562"/>
      <c r="E22" s="562"/>
      <c r="F22" s="614" t="s">
        <v>808</v>
      </c>
      <c r="G22" s="615"/>
      <c r="H22" s="615"/>
      <c r="I22" s="614" t="s">
        <v>809</v>
      </c>
      <c r="J22" s="615"/>
      <c r="K22" s="616"/>
    </row>
    <row r="23" spans="1:11">
      <c r="A23" s="371">
        <v>13</v>
      </c>
      <c r="B23" s="368" t="s">
        <v>794</v>
      </c>
      <c r="C23" s="563"/>
      <c r="D23" s="563"/>
      <c r="E23" s="563"/>
      <c r="F23" s="525">
        <f>F8</f>
        <v>179892509.63999999</v>
      </c>
      <c r="G23" s="525">
        <f t="shared" ref="G23" si="0">G8</f>
        <v>205453931.13729998</v>
      </c>
      <c r="H23" s="525">
        <f>H8</f>
        <v>385346440.7773</v>
      </c>
      <c r="I23" s="525">
        <f>I8</f>
        <v>178685551.13</v>
      </c>
      <c r="J23" s="525">
        <f>J8</f>
        <v>184091210.19819999</v>
      </c>
      <c r="K23" s="525">
        <f>K8</f>
        <v>362776761.32819998</v>
      </c>
    </row>
    <row r="24" spans="1:11" ht="13.5" thickBot="1">
      <c r="A24" s="372">
        <v>14</v>
      </c>
      <c r="B24" s="369" t="s">
        <v>810</v>
      </c>
      <c r="C24" s="564"/>
      <c r="D24" s="565"/>
      <c r="E24" s="566"/>
      <c r="F24" s="526">
        <v>90929390.892760009</v>
      </c>
      <c r="G24" s="526">
        <v>134115021.17885102</v>
      </c>
      <c r="H24" s="526">
        <v>225044412.07161105</v>
      </c>
      <c r="I24" s="526">
        <v>56911756.773282006</v>
      </c>
      <c r="J24" s="526">
        <v>20853385.970631063</v>
      </c>
      <c r="K24" s="527">
        <f>I24+J24</f>
        <v>77765142.743913069</v>
      </c>
    </row>
    <row r="25" spans="1:11" ht="13.5" thickBot="1">
      <c r="A25" s="373">
        <v>15</v>
      </c>
      <c r="B25" s="370" t="s">
        <v>811</v>
      </c>
      <c r="C25" s="374"/>
      <c r="D25" s="374"/>
      <c r="E25" s="374"/>
      <c r="F25" s="528">
        <f>F23/F24</f>
        <v>1.9783758350714236</v>
      </c>
      <c r="G25" s="528">
        <f t="shared" ref="G25:K25" si="1">G23/G24</f>
        <v>1.5319233396184155</v>
      </c>
      <c r="H25" s="528">
        <f t="shared" si="1"/>
        <v>1.7123128596264789</v>
      </c>
      <c r="I25" s="528">
        <f t="shared" si="1"/>
        <v>3.1396948760837819</v>
      </c>
      <c r="J25" s="528">
        <f t="shared" si="1"/>
        <v>8.8278810192966013</v>
      </c>
      <c r="K25" s="528">
        <f t="shared" si="1"/>
        <v>4.6650304818812369</v>
      </c>
    </row>
    <row r="28" spans="1:11" ht="38.25">
      <c r="B28" s="23" t="s">
        <v>857</v>
      </c>
    </row>
    <row r="29" spans="1:11">
      <c r="C29" s="518"/>
      <c r="D29" s="518"/>
      <c r="E29" s="518"/>
      <c r="F29" s="518"/>
      <c r="G29" s="518"/>
      <c r="H29" s="518"/>
      <c r="I29" s="518"/>
      <c r="J29" s="518"/>
      <c r="K29" s="518"/>
    </row>
    <row r="35" ht="12.75" customHeight="1"/>
    <row r="52" ht="13.5" customHeight="1"/>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40625" defaultRowHeight="15"/>
  <cols>
    <col min="1" max="1" width="10.5703125" style="74" bestFit="1" customWidth="1"/>
    <col min="2" max="2" width="95" style="74" customWidth="1"/>
    <col min="3" max="3" width="12.5703125" style="74" bestFit="1" customWidth="1"/>
    <col min="4" max="4" width="10" style="74" bestFit="1" customWidth="1"/>
    <col min="5" max="5" width="18.28515625" style="74" bestFit="1" customWidth="1"/>
    <col min="6" max="13" width="10.7109375" style="74" customWidth="1"/>
    <col min="14" max="14" width="31" style="74" bestFit="1" customWidth="1"/>
    <col min="15" max="16384" width="9.140625" style="12"/>
  </cols>
  <sheetData>
    <row r="1" spans="1:14">
      <c r="A1" s="5" t="s">
        <v>226</v>
      </c>
      <c r="B1" s="74" t="str">
        <f>Info!C2</f>
        <v>სს "ბაზისბანკი"</v>
      </c>
    </row>
    <row r="2" spans="1:14" ht="14.25" customHeight="1">
      <c r="A2" s="74" t="s">
        <v>227</v>
      </c>
      <c r="B2" s="531">
        <f>'1. key ratios'!B2</f>
        <v>43465</v>
      </c>
    </row>
    <row r="3" spans="1:14" ht="14.25" customHeight="1"/>
    <row r="4" spans="1:14" ht="15.75" thickBot="1">
      <c r="A4" s="2" t="s">
        <v>657</v>
      </c>
      <c r="B4" s="98" t="s">
        <v>78</v>
      </c>
    </row>
    <row r="5" spans="1:14" s="25" customFormat="1" ht="12.75">
      <c r="A5" s="182"/>
      <c r="B5" s="183"/>
      <c r="C5" s="184" t="s">
        <v>0</v>
      </c>
      <c r="D5" s="184" t="s">
        <v>1</v>
      </c>
      <c r="E5" s="184" t="s">
        <v>2</v>
      </c>
      <c r="F5" s="184" t="s">
        <v>3</v>
      </c>
      <c r="G5" s="184" t="s">
        <v>4</v>
      </c>
      <c r="H5" s="184" t="s">
        <v>5</v>
      </c>
      <c r="I5" s="184" t="s">
        <v>273</v>
      </c>
      <c r="J5" s="184" t="s">
        <v>274</v>
      </c>
      <c r="K5" s="184" t="s">
        <v>275</v>
      </c>
      <c r="L5" s="184" t="s">
        <v>276</v>
      </c>
      <c r="M5" s="184" t="s">
        <v>277</v>
      </c>
      <c r="N5" s="185" t="s">
        <v>278</v>
      </c>
    </row>
    <row r="6" spans="1:14" ht="45">
      <c r="A6" s="174"/>
      <c r="B6" s="110"/>
      <c r="C6" s="111" t="s">
        <v>88</v>
      </c>
      <c r="D6" s="112" t="s">
        <v>77</v>
      </c>
      <c r="E6" s="113" t="s">
        <v>87</v>
      </c>
      <c r="F6" s="114">
        <v>0</v>
      </c>
      <c r="G6" s="114">
        <v>0.2</v>
      </c>
      <c r="H6" s="114">
        <v>0.35</v>
      </c>
      <c r="I6" s="114">
        <v>0.5</v>
      </c>
      <c r="J6" s="114">
        <v>0.75</v>
      </c>
      <c r="K6" s="114">
        <v>1</v>
      </c>
      <c r="L6" s="114">
        <v>1.5</v>
      </c>
      <c r="M6" s="114">
        <v>2.5</v>
      </c>
      <c r="N6" s="175" t="s">
        <v>78</v>
      </c>
    </row>
    <row r="7" spans="1:14">
      <c r="A7" s="176">
        <v>1</v>
      </c>
      <c r="B7" s="115" t="s">
        <v>79</v>
      </c>
      <c r="C7" s="334">
        <f>SUM(C8:C13)</f>
        <v>0</v>
      </c>
      <c r="D7" s="110"/>
      <c r="E7" s="337">
        <f t="shared" ref="E7:M7" si="0">SUM(E8:E13)</f>
        <v>0</v>
      </c>
      <c r="F7" s="334">
        <f>SUM(F8:F13)</f>
        <v>0</v>
      </c>
      <c r="G7" s="334">
        <f t="shared" si="0"/>
        <v>0</v>
      </c>
      <c r="H7" s="334">
        <f t="shared" si="0"/>
        <v>0</v>
      </c>
      <c r="I7" s="334">
        <f t="shared" si="0"/>
        <v>0</v>
      </c>
      <c r="J7" s="334">
        <f t="shared" si="0"/>
        <v>0</v>
      </c>
      <c r="K7" s="334">
        <f t="shared" si="0"/>
        <v>0</v>
      </c>
      <c r="L7" s="334">
        <f t="shared" si="0"/>
        <v>0</v>
      </c>
      <c r="M7" s="334">
        <f t="shared" si="0"/>
        <v>0</v>
      </c>
      <c r="N7" s="177">
        <f>SUM(N8:N13)</f>
        <v>0</v>
      </c>
    </row>
    <row r="8" spans="1:14">
      <c r="A8" s="176">
        <v>1.1000000000000001</v>
      </c>
      <c r="B8" s="116" t="s">
        <v>80</v>
      </c>
      <c r="C8" s="335">
        <v>0</v>
      </c>
      <c r="D8" s="117">
        <v>0.02</v>
      </c>
      <c r="E8" s="337">
        <f>C8*D8</f>
        <v>0</v>
      </c>
      <c r="F8" s="335"/>
      <c r="G8" s="335"/>
      <c r="H8" s="335"/>
      <c r="I8" s="335"/>
      <c r="J8" s="335"/>
      <c r="K8" s="335"/>
      <c r="L8" s="335"/>
      <c r="M8" s="335"/>
      <c r="N8" s="177">
        <f>SUMPRODUCT($F$6:$M$6,F8:M8)</f>
        <v>0</v>
      </c>
    </row>
    <row r="9" spans="1:14">
      <c r="A9" s="176">
        <v>1.2</v>
      </c>
      <c r="B9" s="116" t="s">
        <v>81</v>
      </c>
      <c r="C9" s="335">
        <v>0</v>
      </c>
      <c r="D9" s="117">
        <v>0.05</v>
      </c>
      <c r="E9" s="337">
        <f>C9*D9</f>
        <v>0</v>
      </c>
      <c r="F9" s="335"/>
      <c r="G9" s="335"/>
      <c r="H9" s="335"/>
      <c r="I9" s="335"/>
      <c r="J9" s="335"/>
      <c r="K9" s="335"/>
      <c r="L9" s="335"/>
      <c r="M9" s="335"/>
      <c r="N9" s="177">
        <f t="shared" ref="N9:N12" si="1">SUMPRODUCT($F$6:$M$6,F9:M9)</f>
        <v>0</v>
      </c>
    </row>
    <row r="10" spans="1:14">
      <c r="A10" s="176">
        <v>1.3</v>
      </c>
      <c r="B10" s="116" t="s">
        <v>82</v>
      </c>
      <c r="C10" s="335">
        <v>0</v>
      </c>
      <c r="D10" s="117">
        <v>0.08</v>
      </c>
      <c r="E10" s="337">
        <f>C10*D10</f>
        <v>0</v>
      </c>
      <c r="F10" s="335"/>
      <c r="G10" s="335"/>
      <c r="H10" s="335"/>
      <c r="I10" s="335"/>
      <c r="J10" s="335"/>
      <c r="K10" s="335"/>
      <c r="L10" s="335"/>
      <c r="M10" s="335"/>
      <c r="N10" s="177">
        <f>SUMPRODUCT($F$6:$M$6,F10:M10)</f>
        <v>0</v>
      </c>
    </row>
    <row r="11" spans="1:14">
      <c r="A11" s="176">
        <v>1.4</v>
      </c>
      <c r="B11" s="116" t="s">
        <v>83</v>
      </c>
      <c r="C11" s="335">
        <v>0</v>
      </c>
      <c r="D11" s="117">
        <v>0.11</v>
      </c>
      <c r="E11" s="337">
        <f>C11*D11</f>
        <v>0</v>
      </c>
      <c r="F11" s="335"/>
      <c r="G11" s="335"/>
      <c r="H11" s="335"/>
      <c r="I11" s="335"/>
      <c r="J11" s="335"/>
      <c r="K11" s="335"/>
      <c r="L11" s="335"/>
      <c r="M11" s="335"/>
      <c r="N11" s="177">
        <f t="shared" si="1"/>
        <v>0</v>
      </c>
    </row>
    <row r="12" spans="1:14">
      <c r="A12" s="176">
        <v>1.5</v>
      </c>
      <c r="B12" s="116" t="s">
        <v>84</v>
      </c>
      <c r="C12" s="335">
        <v>0</v>
      </c>
      <c r="D12" s="117">
        <v>0.14000000000000001</v>
      </c>
      <c r="E12" s="337">
        <f>C12*D12</f>
        <v>0</v>
      </c>
      <c r="F12" s="335"/>
      <c r="G12" s="335"/>
      <c r="H12" s="335"/>
      <c r="I12" s="335"/>
      <c r="J12" s="335"/>
      <c r="K12" s="335"/>
      <c r="L12" s="335"/>
      <c r="M12" s="335"/>
      <c r="N12" s="177">
        <f t="shared" si="1"/>
        <v>0</v>
      </c>
    </row>
    <row r="13" spans="1:14">
      <c r="A13" s="176">
        <v>1.6</v>
      </c>
      <c r="B13" s="118" t="s">
        <v>85</v>
      </c>
      <c r="C13" s="335">
        <v>0</v>
      </c>
      <c r="D13" s="119"/>
      <c r="E13" s="335"/>
      <c r="F13" s="335"/>
      <c r="G13" s="335"/>
      <c r="H13" s="335"/>
      <c r="I13" s="335"/>
      <c r="J13" s="335"/>
      <c r="K13" s="335"/>
      <c r="L13" s="335"/>
      <c r="M13" s="335"/>
      <c r="N13" s="177">
        <f>SUMPRODUCT($F$6:$M$6,F13:M13)</f>
        <v>0</v>
      </c>
    </row>
    <row r="14" spans="1:14">
      <c r="A14" s="176">
        <v>2</v>
      </c>
      <c r="B14" s="120" t="s">
        <v>86</v>
      </c>
      <c r="C14" s="334">
        <f>SUM(C15:C20)</f>
        <v>0</v>
      </c>
      <c r="D14" s="110"/>
      <c r="E14" s="337">
        <f t="shared" ref="E14:M14" si="2">SUM(E15:E20)</f>
        <v>0</v>
      </c>
      <c r="F14" s="335">
        <f t="shared" si="2"/>
        <v>0</v>
      </c>
      <c r="G14" s="335">
        <f t="shared" si="2"/>
        <v>0</v>
      </c>
      <c r="H14" s="335">
        <f t="shared" si="2"/>
        <v>0</v>
      </c>
      <c r="I14" s="335">
        <f t="shared" si="2"/>
        <v>0</v>
      </c>
      <c r="J14" s="335">
        <f t="shared" si="2"/>
        <v>0</v>
      </c>
      <c r="K14" s="335">
        <f t="shared" si="2"/>
        <v>0</v>
      </c>
      <c r="L14" s="335">
        <f t="shared" si="2"/>
        <v>0</v>
      </c>
      <c r="M14" s="335">
        <f t="shared" si="2"/>
        <v>0</v>
      </c>
      <c r="N14" s="177">
        <f>SUM(N15:N20)</f>
        <v>0</v>
      </c>
    </row>
    <row r="15" spans="1:14">
      <c r="A15" s="176">
        <v>2.1</v>
      </c>
      <c r="B15" s="118" t="s">
        <v>80</v>
      </c>
      <c r="C15" s="335"/>
      <c r="D15" s="117">
        <v>5.0000000000000001E-3</v>
      </c>
      <c r="E15" s="337">
        <f>C15*D15</f>
        <v>0</v>
      </c>
      <c r="F15" s="335"/>
      <c r="G15" s="335"/>
      <c r="H15" s="335"/>
      <c r="I15" s="335"/>
      <c r="J15" s="335"/>
      <c r="K15" s="335"/>
      <c r="L15" s="335"/>
      <c r="M15" s="335"/>
      <c r="N15" s="177">
        <f>SUMPRODUCT($F$6:$M$6,F15:M15)</f>
        <v>0</v>
      </c>
    </row>
    <row r="16" spans="1:14">
      <c r="A16" s="176">
        <v>2.2000000000000002</v>
      </c>
      <c r="B16" s="118" t="s">
        <v>81</v>
      </c>
      <c r="C16" s="335"/>
      <c r="D16" s="117">
        <v>0.01</v>
      </c>
      <c r="E16" s="337">
        <f>C16*D16</f>
        <v>0</v>
      </c>
      <c r="F16" s="335"/>
      <c r="G16" s="335"/>
      <c r="H16" s="335"/>
      <c r="I16" s="335"/>
      <c r="J16" s="335"/>
      <c r="K16" s="335"/>
      <c r="L16" s="335"/>
      <c r="M16" s="335"/>
      <c r="N16" s="177">
        <f t="shared" ref="N16:N20" si="3">SUMPRODUCT($F$6:$M$6,F16:M16)</f>
        <v>0</v>
      </c>
    </row>
    <row r="17" spans="1:14">
      <c r="A17" s="176">
        <v>2.2999999999999998</v>
      </c>
      <c r="B17" s="118" t="s">
        <v>82</v>
      </c>
      <c r="C17" s="335"/>
      <c r="D17" s="117">
        <v>0.02</v>
      </c>
      <c r="E17" s="337">
        <f>C17*D17</f>
        <v>0</v>
      </c>
      <c r="F17" s="335"/>
      <c r="G17" s="335"/>
      <c r="H17" s="335"/>
      <c r="I17" s="335"/>
      <c r="J17" s="335"/>
      <c r="K17" s="335"/>
      <c r="L17" s="335"/>
      <c r="M17" s="335"/>
      <c r="N17" s="177">
        <f t="shared" si="3"/>
        <v>0</v>
      </c>
    </row>
    <row r="18" spans="1:14">
      <c r="A18" s="176">
        <v>2.4</v>
      </c>
      <c r="B18" s="118" t="s">
        <v>83</v>
      </c>
      <c r="C18" s="335"/>
      <c r="D18" s="117">
        <v>0.03</v>
      </c>
      <c r="E18" s="337">
        <f>C18*D18</f>
        <v>0</v>
      </c>
      <c r="F18" s="335"/>
      <c r="G18" s="335"/>
      <c r="H18" s="335"/>
      <c r="I18" s="335"/>
      <c r="J18" s="335"/>
      <c r="K18" s="335"/>
      <c r="L18" s="335"/>
      <c r="M18" s="335"/>
      <c r="N18" s="177">
        <f t="shared" si="3"/>
        <v>0</v>
      </c>
    </row>
    <row r="19" spans="1:14">
      <c r="A19" s="176">
        <v>2.5</v>
      </c>
      <c r="B19" s="118" t="s">
        <v>84</v>
      </c>
      <c r="C19" s="335"/>
      <c r="D19" s="117">
        <v>0.04</v>
      </c>
      <c r="E19" s="337">
        <f>C19*D19</f>
        <v>0</v>
      </c>
      <c r="F19" s="335"/>
      <c r="G19" s="335"/>
      <c r="H19" s="335"/>
      <c r="I19" s="335"/>
      <c r="J19" s="335"/>
      <c r="K19" s="335"/>
      <c r="L19" s="335"/>
      <c r="M19" s="335"/>
      <c r="N19" s="177">
        <f t="shared" si="3"/>
        <v>0</v>
      </c>
    </row>
    <row r="20" spans="1:14">
      <c r="A20" s="176">
        <v>2.6</v>
      </c>
      <c r="B20" s="118" t="s">
        <v>85</v>
      </c>
      <c r="C20" s="335"/>
      <c r="D20" s="119"/>
      <c r="E20" s="338"/>
      <c r="F20" s="335"/>
      <c r="G20" s="335"/>
      <c r="H20" s="335"/>
      <c r="I20" s="335"/>
      <c r="J20" s="335"/>
      <c r="K20" s="335"/>
      <c r="L20" s="335"/>
      <c r="M20" s="335"/>
      <c r="N20" s="177">
        <f t="shared" si="3"/>
        <v>0</v>
      </c>
    </row>
    <row r="21" spans="1:14" ht="15.75" thickBot="1">
      <c r="A21" s="178">
        <v>3</v>
      </c>
      <c r="B21" s="179" t="s">
        <v>69</v>
      </c>
      <c r="C21" s="336">
        <f>C14+C7</f>
        <v>0</v>
      </c>
      <c r="D21" s="180"/>
      <c r="E21" s="339">
        <f>E14+E7</f>
        <v>0</v>
      </c>
      <c r="F21" s="340">
        <f>F7+F14</f>
        <v>0</v>
      </c>
      <c r="G21" s="340">
        <f t="shared" ref="G21:L21" si="4">G7+G14</f>
        <v>0</v>
      </c>
      <c r="H21" s="340">
        <f t="shared" si="4"/>
        <v>0</v>
      </c>
      <c r="I21" s="340">
        <f t="shared" si="4"/>
        <v>0</v>
      </c>
      <c r="J21" s="340">
        <f t="shared" si="4"/>
        <v>0</v>
      </c>
      <c r="K21" s="340">
        <f t="shared" si="4"/>
        <v>0</v>
      </c>
      <c r="L21" s="340">
        <f t="shared" si="4"/>
        <v>0</v>
      </c>
      <c r="M21" s="340">
        <f>M7+M14</f>
        <v>0</v>
      </c>
      <c r="N21" s="181">
        <f>N14+N7</f>
        <v>0</v>
      </c>
    </row>
    <row r="22" spans="1:14">
      <c r="E22" s="341"/>
      <c r="F22" s="341"/>
      <c r="G22" s="341"/>
      <c r="H22" s="341"/>
      <c r="I22" s="341"/>
      <c r="J22" s="341"/>
      <c r="K22" s="341"/>
      <c r="L22" s="341"/>
      <c r="M22" s="34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19" workbookViewId="0">
      <selection activeCell="I43" sqref="I43"/>
    </sheetView>
  </sheetViews>
  <sheetFormatPr defaultRowHeight="15"/>
  <cols>
    <col min="1" max="1" width="11.42578125" customWidth="1"/>
    <col min="2" max="2" width="76.85546875" style="4" customWidth="1"/>
    <col min="3" max="3" width="22.85546875" customWidth="1"/>
  </cols>
  <sheetData>
    <row r="1" spans="1:3">
      <c r="A1" s="381" t="s">
        <v>226</v>
      </c>
      <c r="B1" t="str">
        <f>Info!C2</f>
        <v>სს "ბაზისბანკი"</v>
      </c>
    </row>
    <row r="2" spans="1:3">
      <c r="A2" s="381" t="s">
        <v>227</v>
      </c>
      <c r="B2" s="531">
        <f>'1. key ratios'!B2</f>
        <v>43465</v>
      </c>
    </row>
    <row r="3" spans="1:3">
      <c r="A3" s="381"/>
      <c r="B3"/>
    </row>
    <row r="4" spans="1:3">
      <c r="A4" s="381" t="s">
        <v>902</v>
      </c>
      <c r="B4" t="s">
        <v>861</v>
      </c>
    </row>
    <row r="5" spans="1:3">
      <c r="A5" s="451"/>
      <c r="B5" s="451" t="s">
        <v>862</v>
      </c>
      <c r="C5" s="463"/>
    </row>
    <row r="6" spans="1:3">
      <c r="A6" s="452">
        <v>1</v>
      </c>
      <c r="B6" s="464" t="s">
        <v>862</v>
      </c>
      <c r="C6" s="465">
        <v>1411687593.9715173</v>
      </c>
    </row>
    <row r="7" spans="1:3">
      <c r="A7" s="452">
        <v>2</v>
      </c>
      <c r="B7" s="464" t="s">
        <v>863</v>
      </c>
      <c r="C7" s="465">
        <v>-1363507.68</v>
      </c>
    </row>
    <row r="8" spans="1:3">
      <c r="A8" s="453">
        <v>3</v>
      </c>
      <c r="B8" s="466" t="s">
        <v>864</v>
      </c>
      <c r="C8" s="467">
        <f>C6+C7</f>
        <v>1410324086.2915173</v>
      </c>
    </row>
    <row r="9" spans="1:3">
      <c r="A9" s="454"/>
      <c r="B9" s="454" t="s">
        <v>865</v>
      </c>
      <c r="C9" s="468"/>
    </row>
    <row r="10" spans="1:3">
      <c r="A10" s="455">
        <v>4</v>
      </c>
      <c r="B10" s="469" t="s">
        <v>866</v>
      </c>
      <c r="C10" s="465"/>
    </row>
    <row r="11" spans="1:3">
      <c r="A11" s="455">
        <v>5</v>
      </c>
      <c r="B11" s="470" t="s">
        <v>867</v>
      </c>
      <c r="C11" s="465"/>
    </row>
    <row r="12" spans="1:3">
      <c r="A12" s="455" t="s">
        <v>868</v>
      </c>
      <c r="B12" s="464" t="s">
        <v>869</v>
      </c>
      <c r="C12" s="467">
        <v>0</v>
      </c>
    </row>
    <row r="13" spans="1:3">
      <c r="A13" s="456">
        <v>6</v>
      </c>
      <c r="B13" s="471" t="s">
        <v>870</v>
      </c>
      <c r="C13" s="465"/>
    </row>
    <row r="14" spans="1:3">
      <c r="A14" s="456">
        <v>7</v>
      </c>
      <c r="B14" s="472" t="s">
        <v>871</v>
      </c>
      <c r="C14" s="465"/>
    </row>
    <row r="15" spans="1:3">
      <c r="A15" s="457">
        <v>8</v>
      </c>
      <c r="B15" s="464" t="s">
        <v>872</v>
      </c>
      <c r="C15" s="465"/>
    </row>
    <row r="16" spans="1:3" ht="24">
      <c r="A16" s="456">
        <v>9</v>
      </c>
      <c r="B16" s="472" t="s">
        <v>873</v>
      </c>
      <c r="C16" s="465"/>
    </row>
    <row r="17" spans="1:3">
      <c r="A17" s="456">
        <v>10</v>
      </c>
      <c r="B17" s="472" t="s">
        <v>874</v>
      </c>
      <c r="C17" s="465"/>
    </row>
    <row r="18" spans="1:3">
      <c r="A18" s="458">
        <v>11</v>
      </c>
      <c r="B18" s="473" t="s">
        <v>875</v>
      </c>
      <c r="C18" s="467">
        <f>SUM(C10:C17)</f>
        <v>0</v>
      </c>
    </row>
    <row r="19" spans="1:3">
      <c r="A19" s="454"/>
      <c r="B19" s="454" t="s">
        <v>876</v>
      </c>
      <c r="C19" s="474"/>
    </row>
    <row r="20" spans="1:3">
      <c r="A20" s="456">
        <v>12</v>
      </c>
      <c r="B20" s="469" t="s">
        <v>877</v>
      </c>
      <c r="C20" s="465"/>
    </row>
    <row r="21" spans="1:3">
      <c r="A21" s="456">
        <v>13</v>
      </c>
      <c r="B21" s="469" t="s">
        <v>878</v>
      </c>
      <c r="C21" s="465"/>
    </row>
    <row r="22" spans="1:3">
      <c r="A22" s="456">
        <v>14</v>
      </c>
      <c r="B22" s="469" t="s">
        <v>879</v>
      </c>
      <c r="C22" s="465"/>
    </row>
    <row r="23" spans="1:3" ht="24">
      <c r="A23" s="456" t="s">
        <v>880</v>
      </c>
      <c r="B23" s="469" t="s">
        <v>881</v>
      </c>
      <c r="C23" s="465"/>
    </row>
    <row r="24" spans="1:3">
      <c r="A24" s="456">
        <v>15</v>
      </c>
      <c r="B24" s="469" t="s">
        <v>882</v>
      </c>
      <c r="C24" s="465"/>
    </row>
    <row r="25" spans="1:3">
      <c r="A25" s="456" t="s">
        <v>883</v>
      </c>
      <c r="B25" s="464" t="s">
        <v>884</v>
      </c>
      <c r="C25" s="465"/>
    </row>
    <row r="26" spans="1:3">
      <c r="A26" s="458">
        <v>16</v>
      </c>
      <c r="B26" s="473" t="s">
        <v>885</v>
      </c>
      <c r="C26" s="467">
        <f>SUM(C20:C25)</f>
        <v>0</v>
      </c>
    </row>
    <row r="27" spans="1:3">
      <c r="A27" s="454"/>
      <c r="B27" s="454" t="s">
        <v>886</v>
      </c>
      <c r="C27" s="468"/>
    </row>
    <row r="28" spans="1:3">
      <c r="A28" s="455">
        <v>17</v>
      </c>
      <c r="B28" s="464" t="s">
        <v>887</v>
      </c>
      <c r="C28" s="465">
        <v>156610169.92659998</v>
      </c>
    </row>
    <row r="29" spans="1:3">
      <c r="A29" s="455">
        <v>18</v>
      </c>
      <c r="B29" s="464" t="s">
        <v>888</v>
      </c>
      <c r="C29" s="465">
        <v>-38160965.231409982</v>
      </c>
    </row>
    <row r="30" spans="1:3">
      <c r="A30" s="458">
        <v>19</v>
      </c>
      <c r="B30" s="473" t="s">
        <v>889</v>
      </c>
      <c r="C30" s="467">
        <f>C28+C29</f>
        <v>118449204.69519</v>
      </c>
    </row>
    <row r="31" spans="1:3">
      <c r="A31" s="459"/>
      <c r="B31" s="454" t="s">
        <v>890</v>
      </c>
      <c r="C31" s="468"/>
    </row>
    <row r="32" spans="1:3">
      <c r="A32" s="455" t="s">
        <v>891</v>
      </c>
      <c r="B32" s="469" t="s">
        <v>892</v>
      </c>
      <c r="C32" s="475"/>
    </row>
    <row r="33" spans="1:3">
      <c r="A33" s="455" t="s">
        <v>893</v>
      </c>
      <c r="B33" s="470" t="s">
        <v>894</v>
      </c>
      <c r="C33" s="475"/>
    </row>
    <row r="34" spans="1:3">
      <c r="A34" s="454"/>
      <c r="B34" s="454" t="s">
        <v>895</v>
      </c>
      <c r="C34" s="468"/>
    </row>
    <row r="35" spans="1:3">
      <c r="A35" s="458">
        <v>20</v>
      </c>
      <c r="B35" s="473" t="s">
        <v>125</v>
      </c>
      <c r="C35" s="467">
        <v>207916637.90359998</v>
      </c>
    </row>
    <row r="36" spans="1:3">
      <c r="A36" s="458">
        <v>21</v>
      </c>
      <c r="B36" s="473" t="s">
        <v>896</v>
      </c>
      <c r="C36" s="467">
        <f>C8+C18+C26+C30</f>
        <v>1528773290.9867072</v>
      </c>
    </row>
    <row r="37" spans="1:3">
      <c r="A37" s="460"/>
      <c r="B37" s="460" t="s">
        <v>861</v>
      </c>
      <c r="C37" s="468"/>
    </row>
    <row r="38" spans="1:3">
      <c r="A38" s="458">
        <v>22</v>
      </c>
      <c r="B38" s="473" t="s">
        <v>861</v>
      </c>
      <c r="C38" s="567">
        <f>IFERROR(C35/C36,0)</f>
        <v>0.13600227000918205</v>
      </c>
    </row>
    <row r="39" spans="1:3">
      <c r="A39" s="460"/>
      <c r="B39" s="460" t="s">
        <v>897</v>
      </c>
      <c r="C39" s="468"/>
    </row>
    <row r="40" spans="1:3">
      <c r="A40" s="461" t="s">
        <v>898</v>
      </c>
      <c r="B40" s="469" t="s">
        <v>899</v>
      </c>
      <c r="C40" s="475"/>
    </row>
    <row r="41" spans="1:3">
      <c r="A41" s="462" t="s">
        <v>900</v>
      </c>
      <c r="B41" s="470" t="s">
        <v>901</v>
      </c>
      <c r="C41" s="47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D102" sqref="D102"/>
    </sheetView>
  </sheetViews>
  <sheetFormatPr defaultColWidth="43.5703125" defaultRowHeight="11.25"/>
  <cols>
    <col min="1" max="1" width="5.28515625" style="250" customWidth="1"/>
    <col min="2" max="2" width="66.140625" style="251" customWidth="1"/>
    <col min="3" max="3" width="131.42578125" style="252" customWidth="1"/>
    <col min="4" max="5" width="10.28515625" style="234" customWidth="1"/>
    <col min="6" max="16384" width="43.5703125" style="234"/>
  </cols>
  <sheetData>
    <row r="1" spans="1:3" ht="12.75" thickTop="1" thickBot="1">
      <c r="A1" s="656" t="s">
        <v>361</v>
      </c>
      <c r="B1" s="657"/>
      <c r="C1" s="658"/>
    </row>
    <row r="2" spans="1:3" ht="26.25" customHeight="1">
      <c r="A2" s="235"/>
      <c r="B2" s="676" t="s">
        <v>362</v>
      </c>
      <c r="C2" s="676"/>
    </row>
    <row r="3" spans="1:3" s="240" customFormat="1" ht="11.25" customHeight="1">
      <c r="A3" s="239"/>
      <c r="B3" s="676" t="s">
        <v>667</v>
      </c>
      <c r="C3" s="676"/>
    </row>
    <row r="4" spans="1:3" ht="12" customHeight="1" thickBot="1">
      <c r="A4" s="661" t="s">
        <v>671</v>
      </c>
      <c r="B4" s="662"/>
      <c r="C4" s="663"/>
    </row>
    <row r="5" spans="1:3" ht="12" thickTop="1">
      <c r="A5" s="236"/>
      <c r="B5" s="664" t="s">
        <v>363</v>
      </c>
      <c r="C5" s="665"/>
    </row>
    <row r="6" spans="1:3">
      <c r="A6" s="235"/>
      <c r="B6" s="625" t="s">
        <v>668</v>
      </c>
      <c r="C6" s="626"/>
    </row>
    <row r="7" spans="1:3">
      <c r="A7" s="235"/>
      <c r="B7" s="625" t="s">
        <v>364</v>
      </c>
      <c r="C7" s="626"/>
    </row>
    <row r="8" spans="1:3">
      <c r="A8" s="235"/>
      <c r="B8" s="625" t="s">
        <v>669</v>
      </c>
      <c r="C8" s="626"/>
    </row>
    <row r="9" spans="1:3">
      <c r="A9" s="235"/>
      <c r="B9" s="677" t="s">
        <v>670</v>
      </c>
      <c r="C9" s="678"/>
    </row>
    <row r="10" spans="1:3">
      <c r="A10" s="235"/>
      <c r="B10" s="668" t="s">
        <v>365</v>
      </c>
      <c r="C10" s="669" t="s">
        <v>365</v>
      </c>
    </row>
    <row r="11" spans="1:3">
      <c r="A11" s="235"/>
      <c r="B11" s="668" t="s">
        <v>366</v>
      </c>
      <c r="C11" s="669" t="s">
        <v>366</v>
      </c>
    </row>
    <row r="12" spans="1:3">
      <c r="A12" s="235"/>
      <c r="B12" s="668" t="s">
        <v>367</v>
      </c>
      <c r="C12" s="669" t="s">
        <v>367</v>
      </c>
    </row>
    <row r="13" spans="1:3">
      <c r="A13" s="235"/>
      <c r="B13" s="668" t="s">
        <v>368</v>
      </c>
      <c r="C13" s="669" t="s">
        <v>368</v>
      </c>
    </row>
    <row r="14" spans="1:3">
      <c r="A14" s="235"/>
      <c r="B14" s="668" t="s">
        <v>369</v>
      </c>
      <c r="C14" s="669" t="s">
        <v>369</v>
      </c>
    </row>
    <row r="15" spans="1:3" ht="21.75" customHeight="1">
      <c r="A15" s="235"/>
      <c r="B15" s="668" t="s">
        <v>370</v>
      </c>
      <c r="C15" s="669" t="s">
        <v>370</v>
      </c>
    </row>
    <row r="16" spans="1:3">
      <c r="A16" s="235"/>
      <c r="B16" s="668" t="s">
        <v>371</v>
      </c>
      <c r="C16" s="669" t="s">
        <v>372</v>
      </c>
    </row>
    <row r="17" spans="1:3">
      <c r="A17" s="235"/>
      <c r="B17" s="668" t="s">
        <v>373</v>
      </c>
      <c r="C17" s="669" t="s">
        <v>374</v>
      </c>
    </row>
    <row r="18" spans="1:3">
      <c r="A18" s="235"/>
      <c r="B18" s="668" t="s">
        <v>375</v>
      </c>
      <c r="C18" s="669" t="s">
        <v>376</v>
      </c>
    </row>
    <row r="19" spans="1:3">
      <c r="A19" s="235"/>
      <c r="B19" s="668" t="s">
        <v>377</v>
      </c>
      <c r="C19" s="669" t="s">
        <v>377</v>
      </c>
    </row>
    <row r="20" spans="1:3">
      <c r="A20" s="235"/>
      <c r="B20" s="668" t="s">
        <v>378</v>
      </c>
      <c r="C20" s="669" t="s">
        <v>378</v>
      </c>
    </row>
    <row r="21" spans="1:3">
      <c r="A21" s="235"/>
      <c r="B21" s="668" t="s">
        <v>379</v>
      </c>
      <c r="C21" s="669" t="s">
        <v>379</v>
      </c>
    </row>
    <row r="22" spans="1:3" ht="23.25" customHeight="1">
      <c r="A22" s="235"/>
      <c r="B22" s="668" t="s">
        <v>380</v>
      </c>
      <c r="C22" s="669" t="s">
        <v>381</v>
      </c>
    </row>
    <row r="23" spans="1:3">
      <c r="A23" s="235"/>
      <c r="B23" s="668" t="s">
        <v>382</v>
      </c>
      <c r="C23" s="669" t="s">
        <v>382</v>
      </c>
    </row>
    <row r="24" spans="1:3">
      <c r="A24" s="235"/>
      <c r="B24" s="668" t="s">
        <v>383</v>
      </c>
      <c r="C24" s="669" t="s">
        <v>384</v>
      </c>
    </row>
    <row r="25" spans="1:3" ht="12" thickBot="1">
      <c r="A25" s="237"/>
      <c r="B25" s="674" t="s">
        <v>385</v>
      </c>
      <c r="C25" s="675"/>
    </row>
    <row r="26" spans="1:3" ht="12.75" thickTop="1" thickBot="1">
      <c r="A26" s="661" t="s">
        <v>681</v>
      </c>
      <c r="B26" s="662"/>
      <c r="C26" s="663"/>
    </row>
    <row r="27" spans="1:3" ht="12.75" thickTop="1" thickBot="1">
      <c r="A27" s="238"/>
      <c r="B27" s="679" t="s">
        <v>386</v>
      </c>
      <c r="C27" s="680"/>
    </row>
    <row r="28" spans="1:3" ht="12.75" thickTop="1" thickBot="1">
      <c r="A28" s="661" t="s">
        <v>672</v>
      </c>
      <c r="B28" s="662"/>
      <c r="C28" s="663"/>
    </row>
    <row r="29" spans="1:3" ht="12" thickTop="1">
      <c r="A29" s="236"/>
      <c r="B29" s="672" t="s">
        <v>387</v>
      </c>
      <c r="C29" s="673" t="s">
        <v>388</v>
      </c>
    </row>
    <row r="30" spans="1:3">
      <c r="A30" s="235"/>
      <c r="B30" s="623" t="s">
        <v>389</v>
      </c>
      <c r="C30" s="624" t="s">
        <v>390</v>
      </c>
    </row>
    <row r="31" spans="1:3">
      <c r="A31" s="235"/>
      <c r="B31" s="623" t="s">
        <v>391</v>
      </c>
      <c r="C31" s="624" t="s">
        <v>392</v>
      </c>
    </row>
    <row r="32" spans="1:3">
      <c r="A32" s="235"/>
      <c r="B32" s="623" t="s">
        <v>393</v>
      </c>
      <c r="C32" s="624" t="s">
        <v>394</v>
      </c>
    </row>
    <row r="33" spans="1:3">
      <c r="A33" s="235"/>
      <c r="B33" s="623" t="s">
        <v>395</v>
      </c>
      <c r="C33" s="624" t="s">
        <v>396</v>
      </c>
    </row>
    <row r="34" spans="1:3">
      <c r="A34" s="235"/>
      <c r="B34" s="623" t="s">
        <v>397</v>
      </c>
      <c r="C34" s="624" t="s">
        <v>398</v>
      </c>
    </row>
    <row r="35" spans="1:3" ht="23.25" customHeight="1">
      <c r="A35" s="235"/>
      <c r="B35" s="623" t="s">
        <v>399</v>
      </c>
      <c r="C35" s="624" t="s">
        <v>400</v>
      </c>
    </row>
    <row r="36" spans="1:3" ht="24" customHeight="1">
      <c r="A36" s="235"/>
      <c r="B36" s="623" t="s">
        <v>401</v>
      </c>
      <c r="C36" s="624" t="s">
        <v>402</v>
      </c>
    </row>
    <row r="37" spans="1:3" ht="24.75" customHeight="1">
      <c r="A37" s="235"/>
      <c r="B37" s="623" t="s">
        <v>403</v>
      </c>
      <c r="C37" s="624" t="s">
        <v>404</v>
      </c>
    </row>
    <row r="38" spans="1:3" ht="23.25" customHeight="1">
      <c r="A38" s="235"/>
      <c r="B38" s="623" t="s">
        <v>673</v>
      </c>
      <c r="C38" s="624" t="s">
        <v>405</v>
      </c>
    </row>
    <row r="39" spans="1:3" ht="39.75" customHeight="1">
      <c r="A39" s="235"/>
      <c r="B39" s="668" t="s">
        <v>693</v>
      </c>
      <c r="C39" s="669" t="s">
        <v>406</v>
      </c>
    </row>
    <row r="40" spans="1:3" ht="12" customHeight="1">
      <c r="A40" s="235"/>
      <c r="B40" s="623" t="s">
        <v>407</v>
      </c>
      <c r="C40" s="624" t="s">
        <v>408</v>
      </c>
    </row>
    <row r="41" spans="1:3" ht="27" customHeight="1" thickBot="1">
      <c r="A41" s="237"/>
      <c r="B41" s="670" t="s">
        <v>409</v>
      </c>
      <c r="C41" s="671" t="s">
        <v>410</v>
      </c>
    </row>
    <row r="42" spans="1:3" ht="12.75" thickTop="1" thickBot="1">
      <c r="A42" s="661" t="s">
        <v>674</v>
      </c>
      <c r="B42" s="662"/>
      <c r="C42" s="663"/>
    </row>
    <row r="43" spans="1:3" ht="12" thickTop="1">
      <c r="A43" s="236"/>
      <c r="B43" s="664" t="s">
        <v>766</v>
      </c>
      <c r="C43" s="665" t="s">
        <v>411</v>
      </c>
    </row>
    <row r="44" spans="1:3">
      <c r="A44" s="235"/>
      <c r="B44" s="625" t="s">
        <v>765</v>
      </c>
      <c r="C44" s="626"/>
    </row>
    <row r="45" spans="1:3" ht="23.25" customHeight="1" thickBot="1">
      <c r="A45" s="237"/>
      <c r="B45" s="651" t="s">
        <v>412</v>
      </c>
      <c r="C45" s="652" t="s">
        <v>413</v>
      </c>
    </row>
    <row r="46" spans="1:3" ht="11.25" customHeight="1" thickTop="1" thickBot="1">
      <c r="A46" s="661" t="s">
        <v>675</v>
      </c>
      <c r="B46" s="662"/>
      <c r="C46" s="663"/>
    </row>
    <row r="47" spans="1:3" ht="26.25" customHeight="1" thickTop="1">
      <c r="A47" s="235"/>
      <c r="B47" s="625" t="s">
        <v>676</v>
      </c>
      <c r="C47" s="626"/>
    </row>
    <row r="48" spans="1:3" ht="12" thickBot="1">
      <c r="A48" s="661" t="s">
        <v>677</v>
      </c>
      <c r="B48" s="662"/>
      <c r="C48" s="663"/>
    </row>
    <row r="49" spans="1:3" ht="12" thickTop="1">
      <c r="A49" s="236"/>
      <c r="B49" s="664" t="s">
        <v>414</v>
      </c>
      <c r="C49" s="665" t="s">
        <v>414</v>
      </c>
    </row>
    <row r="50" spans="1:3" ht="11.25" customHeight="1">
      <c r="A50" s="235"/>
      <c r="B50" s="625" t="s">
        <v>415</v>
      </c>
      <c r="C50" s="626" t="s">
        <v>415</v>
      </c>
    </row>
    <row r="51" spans="1:3">
      <c r="A51" s="235"/>
      <c r="B51" s="625" t="s">
        <v>416</v>
      </c>
      <c r="C51" s="626" t="s">
        <v>416</v>
      </c>
    </row>
    <row r="52" spans="1:3" ht="11.25" customHeight="1">
      <c r="A52" s="235"/>
      <c r="B52" s="625" t="s">
        <v>792</v>
      </c>
      <c r="C52" s="626" t="s">
        <v>417</v>
      </c>
    </row>
    <row r="53" spans="1:3" ht="33.6" customHeight="1">
      <c r="A53" s="235"/>
      <c r="B53" s="625" t="s">
        <v>418</v>
      </c>
      <c r="C53" s="626" t="s">
        <v>418</v>
      </c>
    </row>
    <row r="54" spans="1:3" ht="11.25" customHeight="1">
      <c r="A54" s="235"/>
      <c r="B54" s="625" t="s">
        <v>786</v>
      </c>
      <c r="C54" s="626" t="s">
        <v>419</v>
      </c>
    </row>
    <row r="55" spans="1:3" ht="11.25" customHeight="1" thickBot="1">
      <c r="A55" s="661" t="s">
        <v>678</v>
      </c>
      <c r="B55" s="662"/>
      <c r="C55" s="663"/>
    </row>
    <row r="56" spans="1:3" ht="12" thickTop="1">
      <c r="A56" s="236"/>
      <c r="B56" s="664" t="s">
        <v>414</v>
      </c>
      <c r="C56" s="665" t="s">
        <v>414</v>
      </c>
    </row>
    <row r="57" spans="1:3">
      <c r="A57" s="235"/>
      <c r="B57" s="625" t="s">
        <v>420</v>
      </c>
      <c r="C57" s="626" t="s">
        <v>420</v>
      </c>
    </row>
    <row r="58" spans="1:3">
      <c r="A58" s="235"/>
      <c r="B58" s="625" t="s">
        <v>689</v>
      </c>
      <c r="C58" s="626" t="s">
        <v>421</v>
      </c>
    </row>
    <row r="59" spans="1:3">
      <c r="A59" s="235"/>
      <c r="B59" s="625" t="s">
        <v>422</v>
      </c>
      <c r="C59" s="626" t="s">
        <v>422</v>
      </c>
    </row>
    <row r="60" spans="1:3">
      <c r="A60" s="235"/>
      <c r="B60" s="625" t="s">
        <v>423</v>
      </c>
      <c r="C60" s="626" t="s">
        <v>423</v>
      </c>
    </row>
    <row r="61" spans="1:3">
      <c r="A61" s="235"/>
      <c r="B61" s="625" t="s">
        <v>424</v>
      </c>
      <c r="C61" s="626" t="s">
        <v>424</v>
      </c>
    </row>
    <row r="62" spans="1:3">
      <c r="A62" s="235"/>
      <c r="B62" s="625" t="s">
        <v>690</v>
      </c>
      <c r="C62" s="626" t="s">
        <v>425</v>
      </c>
    </row>
    <row r="63" spans="1:3">
      <c r="A63" s="235"/>
      <c r="B63" s="625" t="s">
        <v>426</v>
      </c>
      <c r="C63" s="626" t="s">
        <v>426</v>
      </c>
    </row>
    <row r="64" spans="1:3" ht="12" thickBot="1">
      <c r="A64" s="237"/>
      <c r="B64" s="651" t="s">
        <v>427</v>
      </c>
      <c r="C64" s="652" t="s">
        <v>427</v>
      </c>
    </row>
    <row r="65" spans="1:3" ht="11.25" customHeight="1" thickTop="1">
      <c r="A65" s="627" t="s">
        <v>679</v>
      </c>
      <c r="B65" s="628"/>
      <c r="C65" s="629"/>
    </row>
    <row r="66" spans="1:3" ht="12" thickBot="1">
      <c r="A66" s="237"/>
      <c r="B66" s="651" t="s">
        <v>428</v>
      </c>
      <c r="C66" s="652" t="s">
        <v>428</v>
      </c>
    </row>
    <row r="67" spans="1:3" ht="11.25" customHeight="1" thickTop="1" thickBot="1">
      <c r="A67" s="661" t="s">
        <v>680</v>
      </c>
      <c r="B67" s="662"/>
      <c r="C67" s="663"/>
    </row>
    <row r="68" spans="1:3" ht="12" thickTop="1">
      <c r="A68" s="236"/>
      <c r="B68" s="664" t="s">
        <v>429</v>
      </c>
      <c r="C68" s="665" t="s">
        <v>429</v>
      </c>
    </row>
    <row r="69" spans="1:3">
      <c r="A69" s="235"/>
      <c r="B69" s="625" t="s">
        <v>430</v>
      </c>
      <c r="C69" s="626" t="s">
        <v>430</v>
      </c>
    </row>
    <row r="70" spans="1:3">
      <c r="A70" s="235"/>
      <c r="B70" s="625" t="s">
        <v>431</v>
      </c>
      <c r="C70" s="626" t="s">
        <v>431</v>
      </c>
    </row>
    <row r="71" spans="1:3" ht="38.25" customHeight="1">
      <c r="A71" s="235"/>
      <c r="B71" s="649" t="s">
        <v>692</v>
      </c>
      <c r="C71" s="650" t="s">
        <v>432</v>
      </c>
    </row>
    <row r="72" spans="1:3" ht="33.75" customHeight="1">
      <c r="A72" s="235"/>
      <c r="B72" s="649" t="s">
        <v>695</v>
      </c>
      <c r="C72" s="650" t="s">
        <v>433</v>
      </c>
    </row>
    <row r="73" spans="1:3" ht="15.75" customHeight="1">
      <c r="A73" s="235"/>
      <c r="B73" s="649" t="s">
        <v>691</v>
      </c>
      <c r="C73" s="650" t="s">
        <v>434</v>
      </c>
    </row>
    <row r="74" spans="1:3">
      <c r="A74" s="235"/>
      <c r="B74" s="625" t="s">
        <v>435</v>
      </c>
      <c r="C74" s="626" t="s">
        <v>435</v>
      </c>
    </row>
    <row r="75" spans="1:3" ht="12" thickBot="1">
      <c r="A75" s="237"/>
      <c r="B75" s="651" t="s">
        <v>436</v>
      </c>
      <c r="C75" s="652" t="s">
        <v>436</v>
      </c>
    </row>
    <row r="76" spans="1:3" ht="12" thickTop="1">
      <c r="A76" s="627" t="s">
        <v>769</v>
      </c>
      <c r="B76" s="628"/>
      <c r="C76" s="629"/>
    </row>
    <row r="77" spans="1:3">
      <c r="A77" s="235"/>
      <c r="B77" s="625" t="s">
        <v>428</v>
      </c>
      <c r="C77" s="626"/>
    </row>
    <row r="78" spans="1:3">
      <c r="A78" s="235"/>
      <c r="B78" s="625" t="s">
        <v>767</v>
      </c>
      <c r="C78" s="626"/>
    </row>
    <row r="79" spans="1:3">
      <c r="A79" s="235"/>
      <c r="B79" s="625" t="s">
        <v>768</v>
      </c>
      <c r="C79" s="626"/>
    </row>
    <row r="80" spans="1:3">
      <c r="A80" s="627" t="s">
        <v>770</v>
      </c>
      <c r="B80" s="628"/>
      <c r="C80" s="629"/>
    </row>
    <row r="81" spans="1:3">
      <c r="A81" s="235"/>
      <c r="B81" s="625" t="s">
        <v>428</v>
      </c>
      <c r="C81" s="626"/>
    </row>
    <row r="82" spans="1:3">
      <c r="A82" s="235"/>
      <c r="B82" s="625" t="s">
        <v>771</v>
      </c>
      <c r="C82" s="626"/>
    </row>
    <row r="83" spans="1:3" ht="76.5" customHeight="1">
      <c r="A83" s="235"/>
      <c r="B83" s="625" t="s">
        <v>785</v>
      </c>
      <c r="C83" s="626"/>
    </row>
    <row r="84" spans="1:3" ht="53.25" customHeight="1">
      <c r="A84" s="235"/>
      <c r="B84" s="625" t="s">
        <v>784</v>
      </c>
      <c r="C84" s="626"/>
    </row>
    <row r="85" spans="1:3">
      <c r="A85" s="235"/>
      <c r="B85" s="625" t="s">
        <v>772</v>
      </c>
      <c r="C85" s="626"/>
    </row>
    <row r="86" spans="1:3">
      <c r="A86" s="235"/>
      <c r="B86" s="625" t="s">
        <v>773</v>
      </c>
      <c r="C86" s="626"/>
    </row>
    <row r="87" spans="1:3">
      <c r="A87" s="235"/>
      <c r="B87" s="625" t="s">
        <v>774</v>
      </c>
      <c r="C87" s="626"/>
    </row>
    <row r="88" spans="1:3">
      <c r="A88" s="627" t="s">
        <v>775</v>
      </c>
      <c r="B88" s="628"/>
      <c r="C88" s="629"/>
    </row>
    <row r="89" spans="1:3">
      <c r="A89" s="235"/>
      <c r="B89" s="625" t="s">
        <v>428</v>
      </c>
      <c r="C89" s="626"/>
    </row>
    <row r="90" spans="1:3">
      <c r="A90" s="235"/>
      <c r="B90" s="625" t="s">
        <v>777</v>
      </c>
      <c r="C90" s="626"/>
    </row>
    <row r="91" spans="1:3" ht="12" customHeight="1">
      <c r="A91" s="235"/>
      <c r="B91" s="625" t="s">
        <v>778</v>
      </c>
      <c r="C91" s="626"/>
    </row>
    <row r="92" spans="1:3">
      <c r="A92" s="235"/>
      <c r="B92" s="625" t="s">
        <v>779</v>
      </c>
      <c r="C92" s="626"/>
    </row>
    <row r="93" spans="1:3" ht="24.75" customHeight="1">
      <c r="A93" s="235"/>
      <c r="B93" s="621" t="s">
        <v>820</v>
      </c>
      <c r="C93" s="622"/>
    </row>
    <row r="94" spans="1:3" ht="24" customHeight="1">
      <c r="A94" s="235"/>
      <c r="B94" s="621" t="s">
        <v>821</v>
      </c>
      <c r="C94" s="622"/>
    </row>
    <row r="95" spans="1:3" ht="13.5" customHeight="1">
      <c r="A95" s="235"/>
      <c r="B95" s="623" t="s">
        <v>780</v>
      </c>
      <c r="C95" s="624"/>
    </row>
    <row r="96" spans="1:3" ht="11.25" customHeight="1" thickBot="1">
      <c r="A96" s="633" t="s">
        <v>816</v>
      </c>
      <c r="B96" s="634"/>
      <c r="C96" s="635"/>
    </row>
    <row r="97" spans="1:3" ht="12.75" thickTop="1" thickBot="1">
      <c r="A97" s="647" t="s">
        <v>529</v>
      </c>
      <c r="B97" s="647"/>
      <c r="C97" s="647"/>
    </row>
    <row r="98" spans="1:3">
      <c r="A98" s="387">
        <v>2</v>
      </c>
      <c r="B98" s="384" t="s">
        <v>796</v>
      </c>
      <c r="C98" s="384" t="s">
        <v>817</v>
      </c>
    </row>
    <row r="99" spans="1:3">
      <c r="A99" s="247">
        <v>3</v>
      </c>
      <c r="B99" s="385" t="s">
        <v>797</v>
      </c>
      <c r="C99" s="386" t="s">
        <v>818</v>
      </c>
    </row>
    <row r="100" spans="1:3">
      <c r="A100" s="247">
        <v>4</v>
      </c>
      <c r="B100" s="385" t="s">
        <v>798</v>
      </c>
      <c r="C100" s="386" t="s">
        <v>822</v>
      </c>
    </row>
    <row r="101" spans="1:3" ht="11.25" customHeight="1">
      <c r="A101" s="247">
        <v>5</v>
      </c>
      <c r="B101" s="385" t="s">
        <v>799</v>
      </c>
      <c r="C101" s="386" t="s">
        <v>819</v>
      </c>
    </row>
    <row r="102" spans="1:3" ht="12" customHeight="1">
      <c r="A102" s="247">
        <v>6</v>
      </c>
      <c r="B102" s="385" t="s">
        <v>814</v>
      </c>
      <c r="C102" s="386" t="s">
        <v>800</v>
      </c>
    </row>
    <row r="103" spans="1:3" ht="12" customHeight="1">
      <c r="A103" s="247">
        <v>7</v>
      </c>
      <c r="B103" s="385" t="s">
        <v>801</v>
      </c>
      <c r="C103" s="386" t="s">
        <v>815</v>
      </c>
    </row>
    <row r="104" spans="1:3">
      <c r="A104" s="247">
        <v>8</v>
      </c>
      <c r="B104" s="385" t="s">
        <v>806</v>
      </c>
      <c r="C104" s="386" t="s">
        <v>826</v>
      </c>
    </row>
    <row r="105" spans="1:3" ht="11.25" customHeight="1">
      <c r="A105" s="627" t="s">
        <v>781</v>
      </c>
      <c r="B105" s="628"/>
      <c r="C105" s="629"/>
    </row>
    <row r="106" spans="1:3" ht="27.6" customHeight="1">
      <c r="A106" s="235"/>
      <c r="B106" s="666" t="s">
        <v>428</v>
      </c>
      <c r="C106" s="667"/>
    </row>
    <row r="107" spans="1:3" ht="12" thickBot="1">
      <c r="A107" s="653" t="s">
        <v>682</v>
      </c>
      <c r="B107" s="654"/>
      <c r="C107" s="655"/>
    </row>
    <row r="108" spans="1:3" ht="24" customHeight="1" thickTop="1" thickBot="1">
      <c r="A108" s="656" t="s">
        <v>361</v>
      </c>
      <c r="B108" s="657"/>
      <c r="C108" s="658"/>
    </row>
    <row r="109" spans="1:3">
      <c r="A109" s="239" t="s">
        <v>437</v>
      </c>
      <c r="B109" s="659" t="s">
        <v>438</v>
      </c>
      <c r="C109" s="660"/>
    </row>
    <row r="110" spans="1:3">
      <c r="A110" s="241" t="s">
        <v>439</v>
      </c>
      <c r="B110" s="636" t="s">
        <v>440</v>
      </c>
      <c r="C110" s="637"/>
    </row>
    <row r="111" spans="1:3">
      <c r="A111" s="239" t="s">
        <v>441</v>
      </c>
      <c r="B111" s="638" t="s">
        <v>442</v>
      </c>
      <c r="C111" s="638"/>
    </row>
    <row r="112" spans="1:3">
      <c r="A112" s="241" t="s">
        <v>443</v>
      </c>
      <c r="B112" s="636" t="s">
        <v>444</v>
      </c>
      <c r="C112" s="637"/>
    </row>
    <row r="113" spans="1:3" ht="12" thickBot="1">
      <c r="A113" s="262" t="s">
        <v>445</v>
      </c>
      <c r="B113" s="639" t="s">
        <v>446</v>
      </c>
      <c r="C113" s="639"/>
    </row>
    <row r="114" spans="1:3" ht="12" thickBot="1">
      <c r="A114" s="640" t="s">
        <v>682</v>
      </c>
      <c r="B114" s="641"/>
      <c r="C114" s="642"/>
    </row>
    <row r="115" spans="1:3" ht="12.75" thickTop="1" thickBot="1">
      <c r="A115" s="643" t="s">
        <v>447</v>
      </c>
      <c r="B115" s="643"/>
      <c r="C115" s="643"/>
    </row>
    <row r="116" spans="1:3">
      <c r="A116" s="239">
        <v>1</v>
      </c>
      <c r="B116" s="242" t="s">
        <v>90</v>
      </c>
      <c r="C116" s="243" t="s">
        <v>448</v>
      </c>
    </row>
    <row r="117" spans="1:3">
      <c r="A117" s="239">
        <v>2</v>
      </c>
      <c r="B117" s="242" t="s">
        <v>91</v>
      </c>
      <c r="C117" s="243" t="s">
        <v>91</v>
      </c>
    </row>
    <row r="118" spans="1:3">
      <c r="A118" s="239">
        <v>3</v>
      </c>
      <c r="B118" s="242" t="s">
        <v>92</v>
      </c>
      <c r="C118" s="244" t="s">
        <v>449</v>
      </c>
    </row>
    <row r="119" spans="1:3" ht="33.75">
      <c r="A119" s="239">
        <v>4</v>
      </c>
      <c r="B119" s="242" t="s">
        <v>93</v>
      </c>
      <c r="C119" s="244" t="s">
        <v>658</v>
      </c>
    </row>
    <row r="120" spans="1:3">
      <c r="A120" s="239">
        <v>5</v>
      </c>
      <c r="B120" s="242" t="s">
        <v>94</v>
      </c>
      <c r="C120" s="244" t="s">
        <v>450</v>
      </c>
    </row>
    <row r="121" spans="1:3">
      <c r="A121" s="239">
        <v>5.0999999999999996</v>
      </c>
      <c r="B121" s="242" t="s">
        <v>451</v>
      </c>
      <c r="C121" s="243" t="s">
        <v>452</v>
      </c>
    </row>
    <row r="122" spans="1:3">
      <c r="A122" s="239">
        <v>5.2</v>
      </c>
      <c r="B122" s="242" t="s">
        <v>453</v>
      </c>
      <c r="C122" s="243" t="s">
        <v>454</v>
      </c>
    </row>
    <row r="123" spans="1:3">
      <c r="A123" s="239">
        <v>6</v>
      </c>
      <c r="B123" s="242" t="s">
        <v>95</v>
      </c>
      <c r="C123" s="244" t="s">
        <v>455</v>
      </c>
    </row>
    <row r="124" spans="1:3">
      <c r="A124" s="239">
        <v>7</v>
      </c>
      <c r="B124" s="242" t="s">
        <v>96</v>
      </c>
      <c r="C124" s="244" t="s">
        <v>456</v>
      </c>
    </row>
    <row r="125" spans="1:3" ht="22.5">
      <c r="A125" s="239">
        <v>8</v>
      </c>
      <c r="B125" s="242" t="s">
        <v>97</v>
      </c>
      <c r="C125" s="244" t="s">
        <v>457</v>
      </c>
    </row>
    <row r="126" spans="1:3">
      <c r="A126" s="239">
        <v>9</v>
      </c>
      <c r="B126" s="242" t="s">
        <v>98</v>
      </c>
      <c r="C126" s="244" t="s">
        <v>458</v>
      </c>
    </row>
    <row r="127" spans="1:3" ht="22.5">
      <c r="A127" s="239">
        <v>10</v>
      </c>
      <c r="B127" s="242" t="s">
        <v>459</v>
      </c>
      <c r="C127" s="244" t="s">
        <v>460</v>
      </c>
    </row>
    <row r="128" spans="1:3" ht="22.5">
      <c r="A128" s="239">
        <v>11</v>
      </c>
      <c r="B128" s="242" t="s">
        <v>99</v>
      </c>
      <c r="C128" s="244" t="s">
        <v>461</v>
      </c>
    </row>
    <row r="129" spans="1:3">
      <c r="A129" s="239">
        <v>12</v>
      </c>
      <c r="B129" s="242" t="s">
        <v>100</v>
      </c>
      <c r="C129" s="244" t="s">
        <v>462</v>
      </c>
    </row>
    <row r="130" spans="1:3">
      <c r="A130" s="239">
        <v>13</v>
      </c>
      <c r="B130" s="242" t="s">
        <v>463</v>
      </c>
      <c r="C130" s="244" t="s">
        <v>464</v>
      </c>
    </row>
    <row r="131" spans="1:3">
      <c r="A131" s="239">
        <v>14</v>
      </c>
      <c r="B131" s="242" t="s">
        <v>101</v>
      </c>
      <c r="C131" s="244" t="s">
        <v>465</v>
      </c>
    </row>
    <row r="132" spans="1:3">
      <c r="A132" s="239">
        <v>15</v>
      </c>
      <c r="B132" s="242" t="s">
        <v>102</v>
      </c>
      <c r="C132" s="244" t="s">
        <v>466</v>
      </c>
    </row>
    <row r="133" spans="1:3">
      <c r="A133" s="239">
        <v>16</v>
      </c>
      <c r="B133" s="242" t="s">
        <v>103</v>
      </c>
      <c r="C133" s="244" t="s">
        <v>467</v>
      </c>
    </row>
    <row r="134" spans="1:3">
      <c r="A134" s="239">
        <v>17</v>
      </c>
      <c r="B134" s="242" t="s">
        <v>104</v>
      </c>
      <c r="C134" s="244" t="s">
        <v>468</v>
      </c>
    </row>
    <row r="135" spans="1:3">
      <c r="A135" s="239">
        <v>18</v>
      </c>
      <c r="B135" s="242" t="s">
        <v>105</v>
      </c>
      <c r="C135" s="244" t="s">
        <v>659</v>
      </c>
    </row>
    <row r="136" spans="1:3" ht="22.5">
      <c r="A136" s="239">
        <v>19</v>
      </c>
      <c r="B136" s="242" t="s">
        <v>660</v>
      </c>
      <c r="C136" s="244" t="s">
        <v>661</v>
      </c>
    </row>
    <row r="137" spans="1:3" ht="22.5">
      <c r="A137" s="239">
        <v>20</v>
      </c>
      <c r="B137" s="242" t="s">
        <v>106</v>
      </c>
      <c r="C137" s="244" t="s">
        <v>662</v>
      </c>
    </row>
    <row r="138" spans="1:3">
      <c r="A138" s="239">
        <v>21</v>
      </c>
      <c r="B138" s="242" t="s">
        <v>107</v>
      </c>
      <c r="C138" s="244" t="s">
        <v>469</v>
      </c>
    </row>
    <row r="139" spans="1:3">
      <c r="A139" s="239">
        <v>22</v>
      </c>
      <c r="B139" s="242" t="s">
        <v>108</v>
      </c>
      <c r="C139" s="244" t="s">
        <v>663</v>
      </c>
    </row>
    <row r="140" spans="1:3">
      <c r="A140" s="239">
        <v>23</v>
      </c>
      <c r="B140" s="242" t="s">
        <v>109</v>
      </c>
      <c r="C140" s="244" t="s">
        <v>470</v>
      </c>
    </row>
    <row r="141" spans="1:3">
      <c r="A141" s="239">
        <v>24</v>
      </c>
      <c r="B141" s="242" t="s">
        <v>110</v>
      </c>
      <c r="C141" s="244" t="s">
        <v>471</v>
      </c>
    </row>
    <row r="142" spans="1:3" ht="22.5">
      <c r="A142" s="239">
        <v>25</v>
      </c>
      <c r="B142" s="242" t="s">
        <v>111</v>
      </c>
      <c r="C142" s="244" t="s">
        <v>472</v>
      </c>
    </row>
    <row r="143" spans="1:3" ht="33.75">
      <c r="A143" s="239">
        <v>26</v>
      </c>
      <c r="B143" s="242" t="s">
        <v>112</v>
      </c>
      <c r="C143" s="244" t="s">
        <v>473</v>
      </c>
    </row>
    <row r="144" spans="1:3">
      <c r="A144" s="239">
        <v>27</v>
      </c>
      <c r="B144" s="242" t="s">
        <v>474</v>
      </c>
      <c r="C144" s="244" t="s">
        <v>475</v>
      </c>
    </row>
    <row r="145" spans="1:3" ht="22.5">
      <c r="A145" s="239">
        <v>28</v>
      </c>
      <c r="B145" s="242" t="s">
        <v>119</v>
      </c>
      <c r="C145" s="244" t="s">
        <v>476</v>
      </c>
    </row>
    <row r="146" spans="1:3">
      <c r="A146" s="239">
        <v>29</v>
      </c>
      <c r="B146" s="242" t="s">
        <v>113</v>
      </c>
      <c r="C146" s="263" t="s">
        <v>477</v>
      </c>
    </row>
    <row r="147" spans="1:3">
      <c r="A147" s="239">
        <v>30</v>
      </c>
      <c r="B147" s="242" t="s">
        <v>114</v>
      </c>
      <c r="C147" s="263" t="s">
        <v>478</v>
      </c>
    </row>
    <row r="148" spans="1:3" ht="32.25" customHeight="1">
      <c r="A148" s="239">
        <v>31</v>
      </c>
      <c r="B148" s="242" t="s">
        <v>479</v>
      </c>
      <c r="C148" s="263" t="s">
        <v>480</v>
      </c>
    </row>
    <row r="149" spans="1:3">
      <c r="A149" s="239">
        <v>31.1</v>
      </c>
      <c r="B149" s="242" t="s">
        <v>481</v>
      </c>
      <c r="C149" s="245" t="s">
        <v>482</v>
      </c>
    </row>
    <row r="150" spans="1:3" ht="33.75">
      <c r="A150" s="239" t="s">
        <v>483</v>
      </c>
      <c r="B150" s="242" t="s">
        <v>696</v>
      </c>
      <c r="C150" s="271" t="s">
        <v>706</v>
      </c>
    </row>
    <row r="151" spans="1:3">
      <c r="A151" s="239">
        <v>31.2</v>
      </c>
      <c r="B151" s="242" t="s">
        <v>484</v>
      </c>
      <c r="C151" s="271" t="s">
        <v>485</v>
      </c>
    </row>
    <row r="152" spans="1:3">
      <c r="A152" s="239" t="s">
        <v>486</v>
      </c>
      <c r="B152" s="242" t="s">
        <v>696</v>
      </c>
      <c r="C152" s="271" t="s">
        <v>697</v>
      </c>
    </row>
    <row r="153" spans="1:3" ht="33.75">
      <c r="A153" s="239">
        <v>32</v>
      </c>
      <c r="B153" s="267" t="s">
        <v>487</v>
      </c>
      <c r="C153" s="271" t="s">
        <v>698</v>
      </c>
    </row>
    <row r="154" spans="1:3">
      <c r="A154" s="239">
        <v>33</v>
      </c>
      <c r="B154" s="242" t="s">
        <v>115</v>
      </c>
      <c r="C154" s="271" t="s">
        <v>488</v>
      </c>
    </row>
    <row r="155" spans="1:3">
      <c r="A155" s="239">
        <v>34</v>
      </c>
      <c r="B155" s="269" t="s">
        <v>116</v>
      </c>
      <c r="C155" s="271" t="s">
        <v>489</v>
      </c>
    </row>
    <row r="156" spans="1:3">
      <c r="A156" s="239">
        <v>35</v>
      </c>
      <c r="B156" s="269" t="s">
        <v>117</v>
      </c>
      <c r="C156" s="271" t="s">
        <v>490</v>
      </c>
    </row>
    <row r="157" spans="1:3">
      <c r="A157" s="255" t="s">
        <v>707</v>
      </c>
      <c r="B157" s="269" t="s">
        <v>124</v>
      </c>
      <c r="C157" s="271" t="s">
        <v>735</v>
      </c>
    </row>
    <row r="158" spans="1:3">
      <c r="A158" s="255">
        <v>36.1</v>
      </c>
      <c r="B158" s="269" t="s">
        <v>491</v>
      </c>
      <c r="C158" s="271" t="s">
        <v>492</v>
      </c>
    </row>
    <row r="159" spans="1:3" ht="22.5">
      <c r="A159" s="255" t="s">
        <v>708</v>
      </c>
      <c r="B159" s="269" t="s">
        <v>696</v>
      </c>
      <c r="C159" s="245" t="s">
        <v>699</v>
      </c>
    </row>
    <row r="160" spans="1:3" ht="22.5">
      <c r="A160" s="255">
        <v>36.200000000000003</v>
      </c>
      <c r="B160" s="270" t="s">
        <v>744</v>
      </c>
      <c r="C160" s="245" t="s">
        <v>736</v>
      </c>
    </row>
    <row r="161" spans="1:3" ht="22.5">
      <c r="A161" s="255" t="s">
        <v>709</v>
      </c>
      <c r="B161" s="269" t="s">
        <v>696</v>
      </c>
      <c r="C161" s="245" t="s">
        <v>737</v>
      </c>
    </row>
    <row r="162" spans="1:3" ht="22.5">
      <c r="A162" s="255">
        <v>36.299999999999997</v>
      </c>
      <c r="B162" s="270" t="s">
        <v>745</v>
      </c>
      <c r="C162" s="245" t="s">
        <v>738</v>
      </c>
    </row>
    <row r="163" spans="1:3" ht="22.5">
      <c r="A163" s="255" t="s">
        <v>710</v>
      </c>
      <c r="B163" s="269" t="s">
        <v>696</v>
      </c>
      <c r="C163" s="245" t="s">
        <v>739</v>
      </c>
    </row>
    <row r="164" spans="1:3">
      <c r="A164" s="255" t="s">
        <v>711</v>
      </c>
      <c r="B164" s="269" t="s">
        <v>118</v>
      </c>
      <c r="C164" s="268" t="s">
        <v>740</v>
      </c>
    </row>
    <row r="165" spans="1:3">
      <c r="A165" s="255" t="s">
        <v>712</v>
      </c>
      <c r="B165" s="269" t="s">
        <v>696</v>
      </c>
      <c r="C165" s="268" t="s">
        <v>741</v>
      </c>
    </row>
    <row r="166" spans="1:3">
      <c r="A166" s="253">
        <v>37</v>
      </c>
      <c r="B166" s="269" t="s">
        <v>495</v>
      </c>
      <c r="C166" s="245" t="s">
        <v>496</v>
      </c>
    </row>
    <row r="167" spans="1:3">
      <c r="A167" s="253">
        <v>37.1</v>
      </c>
      <c r="B167" s="269" t="s">
        <v>497</v>
      </c>
      <c r="C167" s="245" t="s">
        <v>498</v>
      </c>
    </row>
    <row r="168" spans="1:3">
      <c r="A168" s="254" t="s">
        <v>493</v>
      </c>
      <c r="B168" s="269" t="s">
        <v>696</v>
      </c>
      <c r="C168" s="245" t="s">
        <v>700</v>
      </c>
    </row>
    <row r="169" spans="1:3">
      <c r="A169" s="253">
        <v>37.200000000000003</v>
      </c>
      <c r="B169" s="269" t="s">
        <v>500</v>
      </c>
      <c r="C169" s="245" t="s">
        <v>501</v>
      </c>
    </row>
    <row r="170" spans="1:3" ht="22.5">
      <c r="A170" s="254" t="s">
        <v>494</v>
      </c>
      <c r="B170" s="242" t="s">
        <v>696</v>
      </c>
      <c r="C170" s="245" t="s">
        <v>701</v>
      </c>
    </row>
    <row r="171" spans="1:3">
      <c r="A171" s="253">
        <v>38</v>
      </c>
      <c r="B171" s="242" t="s">
        <v>120</v>
      </c>
      <c r="C171" s="245" t="s">
        <v>503</v>
      </c>
    </row>
    <row r="172" spans="1:3">
      <c r="A172" s="255">
        <v>38.1</v>
      </c>
      <c r="B172" s="242" t="s">
        <v>121</v>
      </c>
      <c r="C172" s="263" t="s">
        <v>121</v>
      </c>
    </row>
    <row r="173" spans="1:3">
      <c r="A173" s="255" t="s">
        <v>499</v>
      </c>
      <c r="B173" s="246" t="s">
        <v>504</v>
      </c>
      <c r="C173" s="638" t="s">
        <v>505</v>
      </c>
    </row>
    <row r="174" spans="1:3">
      <c r="A174" s="255" t="s">
        <v>713</v>
      </c>
      <c r="B174" s="246" t="s">
        <v>506</v>
      </c>
      <c r="C174" s="638"/>
    </row>
    <row r="175" spans="1:3">
      <c r="A175" s="255" t="s">
        <v>714</v>
      </c>
      <c r="B175" s="246" t="s">
        <v>507</v>
      </c>
      <c r="C175" s="638"/>
    </row>
    <row r="176" spans="1:3">
      <c r="A176" s="255" t="s">
        <v>715</v>
      </c>
      <c r="B176" s="246" t="s">
        <v>508</v>
      </c>
      <c r="C176" s="638"/>
    </row>
    <row r="177" spans="1:3">
      <c r="A177" s="255" t="s">
        <v>716</v>
      </c>
      <c r="B177" s="246" t="s">
        <v>509</v>
      </c>
      <c r="C177" s="638"/>
    </row>
    <row r="178" spans="1:3">
      <c r="A178" s="255" t="s">
        <v>717</v>
      </c>
      <c r="B178" s="246" t="s">
        <v>510</v>
      </c>
      <c r="C178" s="638"/>
    </row>
    <row r="179" spans="1:3">
      <c r="A179" s="255">
        <v>38.200000000000003</v>
      </c>
      <c r="B179" s="242" t="s">
        <v>122</v>
      </c>
      <c r="C179" s="263" t="s">
        <v>122</v>
      </c>
    </row>
    <row r="180" spans="1:3">
      <c r="A180" s="255" t="s">
        <v>502</v>
      </c>
      <c r="B180" s="246" t="s">
        <v>511</v>
      </c>
      <c r="C180" s="638" t="s">
        <v>512</v>
      </c>
    </row>
    <row r="181" spans="1:3">
      <c r="A181" s="255" t="s">
        <v>718</v>
      </c>
      <c r="B181" s="246" t="s">
        <v>513</v>
      </c>
      <c r="C181" s="638"/>
    </row>
    <row r="182" spans="1:3">
      <c r="A182" s="255" t="s">
        <v>719</v>
      </c>
      <c r="B182" s="246" t="s">
        <v>514</v>
      </c>
      <c r="C182" s="638"/>
    </row>
    <row r="183" spans="1:3">
      <c r="A183" s="255" t="s">
        <v>720</v>
      </c>
      <c r="B183" s="246" t="s">
        <v>515</v>
      </c>
      <c r="C183" s="638"/>
    </row>
    <row r="184" spans="1:3">
      <c r="A184" s="255" t="s">
        <v>721</v>
      </c>
      <c r="B184" s="246" t="s">
        <v>516</v>
      </c>
      <c r="C184" s="638"/>
    </row>
    <row r="185" spans="1:3">
      <c r="A185" s="255" t="s">
        <v>722</v>
      </c>
      <c r="B185" s="246" t="s">
        <v>517</v>
      </c>
      <c r="C185" s="638"/>
    </row>
    <row r="186" spans="1:3">
      <c r="A186" s="255" t="s">
        <v>723</v>
      </c>
      <c r="B186" s="246" t="s">
        <v>518</v>
      </c>
      <c r="C186" s="638"/>
    </row>
    <row r="187" spans="1:3">
      <c r="A187" s="255">
        <v>38.299999999999997</v>
      </c>
      <c r="B187" s="242" t="s">
        <v>123</v>
      </c>
      <c r="C187" s="263" t="s">
        <v>519</v>
      </c>
    </row>
    <row r="188" spans="1:3">
      <c r="A188" s="255" t="s">
        <v>724</v>
      </c>
      <c r="B188" s="246" t="s">
        <v>520</v>
      </c>
      <c r="C188" s="638" t="s">
        <v>521</v>
      </c>
    </row>
    <row r="189" spans="1:3">
      <c r="A189" s="255" t="s">
        <v>725</v>
      </c>
      <c r="B189" s="246" t="s">
        <v>522</v>
      </c>
      <c r="C189" s="638"/>
    </row>
    <row r="190" spans="1:3">
      <c r="A190" s="255" t="s">
        <v>726</v>
      </c>
      <c r="B190" s="246" t="s">
        <v>523</v>
      </c>
      <c r="C190" s="638"/>
    </row>
    <row r="191" spans="1:3">
      <c r="A191" s="255" t="s">
        <v>727</v>
      </c>
      <c r="B191" s="246" t="s">
        <v>524</v>
      </c>
      <c r="C191" s="638"/>
    </row>
    <row r="192" spans="1:3">
      <c r="A192" s="255" t="s">
        <v>728</v>
      </c>
      <c r="B192" s="246" t="s">
        <v>525</v>
      </c>
      <c r="C192" s="638"/>
    </row>
    <row r="193" spans="1:3">
      <c r="A193" s="255" t="s">
        <v>729</v>
      </c>
      <c r="B193" s="246" t="s">
        <v>526</v>
      </c>
      <c r="C193" s="638"/>
    </row>
    <row r="194" spans="1:3">
      <c r="A194" s="255">
        <v>38.4</v>
      </c>
      <c r="B194" s="242" t="s">
        <v>495</v>
      </c>
      <c r="C194" s="245" t="s">
        <v>496</v>
      </c>
    </row>
    <row r="195" spans="1:3" s="240" customFormat="1">
      <c r="A195" s="255" t="s">
        <v>730</v>
      </c>
      <c r="B195" s="246" t="s">
        <v>520</v>
      </c>
      <c r="C195" s="638" t="s">
        <v>527</v>
      </c>
    </row>
    <row r="196" spans="1:3">
      <c r="A196" s="255" t="s">
        <v>731</v>
      </c>
      <c r="B196" s="246" t="s">
        <v>522</v>
      </c>
      <c r="C196" s="638"/>
    </row>
    <row r="197" spans="1:3">
      <c r="A197" s="255" t="s">
        <v>732</v>
      </c>
      <c r="B197" s="246" t="s">
        <v>523</v>
      </c>
      <c r="C197" s="638"/>
    </row>
    <row r="198" spans="1:3">
      <c r="A198" s="255" t="s">
        <v>733</v>
      </c>
      <c r="B198" s="246" t="s">
        <v>524</v>
      </c>
      <c r="C198" s="638"/>
    </row>
    <row r="199" spans="1:3" ht="12" thickBot="1">
      <c r="A199" s="256" t="s">
        <v>734</v>
      </c>
      <c r="B199" s="246" t="s">
        <v>528</v>
      </c>
      <c r="C199" s="638"/>
    </row>
    <row r="200" spans="1:3" ht="12" thickBot="1">
      <c r="A200" s="633" t="s">
        <v>683</v>
      </c>
      <c r="B200" s="634"/>
      <c r="C200" s="635"/>
    </row>
    <row r="201" spans="1:3" ht="12.75" thickTop="1" thickBot="1">
      <c r="A201" s="647" t="s">
        <v>529</v>
      </c>
      <c r="B201" s="647"/>
      <c r="C201" s="647"/>
    </row>
    <row r="202" spans="1:3">
      <c r="A202" s="247">
        <v>11.1</v>
      </c>
      <c r="B202" s="248" t="s">
        <v>530</v>
      </c>
      <c r="C202" s="243" t="s">
        <v>531</v>
      </c>
    </row>
    <row r="203" spans="1:3">
      <c r="A203" s="247">
        <v>11.2</v>
      </c>
      <c r="B203" s="248" t="s">
        <v>532</v>
      </c>
      <c r="C203" s="243" t="s">
        <v>533</v>
      </c>
    </row>
    <row r="204" spans="1:3" ht="22.5">
      <c r="A204" s="247">
        <v>11.3</v>
      </c>
      <c r="B204" s="248" t="s">
        <v>534</v>
      </c>
      <c r="C204" s="243" t="s">
        <v>535</v>
      </c>
    </row>
    <row r="205" spans="1:3" ht="22.5">
      <c r="A205" s="247">
        <v>11.4</v>
      </c>
      <c r="B205" s="248" t="s">
        <v>536</v>
      </c>
      <c r="C205" s="243" t="s">
        <v>537</v>
      </c>
    </row>
    <row r="206" spans="1:3" ht="22.5">
      <c r="A206" s="247">
        <v>11.5</v>
      </c>
      <c r="B206" s="248" t="s">
        <v>538</v>
      </c>
      <c r="C206" s="243" t="s">
        <v>539</v>
      </c>
    </row>
    <row r="207" spans="1:3">
      <c r="A207" s="247">
        <v>11.6</v>
      </c>
      <c r="B207" s="248" t="s">
        <v>540</v>
      </c>
      <c r="C207" s="243" t="s">
        <v>541</v>
      </c>
    </row>
    <row r="208" spans="1:3" ht="22.5">
      <c r="A208" s="247">
        <v>11.7</v>
      </c>
      <c r="B208" s="248" t="s">
        <v>702</v>
      </c>
      <c r="C208" s="243" t="s">
        <v>703</v>
      </c>
    </row>
    <row r="209" spans="1:3" ht="22.5">
      <c r="A209" s="247">
        <v>11.8</v>
      </c>
      <c r="B209" s="248" t="s">
        <v>704</v>
      </c>
      <c r="C209" s="243" t="s">
        <v>705</v>
      </c>
    </row>
    <row r="210" spans="1:3">
      <c r="A210" s="247">
        <v>11.9</v>
      </c>
      <c r="B210" s="243" t="s">
        <v>542</v>
      </c>
      <c r="C210" s="243" t="s">
        <v>543</v>
      </c>
    </row>
    <row r="211" spans="1:3">
      <c r="A211" s="247">
        <v>11.1</v>
      </c>
      <c r="B211" s="243" t="s">
        <v>544</v>
      </c>
      <c r="C211" s="243" t="s">
        <v>545</v>
      </c>
    </row>
    <row r="212" spans="1:3">
      <c r="A212" s="247">
        <v>11.11</v>
      </c>
      <c r="B212" s="245" t="s">
        <v>546</v>
      </c>
      <c r="C212" s="243" t="s">
        <v>547</v>
      </c>
    </row>
    <row r="213" spans="1:3">
      <c r="A213" s="247">
        <v>11.12</v>
      </c>
      <c r="B213" s="248" t="s">
        <v>548</v>
      </c>
      <c r="C213" s="243" t="s">
        <v>549</v>
      </c>
    </row>
    <row r="214" spans="1:3">
      <c r="A214" s="247">
        <v>11.13</v>
      </c>
      <c r="B214" s="248" t="s">
        <v>550</v>
      </c>
      <c r="C214" s="263" t="s">
        <v>551</v>
      </c>
    </row>
    <row r="215" spans="1:3" ht="22.5">
      <c r="A215" s="247">
        <v>11.14</v>
      </c>
      <c r="B215" s="248" t="s">
        <v>742</v>
      </c>
      <c r="C215" s="263" t="s">
        <v>743</v>
      </c>
    </row>
    <row r="216" spans="1:3">
      <c r="A216" s="247">
        <v>11.15</v>
      </c>
      <c r="B216" s="248" t="s">
        <v>552</v>
      </c>
      <c r="C216" s="263" t="s">
        <v>553</v>
      </c>
    </row>
    <row r="217" spans="1:3">
      <c r="A217" s="247">
        <v>11.16</v>
      </c>
      <c r="B217" s="248" t="s">
        <v>554</v>
      </c>
      <c r="C217" s="263" t="s">
        <v>555</v>
      </c>
    </row>
    <row r="218" spans="1:3">
      <c r="A218" s="247">
        <v>11.17</v>
      </c>
      <c r="B218" s="248" t="s">
        <v>556</v>
      </c>
      <c r="C218" s="263" t="s">
        <v>557</v>
      </c>
    </row>
    <row r="219" spans="1:3">
      <c r="A219" s="247">
        <v>11.18</v>
      </c>
      <c r="B219" s="248" t="s">
        <v>558</v>
      </c>
      <c r="C219" s="263" t="s">
        <v>559</v>
      </c>
    </row>
    <row r="220" spans="1:3" ht="22.5">
      <c r="A220" s="247">
        <v>11.19</v>
      </c>
      <c r="B220" s="248" t="s">
        <v>560</v>
      </c>
      <c r="C220" s="263" t="s">
        <v>664</v>
      </c>
    </row>
    <row r="221" spans="1:3" ht="22.5">
      <c r="A221" s="247">
        <v>11.2</v>
      </c>
      <c r="B221" s="248" t="s">
        <v>561</v>
      </c>
      <c r="C221" s="263" t="s">
        <v>665</v>
      </c>
    </row>
    <row r="222" spans="1:3" s="240" customFormat="1">
      <c r="A222" s="247">
        <v>11.21</v>
      </c>
      <c r="B222" s="248" t="s">
        <v>562</v>
      </c>
      <c r="C222" s="263" t="s">
        <v>563</v>
      </c>
    </row>
    <row r="223" spans="1:3">
      <c r="A223" s="247">
        <v>11.22</v>
      </c>
      <c r="B223" s="248" t="s">
        <v>564</v>
      </c>
      <c r="C223" s="263" t="s">
        <v>565</v>
      </c>
    </row>
    <row r="224" spans="1:3">
      <c r="A224" s="247">
        <v>11.23</v>
      </c>
      <c r="B224" s="248" t="s">
        <v>566</v>
      </c>
      <c r="C224" s="263" t="s">
        <v>567</v>
      </c>
    </row>
    <row r="225" spans="1:3">
      <c r="A225" s="247">
        <v>11.24</v>
      </c>
      <c r="B225" s="248" t="s">
        <v>568</v>
      </c>
      <c r="C225" s="263" t="s">
        <v>569</v>
      </c>
    </row>
    <row r="226" spans="1:3">
      <c r="A226" s="247">
        <v>11.25</v>
      </c>
      <c r="B226" s="265" t="s">
        <v>570</v>
      </c>
      <c r="C226" s="266" t="s">
        <v>571</v>
      </c>
    </row>
    <row r="227" spans="1:3" ht="12" thickBot="1">
      <c r="A227" s="644" t="s">
        <v>684</v>
      </c>
      <c r="B227" s="645"/>
      <c r="C227" s="646"/>
    </row>
    <row r="228" spans="1:3" ht="12.75" thickTop="1" thickBot="1">
      <c r="A228" s="647" t="s">
        <v>529</v>
      </c>
      <c r="B228" s="647"/>
      <c r="C228" s="647"/>
    </row>
    <row r="229" spans="1:3">
      <c r="A229" s="241" t="s">
        <v>572</v>
      </c>
      <c r="B229" s="249" t="s">
        <v>573</v>
      </c>
      <c r="C229" s="648" t="s">
        <v>574</v>
      </c>
    </row>
    <row r="230" spans="1:3">
      <c r="A230" s="239" t="s">
        <v>575</v>
      </c>
      <c r="B230" s="245" t="s">
        <v>576</v>
      </c>
      <c r="C230" s="638"/>
    </row>
    <row r="231" spans="1:3">
      <c r="A231" s="239" t="s">
        <v>577</v>
      </c>
      <c r="B231" s="245" t="s">
        <v>578</v>
      </c>
      <c r="C231" s="638"/>
    </row>
    <row r="232" spans="1:3">
      <c r="A232" s="239" t="s">
        <v>579</v>
      </c>
      <c r="B232" s="245" t="s">
        <v>580</v>
      </c>
      <c r="C232" s="638"/>
    </row>
    <row r="233" spans="1:3">
      <c r="A233" s="239" t="s">
        <v>581</v>
      </c>
      <c r="B233" s="245" t="s">
        <v>582</v>
      </c>
      <c r="C233" s="638"/>
    </row>
    <row r="234" spans="1:3">
      <c r="A234" s="239" t="s">
        <v>583</v>
      </c>
      <c r="B234" s="245" t="s">
        <v>584</v>
      </c>
      <c r="C234" s="263" t="s">
        <v>585</v>
      </c>
    </row>
    <row r="235" spans="1:3" ht="22.5">
      <c r="A235" s="239" t="s">
        <v>586</v>
      </c>
      <c r="B235" s="245" t="s">
        <v>587</v>
      </c>
      <c r="C235" s="263" t="s">
        <v>588</v>
      </c>
    </row>
    <row r="236" spans="1:3">
      <c r="A236" s="239" t="s">
        <v>589</v>
      </c>
      <c r="B236" s="245" t="s">
        <v>590</v>
      </c>
      <c r="C236" s="263" t="s">
        <v>591</v>
      </c>
    </row>
    <row r="237" spans="1:3">
      <c r="A237" s="239" t="s">
        <v>592</v>
      </c>
      <c r="B237" s="245" t="s">
        <v>593</v>
      </c>
      <c r="C237" s="638" t="s">
        <v>594</v>
      </c>
    </row>
    <row r="238" spans="1:3">
      <c r="A238" s="239" t="s">
        <v>595</v>
      </c>
      <c r="B238" s="245" t="s">
        <v>596</v>
      </c>
      <c r="C238" s="638"/>
    </row>
    <row r="239" spans="1:3">
      <c r="A239" s="239" t="s">
        <v>597</v>
      </c>
      <c r="B239" s="245" t="s">
        <v>598</v>
      </c>
      <c r="C239" s="638"/>
    </row>
    <row r="240" spans="1:3">
      <c r="A240" s="239" t="s">
        <v>599</v>
      </c>
      <c r="B240" s="245" t="s">
        <v>600</v>
      </c>
      <c r="C240" s="638" t="s">
        <v>574</v>
      </c>
    </row>
    <row r="241" spans="1:3">
      <c r="A241" s="239" t="s">
        <v>601</v>
      </c>
      <c r="B241" s="245" t="s">
        <v>602</v>
      </c>
      <c r="C241" s="638"/>
    </row>
    <row r="242" spans="1:3">
      <c r="A242" s="239" t="s">
        <v>603</v>
      </c>
      <c r="B242" s="245" t="s">
        <v>604</v>
      </c>
      <c r="C242" s="638"/>
    </row>
    <row r="243" spans="1:3" s="240" customFormat="1">
      <c r="A243" s="239" t="s">
        <v>605</v>
      </c>
      <c r="B243" s="245" t="s">
        <v>606</v>
      </c>
      <c r="C243" s="638"/>
    </row>
    <row r="244" spans="1:3">
      <c r="A244" s="239" t="s">
        <v>607</v>
      </c>
      <c r="B244" s="245" t="s">
        <v>608</v>
      </c>
      <c r="C244" s="638"/>
    </row>
    <row r="245" spans="1:3">
      <c r="A245" s="239" t="s">
        <v>609</v>
      </c>
      <c r="B245" s="245" t="s">
        <v>610</v>
      </c>
      <c r="C245" s="638"/>
    </row>
    <row r="246" spans="1:3">
      <c r="A246" s="239" t="s">
        <v>611</v>
      </c>
      <c r="B246" s="245" t="s">
        <v>612</v>
      </c>
      <c r="C246" s="638"/>
    </row>
    <row r="247" spans="1:3">
      <c r="A247" s="239" t="s">
        <v>613</v>
      </c>
      <c r="B247" s="245" t="s">
        <v>614</v>
      </c>
      <c r="C247" s="638"/>
    </row>
    <row r="248" spans="1:3" s="240" customFormat="1" ht="12" thickBot="1">
      <c r="A248" s="633" t="s">
        <v>685</v>
      </c>
      <c r="B248" s="634"/>
      <c r="C248" s="635"/>
    </row>
    <row r="249" spans="1:3" ht="12.75" thickTop="1" thickBot="1">
      <c r="A249" s="630" t="s">
        <v>615</v>
      </c>
      <c r="B249" s="630"/>
      <c r="C249" s="630"/>
    </row>
    <row r="250" spans="1:3">
      <c r="A250" s="239">
        <v>13.1</v>
      </c>
      <c r="B250" s="631" t="s">
        <v>616</v>
      </c>
      <c r="C250" s="632"/>
    </row>
    <row r="251" spans="1:3" ht="33.75">
      <c r="A251" s="239" t="s">
        <v>617</v>
      </c>
      <c r="B251" s="248" t="s">
        <v>618</v>
      </c>
      <c r="C251" s="243" t="s">
        <v>619</v>
      </c>
    </row>
    <row r="252" spans="1:3" ht="101.25">
      <c r="A252" s="239" t="s">
        <v>620</v>
      </c>
      <c r="B252" s="248" t="s">
        <v>621</v>
      </c>
      <c r="C252" s="243" t="s">
        <v>622</v>
      </c>
    </row>
    <row r="253" spans="1:3" ht="12" thickBot="1">
      <c r="A253" s="633" t="s">
        <v>686</v>
      </c>
      <c r="B253" s="634"/>
      <c r="C253" s="635"/>
    </row>
    <row r="254" spans="1:3" ht="12.75" thickTop="1" thickBot="1">
      <c r="A254" s="630" t="s">
        <v>615</v>
      </c>
      <c r="B254" s="630"/>
      <c r="C254" s="630"/>
    </row>
    <row r="255" spans="1:3">
      <c r="A255" s="239">
        <v>14.1</v>
      </c>
      <c r="B255" s="631" t="s">
        <v>623</v>
      </c>
      <c r="C255" s="632"/>
    </row>
    <row r="256" spans="1:3" ht="22.5">
      <c r="A256" s="239" t="s">
        <v>624</v>
      </c>
      <c r="B256" s="248" t="s">
        <v>625</v>
      </c>
      <c r="C256" s="243" t="s">
        <v>626</v>
      </c>
    </row>
    <row r="257" spans="1:3" ht="45">
      <c r="A257" s="239" t="s">
        <v>627</v>
      </c>
      <c r="B257" s="248" t="s">
        <v>628</v>
      </c>
      <c r="C257" s="243" t="s">
        <v>629</v>
      </c>
    </row>
    <row r="258" spans="1:3" ht="12" customHeight="1">
      <c r="A258" s="239" t="s">
        <v>630</v>
      </c>
      <c r="B258" s="248" t="s">
        <v>631</v>
      </c>
      <c r="C258" s="243" t="s">
        <v>632</v>
      </c>
    </row>
    <row r="259" spans="1:3" ht="33.75">
      <c r="A259" s="239" t="s">
        <v>633</v>
      </c>
      <c r="B259" s="248" t="s">
        <v>634</v>
      </c>
      <c r="C259" s="243" t="s">
        <v>635</v>
      </c>
    </row>
    <row r="260" spans="1:3" ht="11.25" customHeight="1">
      <c r="A260" s="239" t="s">
        <v>636</v>
      </c>
      <c r="B260" s="248" t="s">
        <v>637</v>
      </c>
      <c r="C260" s="243" t="s">
        <v>638</v>
      </c>
    </row>
    <row r="261" spans="1:3" ht="56.25">
      <c r="A261" s="239" t="s">
        <v>639</v>
      </c>
      <c r="B261" s="248" t="s">
        <v>640</v>
      </c>
      <c r="C261" s="243" t="s">
        <v>641</v>
      </c>
    </row>
    <row r="262" spans="1:3">
      <c r="A262" s="234"/>
      <c r="B262" s="234"/>
      <c r="C262" s="234"/>
    </row>
    <row r="263" spans="1:3">
      <c r="A263" s="234"/>
      <c r="B263" s="234"/>
      <c r="C263" s="234"/>
    </row>
    <row r="264" spans="1:3">
      <c r="A264" s="234"/>
      <c r="B264" s="234"/>
      <c r="C264" s="234"/>
    </row>
    <row r="265" spans="1:3">
      <c r="A265" s="234"/>
      <c r="B265" s="234"/>
      <c r="C265" s="234"/>
    </row>
    <row r="266" spans="1:3">
      <c r="A266" s="234"/>
      <c r="B266" s="234"/>
      <c r="C266" s="234"/>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1"/>
  <sheetViews>
    <sheetView zoomScaleNormal="100" workbookViewId="0">
      <pane xSplit="1" ySplit="5" topLeftCell="B6" activePane="bottomRight" state="frozen"/>
      <selection activeCell="D32" sqref="D32"/>
      <selection pane="topRight" activeCell="D32" sqref="D32"/>
      <selection pane="bottomLeft" activeCell="D32" sqref="D32"/>
      <selection pane="bottomRight" activeCell="E41" sqref="E41"/>
    </sheetView>
  </sheetViews>
  <sheetFormatPr defaultRowHeight="15.75"/>
  <cols>
    <col min="1" max="1" width="9.5703125" style="19" bestFit="1" customWidth="1"/>
    <col min="2" max="2" width="86" style="16" customWidth="1"/>
    <col min="3" max="3" width="12.7109375" style="16" customWidth="1"/>
    <col min="4" max="7" width="12.7109375" style="2" customWidth="1"/>
    <col min="8" max="10" width="6.7109375" customWidth="1"/>
    <col min="11" max="11" width="12.140625" customWidth="1"/>
    <col min="12" max="13" width="6.7109375" customWidth="1"/>
  </cols>
  <sheetData>
    <row r="1" spans="1:8">
      <c r="A1" s="17" t="s">
        <v>226</v>
      </c>
      <c r="B1" s="483" t="str">
        <f>Info!C2</f>
        <v>სს "ბაზისბანკი"</v>
      </c>
    </row>
    <row r="2" spans="1:8">
      <c r="A2" s="17" t="s">
        <v>227</v>
      </c>
      <c r="B2" s="533">
        <v>43465</v>
      </c>
      <c r="C2" s="29"/>
      <c r="D2" s="18"/>
      <c r="E2" s="18"/>
      <c r="F2" s="18"/>
      <c r="G2" s="18"/>
      <c r="H2" s="1"/>
    </row>
    <row r="3" spans="1:8">
      <c r="A3" s="17"/>
      <c r="C3" s="29"/>
      <c r="D3" s="18"/>
      <c r="E3" s="18"/>
      <c r="F3" s="18"/>
      <c r="G3" s="18"/>
      <c r="H3" s="1"/>
    </row>
    <row r="4" spans="1:8" ht="16.5" thickBot="1">
      <c r="A4" s="75" t="s">
        <v>644</v>
      </c>
      <c r="B4" s="216" t="s">
        <v>261</v>
      </c>
      <c r="C4" s="217"/>
      <c r="D4" s="218"/>
      <c r="E4" s="218"/>
      <c r="F4" s="218"/>
      <c r="G4" s="218"/>
      <c r="H4" s="1"/>
    </row>
    <row r="5" spans="1:8" ht="15">
      <c r="A5" s="359" t="s">
        <v>27</v>
      </c>
      <c r="B5" s="360"/>
      <c r="C5" s="484">
        <v>43435</v>
      </c>
      <c r="D5" s="485">
        <v>43344</v>
      </c>
      <c r="E5" s="484">
        <v>43252</v>
      </c>
      <c r="F5" s="485">
        <v>43160</v>
      </c>
      <c r="G5" s="500">
        <v>43070</v>
      </c>
    </row>
    <row r="6" spans="1:8" ht="15">
      <c r="A6" s="127"/>
      <c r="B6" s="32" t="s">
        <v>223</v>
      </c>
      <c r="C6" s="361"/>
      <c r="D6" s="361"/>
      <c r="E6" s="361"/>
      <c r="F6" s="361"/>
      <c r="G6" s="362"/>
    </row>
    <row r="7" spans="1:8" ht="15">
      <c r="A7" s="127"/>
      <c r="B7" s="33" t="s">
        <v>228</v>
      </c>
      <c r="C7" s="361"/>
      <c r="D7" s="361"/>
      <c r="E7" s="361"/>
      <c r="F7" s="361"/>
      <c r="G7" s="362"/>
    </row>
    <row r="8" spans="1:8" ht="15">
      <c r="A8" s="128">
        <v>1</v>
      </c>
      <c r="B8" s="264" t="s">
        <v>24</v>
      </c>
      <c r="C8" s="272">
        <v>207916637.90359998</v>
      </c>
      <c r="D8" s="273">
        <v>196327317.77559999</v>
      </c>
      <c r="E8" s="273">
        <v>188528761.14989999</v>
      </c>
      <c r="F8" s="273">
        <v>182766871.02289999</v>
      </c>
      <c r="G8" s="274">
        <v>175637524.36879998</v>
      </c>
    </row>
    <row r="9" spans="1:8" ht="15">
      <c r="A9" s="128">
        <v>2</v>
      </c>
      <c r="B9" s="264" t="s">
        <v>125</v>
      </c>
      <c r="C9" s="272">
        <v>207916637.90359998</v>
      </c>
      <c r="D9" s="273">
        <v>196327317.77559999</v>
      </c>
      <c r="E9" s="273">
        <v>188528761.14989999</v>
      </c>
      <c r="F9" s="273">
        <v>182766871.02289999</v>
      </c>
      <c r="G9" s="274">
        <v>175637524.36879998</v>
      </c>
    </row>
    <row r="10" spans="1:8" ht="15">
      <c r="A10" s="128">
        <v>3</v>
      </c>
      <c r="B10" s="264" t="s">
        <v>89</v>
      </c>
      <c r="C10" s="272">
        <v>221980553.73650903</v>
      </c>
      <c r="D10" s="273">
        <v>209132513.19832939</v>
      </c>
      <c r="E10" s="273">
        <v>199865409.81702045</v>
      </c>
      <c r="F10" s="273">
        <v>193384593.5121879</v>
      </c>
      <c r="G10" s="274">
        <v>187027071.78634802</v>
      </c>
    </row>
    <row r="11" spans="1:8" ht="15">
      <c r="A11" s="127"/>
      <c r="B11" s="32" t="s">
        <v>224</v>
      </c>
      <c r="C11" s="361"/>
      <c r="D11" s="361"/>
      <c r="E11" s="361"/>
      <c r="F11" s="361"/>
      <c r="G11" s="362"/>
    </row>
    <row r="12" spans="1:8" ht="15" customHeight="1">
      <c r="A12" s="128">
        <v>4</v>
      </c>
      <c r="B12" s="264" t="s">
        <v>666</v>
      </c>
      <c r="C12" s="395">
        <v>1215027400.8410754</v>
      </c>
      <c r="D12" s="273">
        <v>1113866214.8477025</v>
      </c>
      <c r="E12" s="273">
        <v>997805918.02298629</v>
      </c>
      <c r="F12" s="273">
        <v>941793246.47983563</v>
      </c>
      <c r="G12" s="274">
        <v>980272025</v>
      </c>
    </row>
    <row r="13" spans="1:8" ht="15">
      <c r="A13" s="127"/>
      <c r="B13" s="32" t="s">
        <v>126</v>
      </c>
      <c r="C13" s="361"/>
      <c r="D13" s="361"/>
      <c r="E13" s="361"/>
      <c r="F13" s="361"/>
      <c r="G13" s="362"/>
    </row>
    <row r="14" spans="1:8" s="3" customFormat="1" ht="15">
      <c r="A14" s="128"/>
      <c r="B14" s="33" t="s">
        <v>928</v>
      </c>
      <c r="C14" s="361"/>
      <c r="D14" s="361"/>
      <c r="E14" s="361"/>
      <c r="F14" s="361"/>
      <c r="G14" s="362"/>
    </row>
    <row r="15" spans="1:8" ht="15">
      <c r="A15" s="126">
        <v>5</v>
      </c>
      <c r="B15" s="31" t="str">
        <f>"ძირითადი პირველადი კაპიტალის კოეფიციენტი &gt;="&amp;'9.1. Capital Requirements'!$C$19*100&amp;"%"</f>
        <v>ძირითადი პირველადი კაპიტალის კოეფიციენტი &gt;=8.92633107630048%</v>
      </c>
      <c r="C15" s="499">
        <v>0.17112094571667633</v>
      </c>
      <c r="D15" s="486">
        <v>0.17625753897423271</v>
      </c>
      <c r="E15" s="486">
        <v>0.18894331827921357</v>
      </c>
      <c r="F15" s="486">
        <v>0.19406262649050876</v>
      </c>
      <c r="G15" s="487">
        <v>0.1792</v>
      </c>
    </row>
    <row r="16" spans="1:8" ht="15" customHeight="1">
      <c r="A16" s="126">
        <v>6</v>
      </c>
      <c r="B16" s="31" t="str">
        <f>"პირველადი კაპიტალის კოეფიციენტი &gt;="&amp;'9.1. Capital Requirements'!$C$20*100&amp;"%"</f>
        <v>პირველადი კაპიტალის კოეფიციენტი &gt;=11.0764594697969%</v>
      </c>
      <c r="C16" s="499">
        <v>0.17112094571667633</v>
      </c>
      <c r="D16" s="486">
        <v>0.17625753897423271</v>
      </c>
      <c r="E16" s="486">
        <v>0.18894331827921357</v>
      </c>
      <c r="F16" s="486">
        <v>0.19406262649050876</v>
      </c>
      <c r="G16" s="487">
        <v>0.1792</v>
      </c>
    </row>
    <row r="17" spans="1:7" ht="15">
      <c r="A17" s="126">
        <v>7</v>
      </c>
      <c r="B17" s="31" t="str">
        <f>"საზედამხედველო კაპიტალის კოეფიციენტი &gt;="&amp;'9.1. Capital Requirements'!$C$21*100&amp;"%"</f>
        <v>საზედამხედველო კაპიტალის კოეფიციენტი &gt;=16.7674186970398%</v>
      </c>
      <c r="C17" s="499">
        <v>0.18269592404487994</v>
      </c>
      <c r="D17" s="486">
        <v>0.1877537090277254</v>
      </c>
      <c r="E17" s="486">
        <v>0.20030489517743688</v>
      </c>
      <c r="F17" s="486">
        <v>0.20533656854623494</v>
      </c>
      <c r="G17" s="487">
        <v>0.1908</v>
      </c>
    </row>
    <row r="18" spans="1:7" ht="15">
      <c r="A18" s="127"/>
      <c r="B18" s="32" t="s">
        <v>6</v>
      </c>
      <c r="C18" s="361"/>
      <c r="D18" s="488"/>
      <c r="E18" s="488"/>
      <c r="F18" s="488"/>
      <c r="G18" s="489"/>
    </row>
    <row r="19" spans="1:7" ht="15" customHeight="1">
      <c r="A19" s="129">
        <v>8</v>
      </c>
      <c r="B19" s="34" t="s">
        <v>7</v>
      </c>
      <c r="C19" s="492">
        <v>7.8368089387850878E-2</v>
      </c>
      <c r="D19" s="490">
        <v>7.8104187589757165E-2</v>
      </c>
      <c r="E19" s="490">
        <v>7.7036901215072812E-2</v>
      </c>
      <c r="F19" s="490">
        <v>7.566441192540542E-2</v>
      </c>
      <c r="G19" s="491">
        <v>7.4946567079218665E-2</v>
      </c>
    </row>
    <row r="20" spans="1:7" ht="15">
      <c r="A20" s="129">
        <v>9</v>
      </c>
      <c r="B20" s="34" t="s">
        <v>8</v>
      </c>
      <c r="C20" s="492">
        <v>3.5090610937669693E-2</v>
      </c>
      <c r="D20" s="490">
        <v>3.4366168971105143E-2</v>
      </c>
      <c r="E20" s="490">
        <v>3.3245239096760554E-2</v>
      </c>
      <c r="F20" s="490">
        <v>3.2079929684506549E-2</v>
      </c>
      <c r="G20" s="491">
        <v>3.2015414467720368E-2</v>
      </c>
    </row>
    <row r="21" spans="1:7" ht="15">
      <c r="A21" s="129">
        <v>10</v>
      </c>
      <c r="B21" s="34" t="s">
        <v>9</v>
      </c>
      <c r="C21" s="492">
        <v>3.1461724552654641E-2</v>
      </c>
      <c r="D21" s="490">
        <v>3.3852072924763985E-2</v>
      </c>
      <c r="E21" s="490">
        <v>3.4335787043946166E-2</v>
      </c>
      <c r="F21" s="490">
        <v>3.3294769218199322E-2</v>
      </c>
      <c r="G21" s="491">
        <v>3.3342641126735101E-2</v>
      </c>
    </row>
    <row r="22" spans="1:7" ht="15">
      <c r="A22" s="129">
        <v>11</v>
      </c>
      <c r="B22" s="34" t="s">
        <v>262</v>
      </c>
      <c r="C22" s="492">
        <v>4.3277478450181192E-2</v>
      </c>
      <c r="D22" s="490">
        <v>4.3738018618652022E-2</v>
      </c>
      <c r="E22" s="490">
        <v>4.3791662118312258E-2</v>
      </c>
      <c r="F22" s="490">
        <v>4.3584482240898864E-2</v>
      </c>
      <c r="G22" s="491">
        <v>4.2931152611498304E-2</v>
      </c>
    </row>
    <row r="23" spans="1:7" ht="15">
      <c r="A23" s="129">
        <v>12</v>
      </c>
      <c r="B23" s="34" t="s">
        <v>10</v>
      </c>
      <c r="C23" s="492">
        <v>2.865169487050399E-2</v>
      </c>
      <c r="D23" s="490">
        <v>2.6187202272136337E-2</v>
      </c>
      <c r="E23" s="490">
        <v>2.7310911771382874E-2</v>
      </c>
      <c r="F23" s="490">
        <v>2.4906213690861573E-2</v>
      </c>
      <c r="G23" s="491">
        <v>1.9064739246717925E-2</v>
      </c>
    </row>
    <row r="24" spans="1:7" ht="15">
      <c r="A24" s="129">
        <v>13</v>
      </c>
      <c r="B24" s="34" t="s">
        <v>11</v>
      </c>
      <c r="C24" s="492">
        <v>0.17643253083622418</v>
      </c>
      <c r="D24" s="490">
        <v>0.15969965531778549</v>
      </c>
      <c r="E24" s="490">
        <v>0.16548233279919716</v>
      </c>
      <c r="F24" s="490">
        <v>0.15174898298464098</v>
      </c>
      <c r="G24" s="491">
        <v>0.11042273274816664</v>
      </c>
    </row>
    <row r="25" spans="1:7" ht="15">
      <c r="A25" s="127"/>
      <c r="B25" s="32" t="s">
        <v>12</v>
      </c>
      <c r="C25" s="361"/>
      <c r="D25" s="488"/>
      <c r="E25" s="488"/>
      <c r="F25" s="488"/>
      <c r="G25" s="489"/>
    </row>
    <row r="26" spans="1:7" ht="15">
      <c r="A26" s="129">
        <v>14</v>
      </c>
      <c r="B26" s="34" t="s">
        <v>13</v>
      </c>
      <c r="C26" s="492">
        <v>3.7616392189984187E-2</v>
      </c>
      <c r="D26" s="490">
        <v>4.3636169586635083E-2</v>
      </c>
      <c r="E26" s="490">
        <v>4.3635759723426877E-2</v>
      </c>
      <c r="F26" s="490">
        <v>4.4231936387589578E-2</v>
      </c>
      <c r="G26" s="491">
        <v>4.0202410089652238E-2</v>
      </c>
    </row>
    <row r="27" spans="1:7" ht="15" customHeight="1">
      <c r="A27" s="129">
        <v>15</v>
      </c>
      <c r="B27" s="34" t="s">
        <v>14</v>
      </c>
      <c r="C27" s="492">
        <v>3.7622163075962334E-2</v>
      </c>
      <c r="D27" s="490">
        <v>4.1995041136196044E-2</v>
      </c>
      <c r="E27" s="490">
        <v>4.4171314808724299E-2</v>
      </c>
      <c r="F27" s="490">
        <v>4.4542014960707595E-2</v>
      </c>
      <c r="G27" s="491">
        <v>4.2572897270066808E-2</v>
      </c>
    </row>
    <row r="28" spans="1:7" ht="15">
      <c r="A28" s="129">
        <v>16</v>
      </c>
      <c r="B28" s="34" t="s">
        <v>15</v>
      </c>
      <c r="C28" s="492">
        <v>0.6305399913877463</v>
      </c>
      <c r="D28" s="490">
        <v>0.65689633506682654</v>
      </c>
      <c r="E28" s="490">
        <v>0.63930391514887086</v>
      </c>
      <c r="F28" s="490">
        <v>0.67932930734375485</v>
      </c>
      <c r="G28" s="491">
        <v>0.70244671712382811</v>
      </c>
    </row>
    <row r="29" spans="1:7" ht="15" customHeight="1">
      <c r="A29" s="129">
        <v>17</v>
      </c>
      <c r="B29" s="34" t="s">
        <v>16</v>
      </c>
      <c r="C29" s="492">
        <v>0.57228772317317134</v>
      </c>
      <c r="D29" s="490">
        <v>0.57520453523023041</v>
      </c>
      <c r="E29" s="490">
        <v>0.58203727548934747</v>
      </c>
      <c r="F29" s="490">
        <v>0.59843618708836344</v>
      </c>
      <c r="G29" s="491">
        <v>0.63640000777086259</v>
      </c>
    </row>
    <row r="30" spans="1:7" ht="15">
      <c r="A30" s="129">
        <v>18</v>
      </c>
      <c r="B30" s="34" t="s">
        <v>17</v>
      </c>
      <c r="C30" s="492">
        <v>0.16269619276535946</v>
      </c>
      <c r="D30" s="490">
        <v>0.12094314630074871</v>
      </c>
      <c r="E30" s="490">
        <v>-9.3635834371846459E-4</v>
      </c>
      <c r="F30" s="490">
        <v>-2.7100260994307006E-2</v>
      </c>
      <c r="G30" s="491">
        <v>0.42198681516073522</v>
      </c>
    </row>
    <row r="31" spans="1:7" ht="15" customHeight="1">
      <c r="A31" s="127"/>
      <c r="B31" s="32" t="s">
        <v>18</v>
      </c>
      <c r="C31" s="361"/>
      <c r="D31" s="488"/>
      <c r="E31" s="488"/>
      <c r="F31" s="488"/>
      <c r="G31" s="489"/>
    </row>
    <row r="32" spans="1:7" ht="15" customHeight="1">
      <c r="A32" s="129">
        <v>19</v>
      </c>
      <c r="B32" s="34" t="s">
        <v>19</v>
      </c>
      <c r="C32" s="492">
        <v>0.30380043698047682</v>
      </c>
      <c r="D32" s="492">
        <v>0.22216798637936463</v>
      </c>
      <c r="E32" s="492">
        <v>0.28986743013800187</v>
      </c>
      <c r="F32" s="492">
        <v>0.27255043114327254</v>
      </c>
      <c r="G32" s="493">
        <v>0.33062383764990216</v>
      </c>
    </row>
    <row r="33" spans="1:11" ht="15" customHeight="1">
      <c r="A33" s="129">
        <v>20</v>
      </c>
      <c r="B33" s="34" t="s">
        <v>20</v>
      </c>
      <c r="C33" s="492">
        <v>0.69731021771532631</v>
      </c>
      <c r="D33" s="492">
        <v>0.70479456578578514</v>
      </c>
      <c r="E33" s="492">
        <v>0.72674256958572669</v>
      </c>
      <c r="F33" s="492">
        <v>0.74880719803003681</v>
      </c>
      <c r="G33" s="493">
        <v>0.77702373638695932</v>
      </c>
    </row>
    <row r="34" spans="1:11" ht="15" customHeight="1">
      <c r="A34" s="129">
        <v>21</v>
      </c>
      <c r="B34" s="275" t="s">
        <v>21</v>
      </c>
      <c r="C34" s="492">
        <v>0.26597819226064201</v>
      </c>
      <c r="D34" s="492">
        <v>0.19301396396115966</v>
      </c>
      <c r="E34" s="492">
        <v>0.20938541124840987</v>
      </c>
      <c r="F34" s="492">
        <v>0.20475561258242744</v>
      </c>
      <c r="G34" s="493">
        <v>0.31950991449381555</v>
      </c>
    </row>
    <row r="35" spans="1:11" ht="15" customHeight="1">
      <c r="A35" s="364"/>
      <c r="B35" s="32" t="s">
        <v>828</v>
      </c>
      <c r="C35" s="361"/>
      <c r="D35" s="361"/>
      <c r="E35" s="361"/>
      <c r="F35" s="361"/>
      <c r="G35" s="362"/>
    </row>
    <row r="36" spans="1:11" ht="15" customHeight="1">
      <c r="A36" s="129">
        <v>22</v>
      </c>
      <c r="B36" s="358" t="s">
        <v>812</v>
      </c>
      <c r="C36" s="529">
        <v>385346440.77729994</v>
      </c>
      <c r="D36" s="275">
        <v>272594785.56492501</v>
      </c>
      <c r="E36" s="275">
        <v>307246026.69032496</v>
      </c>
      <c r="F36" s="275">
        <v>284074433.26709998</v>
      </c>
      <c r="G36" s="363">
        <v>364002821.09360003</v>
      </c>
      <c r="K36" s="532"/>
    </row>
    <row r="37" spans="1:11" ht="15">
      <c r="A37" s="129">
        <v>23</v>
      </c>
      <c r="B37" s="34" t="s">
        <v>813</v>
      </c>
      <c r="C37" s="529">
        <v>225044412.07161105</v>
      </c>
      <c r="D37" s="276">
        <v>201578254.99856251</v>
      </c>
      <c r="E37" s="276">
        <v>240418527.33692402</v>
      </c>
      <c r="F37" s="276">
        <v>211179840.64003697</v>
      </c>
      <c r="G37" s="277">
        <v>256930199.31259182</v>
      </c>
      <c r="K37" s="532"/>
    </row>
    <row r="38" spans="1:11" thickBot="1">
      <c r="A38" s="130">
        <v>24</v>
      </c>
      <c r="B38" s="278" t="s">
        <v>811</v>
      </c>
      <c r="C38" s="530">
        <f>C36/C37</f>
        <v>1.7123128596264787</v>
      </c>
      <c r="D38" s="494">
        <v>1.3523025366345638</v>
      </c>
      <c r="E38" s="494">
        <v>1.2779631840093109</v>
      </c>
      <c r="F38" s="494">
        <v>1.3451777991977665</v>
      </c>
      <c r="G38" s="495">
        <v>1.4167381727312611</v>
      </c>
      <c r="K38" s="532"/>
    </row>
    <row r="39" spans="1:11">
      <c r="A39" s="20"/>
    </row>
    <row r="40" spans="1:11" ht="39.75">
      <c r="B40" s="357" t="s">
        <v>829</v>
      </c>
      <c r="C40" s="524"/>
    </row>
    <row r="41" spans="1:11" ht="65.25">
      <c r="B41" s="411" t="s">
        <v>827</v>
      </c>
      <c r="D41" s="381"/>
      <c r="E41" s="381"/>
      <c r="F41" s="381"/>
      <c r="G41" s="38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P44"/>
  <sheetViews>
    <sheetView workbookViewId="0">
      <pane xSplit="1" ySplit="5" topLeftCell="B20" activePane="bottomRight" state="frozen"/>
      <selection activeCell="D32" sqref="D32"/>
      <selection pane="topRight" activeCell="D32" sqref="D32"/>
      <selection pane="bottomLeft" activeCell="D32" sqref="D32"/>
      <selection pane="bottomRight" activeCell="H45" sqref="H45"/>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16" ht="15.75">
      <c r="A1" s="17" t="s">
        <v>226</v>
      </c>
      <c r="B1" s="381" t="str">
        <f>Info!C2</f>
        <v>სს "ბაზისბანკი"</v>
      </c>
    </row>
    <row r="2" spans="1:16" ht="15.75">
      <c r="A2" s="17" t="s">
        <v>227</v>
      </c>
      <c r="B2" s="534">
        <f>'1. key ratios'!B2</f>
        <v>43465</v>
      </c>
    </row>
    <row r="3" spans="1:16" ht="15.75">
      <c r="A3" s="17"/>
    </row>
    <row r="4" spans="1:16" ht="16.5" thickBot="1">
      <c r="A4" s="35" t="s">
        <v>645</v>
      </c>
      <c r="B4" s="76" t="s">
        <v>279</v>
      </c>
      <c r="C4" s="35"/>
      <c r="D4" s="36"/>
      <c r="E4" s="36"/>
      <c r="F4" s="37"/>
      <c r="G4" s="37"/>
      <c r="H4" s="38" t="s">
        <v>130</v>
      </c>
    </row>
    <row r="5" spans="1:16" ht="15.75">
      <c r="A5" s="39"/>
      <c r="B5" s="40"/>
      <c r="C5" s="570" t="s">
        <v>232</v>
      </c>
      <c r="D5" s="571"/>
      <c r="E5" s="572"/>
      <c r="F5" s="570" t="s">
        <v>233</v>
      </c>
      <c r="G5" s="571"/>
      <c r="H5" s="573"/>
    </row>
    <row r="6" spans="1:16" ht="15.75">
      <c r="A6" s="41" t="s">
        <v>27</v>
      </c>
      <c r="B6" s="42" t="s">
        <v>190</v>
      </c>
      <c r="C6" s="43" t="s">
        <v>28</v>
      </c>
      <c r="D6" s="43" t="s">
        <v>131</v>
      </c>
      <c r="E6" s="43" t="s">
        <v>69</v>
      </c>
      <c r="F6" s="43" t="s">
        <v>28</v>
      </c>
      <c r="G6" s="43" t="s">
        <v>131</v>
      </c>
      <c r="H6" s="44" t="s">
        <v>69</v>
      </c>
    </row>
    <row r="7" spans="1:16" ht="15.75">
      <c r="A7" s="41">
        <v>1</v>
      </c>
      <c r="B7" s="45" t="s">
        <v>191</v>
      </c>
      <c r="C7" s="279">
        <v>15916983.6</v>
      </c>
      <c r="D7" s="279">
        <v>16965491.350400001</v>
      </c>
      <c r="E7" s="280">
        <f>C7+D7</f>
        <v>32882474.950400002</v>
      </c>
      <c r="F7" s="281">
        <v>13466564.35</v>
      </c>
      <c r="G7" s="282">
        <v>17981243.715599999</v>
      </c>
      <c r="H7" s="283">
        <f>F7+G7</f>
        <v>31447808.0656</v>
      </c>
      <c r="N7" s="497"/>
      <c r="O7" s="497"/>
      <c r="P7" s="497"/>
    </row>
    <row r="8" spans="1:16" ht="15.75">
      <c r="A8" s="41">
        <v>2</v>
      </c>
      <c r="B8" s="45" t="s">
        <v>192</v>
      </c>
      <c r="C8" s="279">
        <v>31775104.329999998</v>
      </c>
      <c r="D8" s="279">
        <v>170451123.14309999</v>
      </c>
      <c r="E8" s="280">
        <f t="shared" ref="E8:E20" si="0">C8+D8</f>
        <v>202226227.47310001</v>
      </c>
      <c r="F8" s="281">
        <v>15049681.92</v>
      </c>
      <c r="G8" s="282">
        <v>143643443.058</v>
      </c>
      <c r="H8" s="283">
        <f t="shared" ref="H8:H40" si="1">F8+G8</f>
        <v>158693124.97799999</v>
      </c>
      <c r="N8" s="497"/>
      <c r="O8" s="497"/>
      <c r="P8" s="497"/>
    </row>
    <row r="9" spans="1:16" ht="15.75">
      <c r="A9" s="41">
        <v>3</v>
      </c>
      <c r="B9" s="45" t="s">
        <v>193</v>
      </c>
      <c r="C9" s="279">
        <v>1206958.51</v>
      </c>
      <c r="D9" s="279">
        <v>65809613.311099999</v>
      </c>
      <c r="E9" s="280">
        <f t="shared" si="0"/>
        <v>67016571.821099997</v>
      </c>
      <c r="F9" s="281">
        <v>404976.5</v>
      </c>
      <c r="G9" s="282">
        <v>81304580.94160001</v>
      </c>
      <c r="H9" s="283">
        <f t="shared" si="1"/>
        <v>81709557.44160001</v>
      </c>
      <c r="N9" s="497"/>
      <c r="O9" s="497"/>
      <c r="P9" s="497"/>
    </row>
    <row r="10" spans="1:16" ht="15.75">
      <c r="A10" s="41">
        <v>4</v>
      </c>
      <c r="B10" s="45" t="s">
        <v>222</v>
      </c>
      <c r="C10" s="279">
        <v>0</v>
      </c>
      <c r="D10" s="279">
        <v>0</v>
      </c>
      <c r="E10" s="280">
        <f t="shared" si="0"/>
        <v>0</v>
      </c>
      <c r="F10" s="281">
        <v>0</v>
      </c>
      <c r="G10" s="282">
        <v>0</v>
      </c>
      <c r="H10" s="283">
        <f t="shared" si="1"/>
        <v>0</v>
      </c>
      <c r="N10" s="497"/>
      <c r="O10" s="497"/>
      <c r="P10" s="497"/>
    </row>
    <row r="11" spans="1:16" ht="15.75">
      <c r="A11" s="41">
        <v>5</v>
      </c>
      <c r="B11" s="45" t="s">
        <v>194</v>
      </c>
      <c r="C11" s="279">
        <v>172524654.21999997</v>
      </c>
      <c r="D11" s="279">
        <v>0</v>
      </c>
      <c r="E11" s="280">
        <f t="shared" si="0"/>
        <v>172524654.21999997</v>
      </c>
      <c r="F11" s="281">
        <v>141586513.81</v>
      </c>
      <c r="G11" s="282">
        <v>0</v>
      </c>
      <c r="H11" s="283">
        <f t="shared" si="1"/>
        <v>141586513.81</v>
      </c>
      <c r="N11" s="497"/>
      <c r="O11" s="497"/>
      <c r="P11" s="497"/>
    </row>
    <row r="12" spans="1:16" ht="15.75">
      <c r="A12" s="41">
        <v>6.1</v>
      </c>
      <c r="B12" s="46" t="s">
        <v>195</v>
      </c>
      <c r="C12" s="535">
        <v>337892802.23000002</v>
      </c>
      <c r="D12" s="535">
        <v>576665727.39049995</v>
      </c>
      <c r="E12" s="536">
        <f t="shared" si="0"/>
        <v>914558529.62049997</v>
      </c>
      <c r="F12" s="537">
        <v>234050730.16</v>
      </c>
      <c r="G12" s="538">
        <v>552533534.33759999</v>
      </c>
      <c r="H12" s="539">
        <f t="shared" si="1"/>
        <v>786584264.49759996</v>
      </c>
      <c r="N12" s="497"/>
      <c r="O12" s="497"/>
      <c r="P12" s="497"/>
    </row>
    <row r="13" spans="1:16" ht="15.75">
      <c r="A13" s="41">
        <v>6.2</v>
      </c>
      <c r="B13" s="46" t="s">
        <v>196</v>
      </c>
      <c r="C13" s="535">
        <v>-9500795.8363329805</v>
      </c>
      <c r="D13" s="535">
        <v>-24906874.3075618</v>
      </c>
      <c r="E13" s="536">
        <f t="shared" si="0"/>
        <v>-34407670.143894777</v>
      </c>
      <c r="F13" s="537">
        <v>-6292261.6642582798</v>
      </c>
      <c r="G13" s="538">
        <v>-27194909.422449101</v>
      </c>
      <c r="H13" s="539">
        <f t="shared" si="1"/>
        <v>-33487171.08670738</v>
      </c>
      <c r="N13" s="497"/>
      <c r="O13" s="497"/>
      <c r="P13" s="497"/>
    </row>
    <row r="14" spans="1:16" ht="15.75">
      <c r="A14" s="41">
        <v>6</v>
      </c>
      <c r="B14" s="45" t="s">
        <v>197</v>
      </c>
      <c r="C14" s="536">
        <f>C12+C13</f>
        <v>328392006.39366704</v>
      </c>
      <c r="D14" s="536">
        <f>D12+D13</f>
        <v>551758853.08293819</v>
      </c>
      <c r="E14" s="536">
        <f t="shared" si="0"/>
        <v>880150859.47660518</v>
      </c>
      <c r="F14" s="536">
        <f>F12+F13</f>
        <v>227758468.49574172</v>
      </c>
      <c r="G14" s="536">
        <f>G12+G13</f>
        <v>525338624.91515088</v>
      </c>
      <c r="H14" s="539">
        <f t="shared" si="1"/>
        <v>753097093.41089261</v>
      </c>
      <c r="N14" s="497"/>
      <c r="O14" s="497"/>
      <c r="P14" s="497"/>
    </row>
    <row r="15" spans="1:16" ht="15.75">
      <c r="A15" s="41">
        <v>7</v>
      </c>
      <c r="B15" s="45" t="s">
        <v>198</v>
      </c>
      <c r="C15" s="535">
        <v>5529698.6600000001</v>
      </c>
      <c r="D15" s="535">
        <v>2716440.1574999997</v>
      </c>
      <c r="E15" s="536">
        <f t="shared" si="0"/>
        <v>8246138.8174999999</v>
      </c>
      <c r="F15" s="537">
        <v>3884786.8399999994</v>
      </c>
      <c r="G15" s="538">
        <v>2651703.6712999996</v>
      </c>
      <c r="H15" s="539">
        <f t="shared" si="1"/>
        <v>6536490.5112999994</v>
      </c>
      <c r="N15" s="497"/>
      <c r="O15" s="497"/>
      <c r="P15" s="497"/>
    </row>
    <row r="16" spans="1:16" ht="15.75">
      <c r="A16" s="41">
        <v>8</v>
      </c>
      <c r="B16" s="45" t="s">
        <v>199</v>
      </c>
      <c r="C16" s="535">
        <v>8909284.6730000004</v>
      </c>
      <c r="D16" s="535">
        <v>0</v>
      </c>
      <c r="E16" s="536">
        <f t="shared" si="0"/>
        <v>8909284.6730000004</v>
      </c>
      <c r="F16" s="537">
        <v>5440009.8060000008</v>
      </c>
      <c r="G16" s="538">
        <v>0</v>
      </c>
      <c r="H16" s="539">
        <f t="shared" si="1"/>
        <v>5440009.8060000008</v>
      </c>
      <c r="N16" s="497"/>
      <c r="O16" s="497"/>
      <c r="P16" s="497"/>
    </row>
    <row r="17" spans="1:16" ht="15.75">
      <c r="A17" s="41">
        <v>9</v>
      </c>
      <c r="B17" s="45" t="s">
        <v>200</v>
      </c>
      <c r="C17" s="535">
        <v>6362704.6600000001</v>
      </c>
      <c r="D17" s="535">
        <v>0</v>
      </c>
      <c r="E17" s="536">
        <f t="shared" si="0"/>
        <v>6362704.6600000001</v>
      </c>
      <c r="F17" s="537">
        <v>4362704.66</v>
      </c>
      <c r="G17" s="538">
        <v>0</v>
      </c>
      <c r="H17" s="539">
        <f t="shared" si="1"/>
        <v>4362704.66</v>
      </c>
      <c r="N17" s="497"/>
      <c r="O17" s="497"/>
      <c r="P17" s="497"/>
    </row>
    <row r="18" spans="1:16" ht="15.75">
      <c r="A18" s="41">
        <v>10</v>
      </c>
      <c r="B18" s="45" t="s">
        <v>201</v>
      </c>
      <c r="C18" s="535">
        <v>28000237</v>
      </c>
      <c r="D18" s="535">
        <v>0</v>
      </c>
      <c r="E18" s="536">
        <f t="shared" si="0"/>
        <v>28000237</v>
      </c>
      <c r="F18" s="537">
        <v>23148755.699999999</v>
      </c>
      <c r="G18" s="538">
        <v>0</v>
      </c>
      <c r="H18" s="539">
        <f t="shared" si="1"/>
        <v>23148755.699999999</v>
      </c>
      <c r="N18" s="497"/>
      <c r="O18" s="497"/>
      <c r="P18" s="497"/>
    </row>
    <row r="19" spans="1:16" ht="15.75">
      <c r="A19" s="41">
        <v>11</v>
      </c>
      <c r="B19" s="45" t="s">
        <v>202</v>
      </c>
      <c r="C19" s="535">
        <v>5176289.2711999994</v>
      </c>
      <c r="D19" s="535">
        <v>187022.76850799998</v>
      </c>
      <c r="E19" s="536">
        <f t="shared" si="0"/>
        <v>5363312.0397079997</v>
      </c>
      <c r="F19" s="537">
        <v>5598428.5751999998</v>
      </c>
      <c r="G19" s="538">
        <v>428193.11732999998</v>
      </c>
      <c r="H19" s="539">
        <f t="shared" si="1"/>
        <v>6026621.6925299997</v>
      </c>
      <c r="N19" s="497"/>
      <c r="O19" s="497"/>
      <c r="P19" s="497"/>
    </row>
    <row r="20" spans="1:16" ht="15.75">
      <c r="A20" s="41">
        <v>12</v>
      </c>
      <c r="B20" s="47" t="s">
        <v>203</v>
      </c>
      <c r="C20" s="536">
        <f>SUM(C7:C11)+SUM(C14:C19)</f>
        <v>603793921.31786704</v>
      </c>
      <c r="D20" s="536">
        <f>SUM(D7:D11)+SUM(D14:D19)</f>
        <v>807888543.81354618</v>
      </c>
      <c r="E20" s="536">
        <f t="shared" si="0"/>
        <v>1411682465.1314132</v>
      </c>
      <c r="F20" s="536">
        <f>SUM(F7:F11)+SUM(F14:F19)</f>
        <v>440700890.65694177</v>
      </c>
      <c r="G20" s="536">
        <f>SUM(G7:G11)+SUM(G14:G19)</f>
        <v>771347789.41898084</v>
      </c>
      <c r="H20" s="539">
        <f t="shared" si="1"/>
        <v>1212048680.0759225</v>
      </c>
      <c r="N20" s="497"/>
      <c r="O20" s="497"/>
      <c r="P20" s="497"/>
    </row>
    <row r="21" spans="1:16" ht="15.75">
      <c r="A21" s="41"/>
      <c r="B21" s="42" t="s">
        <v>220</v>
      </c>
      <c r="C21" s="540"/>
      <c r="D21" s="540"/>
      <c r="E21" s="540"/>
      <c r="F21" s="541"/>
      <c r="G21" s="542"/>
      <c r="H21" s="543"/>
      <c r="N21" s="497"/>
      <c r="O21" s="497"/>
      <c r="P21" s="497"/>
    </row>
    <row r="22" spans="1:16" ht="15.75">
      <c r="A22" s="41">
        <v>13</v>
      </c>
      <c r="B22" s="45" t="s">
        <v>204</v>
      </c>
      <c r="C22" s="535">
        <v>1144.46</v>
      </c>
      <c r="D22" s="535">
        <v>50146300</v>
      </c>
      <c r="E22" s="536">
        <f>C22+D22</f>
        <v>50147444.460000001</v>
      </c>
      <c r="F22" s="537">
        <v>14001144.460000001</v>
      </c>
      <c r="G22" s="538">
        <v>15954620.315400001</v>
      </c>
      <c r="H22" s="539">
        <f t="shared" si="1"/>
        <v>29955764.775400002</v>
      </c>
      <c r="N22" s="497"/>
      <c r="O22" s="497"/>
      <c r="P22" s="497"/>
    </row>
    <row r="23" spans="1:16" ht="15.75">
      <c r="A23" s="41">
        <v>14</v>
      </c>
      <c r="B23" s="45" t="s">
        <v>205</v>
      </c>
      <c r="C23" s="535">
        <v>127428298.78999999</v>
      </c>
      <c r="D23" s="535">
        <v>106485263.16860001</v>
      </c>
      <c r="E23" s="536">
        <f t="shared" ref="E23:E40" si="2">C23+D23</f>
        <v>233913561.95859998</v>
      </c>
      <c r="F23" s="537">
        <v>79713776.390000001</v>
      </c>
      <c r="G23" s="538">
        <v>112187911.14809999</v>
      </c>
      <c r="H23" s="539">
        <f t="shared" si="1"/>
        <v>191901687.5381</v>
      </c>
      <c r="N23" s="497"/>
      <c r="O23" s="497"/>
      <c r="P23" s="497"/>
    </row>
    <row r="24" spans="1:16" ht="15.75">
      <c r="A24" s="41">
        <v>15</v>
      </c>
      <c r="B24" s="45" t="s">
        <v>206</v>
      </c>
      <c r="C24" s="535">
        <v>45960313.789999999</v>
      </c>
      <c r="D24" s="535">
        <v>95602874.373099998</v>
      </c>
      <c r="E24" s="536">
        <f t="shared" si="2"/>
        <v>141563188.1631</v>
      </c>
      <c r="F24" s="537">
        <v>51426159.369999997</v>
      </c>
      <c r="G24" s="538">
        <v>143933723.22529998</v>
      </c>
      <c r="H24" s="539">
        <f t="shared" si="1"/>
        <v>195359882.59529999</v>
      </c>
      <c r="N24" s="497"/>
      <c r="O24" s="497"/>
      <c r="P24" s="497"/>
    </row>
    <row r="25" spans="1:16" ht="15.75">
      <c r="A25" s="41">
        <v>16</v>
      </c>
      <c r="B25" s="45" t="s">
        <v>207</v>
      </c>
      <c r="C25" s="535">
        <v>100858303.58</v>
      </c>
      <c r="D25" s="535">
        <v>252425424.7378</v>
      </c>
      <c r="E25" s="536">
        <f t="shared" si="2"/>
        <v>353283728.31779999</v>
      </c>
      <c r="F25" s="537">
        <v>41506104.450000003</v>
      </c>
      <c r="G25" s="538">
        <v>251124479.75569999</v>
      </c>
      <c r="H25" s="539">
        <f t="shared" si="1"/>
        <v>292630584.20569998</v>
      </c>
      <c r="N25" s="497"/>
      <c r="O25" s="497"/>
      <c r="P25" s="497"/>
    </row>
    <row r="26" spans="1:16" ht="15.75">
      <c r="A26" s="41">
        <v>17</v>
      </c>
      <c r="B26" s="45" t="s">
        <v>208</v>
      </c>
      <c r="C26" s="540"/>
      <c r="D26" s="540"/>
      <c r="E26" s="536">
        <f t="shared" si="2"/>
        <v>0</v>
      </c>
      <c r="F26" s="541"/>
      <c r="G26" s="542"/>
      <c r="H26" s="539">
        <f t="shared" si="1"/>
        <v>0</v>
      </c>
      <c r="N26" s="497"/>
      <c r="O26" s="497"/>
      <c r="P26" s="497"/>
    </row>
    <row r="27" spans="1:16" ht="15.75">
      <c r="A27" s="41">
        <v>18</v>
      </c>
      <c r="B27" s="45" t="s">
        <v>209</v>
      </c>
      <c r="C27" s="535">
        <v>76655000</v>
      </c>
      <c r="D27" s="535">
        <v>316251743.12629998</v>
      </c>
      <c r="E27" s="536">
        <f t="shared" si="2"/>
        <v>392906743.12629998</v>
      </c>
      <c r="F27" s="537">
        <v>30009415.030000001</v>
      </c>
      <c r="G27" s="538">
        <v>267537009.3179</v>
      </c>
      <c r="H27" s="539">
        <f t="shared" si="1"/>
        <v>297546424.34790003</v>
      </c>
      <c r="N27" s="497"/>
      <c r="O27" s="497"/>
      <c r="P27" s="497"/>
    </row>
    <row r="28" spans="1:16" ht="15.75">
      <c r="A28" s="41">
        <v>19</v>
      </c>
      <c r="B28" s="45" t="s">
        <v>210</v>
      </c>
      <c r="C28" s="535">
        <v>1206403.7800000003</v>
      </c>
      <c r="D28" s="535">
        <v>7997093.2127999999</v>
      </c>
      <c r="E28" s="536">
        <f t="shared" si="2"/>
        <v>9203496.9928000011</v>
      </c>
      <c r="F28" s="537">
        <v>680360.77</v>
      </c>
      <c r="G28" s="538">
        <v>6845784.0673000002</v>
      </c>
      <c r="H28" s="539">
        <f t="shared" si="1"/>
        <v>7526144.8373000007</v>
      </c>
      <c r="N28" s="497"/>
      <c r="O28" s="497"/>
      <c r="P28" s="497"/>
    </row>
    <row r="29" spans="1:16" ht="15.75">
      <c r="A29" s="41">
        <v>20</v>
      </c>
      <c r="B29" s="45" t="s">
        <v>132</v>
      </c>
      <c r="C29" s="535">
        <v>8923496.1603157595</v>
      </c>
      <c r="D29" s="535">
        <v>2807424.83466818</v>
      </c>
      <c r="E29" s="536">
        <f t="shared" si="2"/>
        <v>11730920.994983939</v>
      </c>
      <c r="F29" s="537">
        <v>11648164.11981428</v>
      </c>
      <c r="G29" s="538">
        <v>379780.92225880001</v>
      </c>
      <c r="H29" s="539">
        <f t="shared" si="1"/>
        <v>12027945.04207308</v>
      </c>
      <c r="N29" s="497"/>
      <c r="O29" s="497"/>
      <c r="P29" s="497"/>
    </row>
    <row r="30" spans="1:16" ht="15.75">
      <c r="A30" s="41">
        <v>21</v>
      </c>
      <c r="B30" s="45" t="s">
        <v>211</v>
      </c>
      <c r="C30" s="535">
        <v>0</v>
      </c>
      <c r="D30" s="535">
        <v>0</v>
      </c>
      <c r="E30" s="536">
        <f t="shared" si="2"/>
        <v>0</v>
      </c>
      <c r="F30" s="537">
        <v>0</v>
      </c>
      <c r="G30" s="538">
        <v>0</v>
      </c>
      <c r="H30" s="539">
        <f t="shared" si="1"/>
        <v>0</v>
      </c>
      <c r="N30" s="497"/>
      <c r="O30" s="497"/>
      <c r="P30" s="497"/>
    </row>
    <row r="31" spans="1:16" ht="15.75">
      <c r="A31" s="41">
        <v>22</v>
      </c>
      <c r="B31" s="47" t="s">
        <v>212</v>
      </c>
      <c r="C31" s="536">
        <f>SUM(C22:C30)</f>
        <v>361032960.56031573</v>
      </c>
      <c r="D31" s="536">
        <f>SUM(D22:D30)</f>
        <v>831716123.45326817</v>
      </c>
      <c r="E31" s="536">
        <f>C31+D31</f>
        <v>1192749084.0135839</v>
      </c>
      <c r="F31" s="536">
        <f>SUM(F22:F30)</f>
        <v>228985124.58981431</v>
      </c>
      <c r="G31" s="536">
        <f>SUM(G22:G30)</f>
        <v>797963308.75195873</v>
      </c>
      <c r="H31" s="539">
        <f t="shared" si="1"/>
        <v>1026948433.341773</v>
      </c>
      <c r="N31" s="497"/>
      <c r="O31" s="497"/>
      <c r="P31" s="497"/>
    </row>
    <row r="32" spans="1:16" ht="15.75">
      <c r="A32" s="41"/>
      <c r="B32" s="42" t="s">
        <v>221</v>
      </c>
      <c r="C32" s="540"/>
      <c r="D32" s="540"/>
      <c r="E32" s="535"/>
      <c r="F32" s="541"/>
      <c r="G32" s="542"/>
      <c r="H32" s="543"/>
      <c r="N32" s="497"/>
      <c r="O32" s="497"/>
      <c r="P32" s="497"/>
    </row>
    <row r="33" spans="1:16" ht="15.75">
      <c r="A33" s="41">
        <v>23</v>
      </c>
      <c r="B33" s="45" t="s">
        <v>213</v>
      </c>
      <c r="C33" s="535">
        <v>16137647</v>
      </c>
      <c r="D33" s="540">
        <v>0</v>
      </c>
      <c r="E33" s="536">
        <f t="shared" si="2"/>
        <v>16137647</v>
      </c>
      <c r="F33" s="537">
        <v>16096897</v>
      </c>
      <c r="G33" s="542">
        <v>0</v>
      </c>
      <c r="H33" s="539">
        <f t="shared" si="1"/>
        <v>16096897</v>
      </c>
      <c r="N33" s="497"/>
      <c r="O33" s="497"/>
      <c r="P33" s="497"/>
    </row>
    <row r="34" spans="1:16" ht="15.75">
      <c r="A34" s="41">
        <v>24</v>
      </c>
      <c r="B34" s="45" t="s">
        <v>214</v>
      </c>
      <c r="C34" s="535">
        <v>0</v>
      </c>
      <c r="D34" s="540">
        <v>0</v>
      </c>
      <c r="E34" s="536">
        <f t="shared" si="2"/>
        <v>0</v>
      </c>
      <c r="F34" s="537">
        <v>0</v>
      </c>
      <c r="G34" s="542">
        <v>0</v>
      </c>
      <c r="H34" s="539">
        <f t="shared" si="1"/>
        <v>0</v>
      </c>
      <c r="N34" s="497"/>
      <c r="O34" s="497"/>
      <c r="P34" s="497"/>
    </row>
    <row r="35" spans="1:16" ht="15.75">
      <c r="A35" s="41">
        <v>25</v>
      </c>
      <c r="B35" s="46" t="s">
        <v>215</v>
      </c>
      <c r="C35" s="535">
        <v>0</v>
      </c>
      <c r="D35" s="540">
        <v>0</v>
      </c>
      <c r="E35" s="536">
        <f t="shared" si="2"/>
        <v>0</v>
      </c>
      <c r="F35" s="537">
        <v>0</v>
      </c>
      <c r="G35" s="542">
        <v>0</v>
      </c>
      <c r="H35" s="539">
        <f t="shared" si="1"/>
        <v>0</v>
      </c>
      <c r="N35" s="497"/>
      <c r="O35" s="497"/>
      <c r="P35" s="497"/>
    </row>
    <row r="36" spans="1:16" ht="15.75">
      <c r="A36" s="41">
        <v>26</v>
      </c>
      <c r="B36" s="45" t="s">
        <v>216</v>
      </c>
      <c r="C36" s="535">
        <v>75783642.799999997</v>
      </c>
      <c r="D36" s="540">
        <v>0</v>
      </c>
      <c r="E36" s="536">
        <f t="shared" si="2"/>
        <v>75783642.799999997</v>
      </c>
      <c r="F36" s="537">
        <v>75284047.799999997</v>
      </c>
      <c r="G36" s="542">
        <v>0</v>
      </c>
      <c r="H36" s="539">
        <f t="shared" si="1"/>
        <v>75284047.799999997</v>
      </c>
      <c r="N36" s="497"/>
      <c r="O36" s="497"/>
      <c r="P36" s="497"/>
    </row>
    <row r="37" spans="1:16" ht="15.75">
      <c r="A37" s="41">
        <v>27</v>
      </c>
      <c r="B37" s="45" t="s">
        <v>217</v>
      </c>
      <c r="C37" s="535">
        <v>82128715.530000001</v>
      </c>
      <c r="D37" s="540">
        <v>0</v>
      </c>
      <c r="E37" s="536">
        <f t="shared" si="2"/>
        <v>82128715.530000001</v>
      </c>
      <c r="F37" s="537">
        <v>65529804.509999998</v>
      </c>
      <c r="G37" s="542">
        <v>0</v>
      </c>
      <c r="H37" s="539">
        <f t="shared" si="1"/>
        <v>65529804.509999998</v>
      </c>
      <c r="N37" s="497"/>
      <c r="O37" s="497"/>
      <c r="P37" s="497"/>
    </row>
    <row r="38" spans="1:16" ht="15.75">
      <c r="A38" s="41">
        <v>28</v>
      </c>
      <c r="B38" s="45" t="s">
        <v>218</v>
      </c>
      <c r="C38" s="535">
        <v>35230140.253599994</v>
      </c>
      <c r="D38" s="540">
        <v>0</v>
      </c>
      <c r="E38" s="536">
        <f t="shared" si="2"/>
        <v>35230140.253599994</v>
      </c>
      <c r="F38" s="537">
        <v>19587842.148799993</v>
      </c>
      <c r="G38" s="542">
        <v>0</v>
      </c>
      <c r="H38" s="539">
        <f t="shared" si="1"/>
        <v>19587842.148799993</v>
      </c>
      <c r="N38" s="497"/>
      <c r="O38" s="497"/>
      <c r="P38" s="497"/>
    </row>
    <row r="39" spans="1:16" ht="15.75">
      <c r="A39" s="41">
        <v>29</v>
      </c>
      <c r="B39" s="45" t="s">
        <v>234</v>
      </c>
      <c r="C39" s="535">
        <v>9653235.25</v>
      </c>
      <c r="D39" s="540">
        <v>0</v>
      </c>
      <c r="E39" s="536">
        <f t="shared" si="2"/>
        <v>9653235.25</v>
      </c>
      <c r="F39" s="537">
        <v>8601655.1899999995</v>
      </c>
      <c r="G39" s="542">
        <v>0</v>
      </c>
      <c r="H39" s="539">
        <f t="shared" si="1"/>
        <v>8601655.1899999995</v>
      </c>
      <c r="N39" s="497"/>
      <c r="O39" s="497"/>
      <c r="P39" s="497"/>
    </row>
    <row r="40" spans="1:16" ht="15.75">
      <c r="A40" s="41">
        <v>30</v>
      </c>
      <c r="B40" s="47" t="s">
        <v>219</v>
      </c>
      <c r="C40" s="535">
        <v>218933380.83359998</v>
      </c>
      <c r="D40" s="540">
        <v>0</v>
      </c>
      <c r="E40" s="536">
        <f t="shared" si="2"/>
        <v>218933380.83359998</v>
      </c>
      <c r="F40" s="537">
        <v>185100246.64879999</v>
      </c>
      <c r="G40" s="542">
        <v>0</v>
      </c>
      <c r="H40" s="539">
        <f t="shared" si="1"/>
        <v>185100246.64879999</v>
      </c>
      <c r="N40" s="497"/>
      <c r="O40" s="497"/>
      <c r="P40" s="497"/>
    </row>
    <row r="41" spans="1:16" ht="16.5" thickBot="1">
      <c r="A41" s="48">
        <v>31</v>
      </c>
      <c r="B41" s="49" t="s">
        <v>235</v>
      </c>
      <c r="C41" s="544">
        <f>C31+C40</f>
        <v>579966341.39391565</v>
      </c>
      <c r="D41" s="544">
        <f>D31+D40</f>
        <v>831716123.45326817</v>
      </c>
      <c r="E41" s="544">
        <f>C41+D41</f>
        <v>1411682464.8471837</v>
      </c>
      <c r="F41" s="544">
        <f>F31+F40</f>
        <v>414085371.23861432</v>
      </c>
      <c r="G41" s="544">
        <f>G31+G40</f>
        <v>797963308.75195873</v>
      </c>
      <c r="H41" s="545">
        <f>F41+G41</f>
        <v>1212048679.9905729</v>
      </c>
      <c r="N41" s="497"/>
      <c r="O41" s="497"/>
      <c r="P41" s="497"/>
    </row>
    <row r="43" spans="1:16">
      <c r="B43" s="50"/>
      <c r="E43" s="496"/>
      <c r="H43" s="496"/>
    </row>
    <row r="44" spans="1:16">
      <c r="H44" s="546"/>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71"/>
  <sheetViews>
    <sheetView workbookViewId="0">
      <pane xSplit="1" ySplit="6" topLeftCell="C40" activePane="bottomRight" state="frozen"/>
      <selection activeCell="D32" sqref="D32"/>
      <selection pane="topRight" activeCell="D32" sqref="D32"/>
      <selection pane="bottomLeft" activeCell="D32" sqref="D32"/>
      <selection pane="bottomRight" activeCell="J67" sqref="J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2"/>
  </cols>
  <sheetData>
    <row r="1" spans="1:12" ht="15.75">
      <c r="A1" s="17" t="s">
        <v>226</v>
      </c>
      <c r="B1" s="16" t="str">
        <f>Info!C2</f>
        <v>სს "ბაზისბანკი"</v>
      </c>
      <c r="C1" s="16"/>
    </row>
    <row r="2" spans="1:12" ht="15.75">
      <c r="A2" s="17" t="s">
        <v>227</v>
      </c>
      <c r="B2" s="534">
        <f>'1. key ratios'!B2</f>
        <v>43465</v>
      </c>
      <c r="C2" s="29"/>
      <c r="D2" s="18"/>
      <c r="E2" s="18"/>
      <c r="F2" s="18"/>
      <c r="G2" s="18"/>
      <c r="H2" s="18"/>
    </row>
    <row r="3" spans="1:12" ht="15.75">
      <c r="A3" s="17"/>
      <c r="B3" s="16"/>
      <c r="C3" s="29"/>
      <c r="D3" s="18"/>
      <c r="E3" s="18"/>
      <c r="F3" s="18"/>
      <c r="G3" s="18"/>
      <c r="H3" s="18"/>
    </row>
    <row r="4" spans="1:12" ht="16.5" thickBot="1">
      <c r="A4" s="51" t="s">
        <v>646</v>
      </c>
      <c r="B4" s="30" t="s">
        <v>260</v>
      </c>
      <c r="C4" s="37"/>
      <c r="D4" s="37"/>
      <c r="E4" s="37"/>
      <c r="F4" s="51"/>
      <c r="G4" s="51"/>
      <c r="H4" s="52" t="s">
        <v>130</v>
      </c>
    </row>
    <row r="5" spans="1:12" ht="15.75">
      <c r="A5" s="131"/>
      <c r="B5" s="132"/>
      <c r="C5" s="570" t="s">
        <v>232</v>
      </c>
      <c r="D5" s="571"/>
      <c r="E5" s="572"/>
      <c r="F5" s="570" t="s">
        <v>233</v>
      </c>
      <c r="G5" s="571"/>
      <c r="H5" s="573"/>
    </row>
    <row r="6" spans="1:12">
      <c r="A6" s="133" t="s">
        <v>27</v>
      </c>
      <c r="B6" s="53"/>
      <c r="C6" s="54" t="s">
        <v>28</v>
      </c>
      <c r="D6" s="54" t="s">
        <v>133</v>
      </c>
      <c r="E6" s="54" t="s">
        <v>69</v>
      </c>
      <c r="F6" s="54" t="s">
        <v>28</v>
      </c>
      <c r="G6" s="54" t="s">
        <v>133</v>
      </c>
      <c r="H6" s="134" t="s">
        <v>69</v>
      </c>
    </row>
    <row r="7" spans="1:12">
      <c r="A7" s="135"/>
      <c r="B7" s="56" t="s">
        <v>129</v>
      </c>
      <c r="C7" s="57"/>
      <c r="D7" s="57"/>
      <c r="E7" s="57"/>
      <c r="F7" s="57"/>
      <c r="G7" s="57"/>
      <c r="H7" s="136"/>
    </row>
    <row r="8" spans="1:12" ht="15.75">
      <c r="A8" s="135">
        <v>1</v>
      </c>
      <c r="B8" s="58" t="s">
        <v>134</v>
      </c>
      <c r="C8" s="286">
        <v>730614.78</v>
      </c>
      <c r="D8" s="286">
        <v>999770.63</v>
      </c>
      <c r="E8" s="280">
        <f>C8+D8</f>
        <v>1730385.4100000001</v>
      </c>
      <c r="F8" s="286">
        <v>580253.71</v>
      </c>
      <c r="G8" s="286">
        <v>685712.69</v>
      </c>
      <c r="H8" s="287">
        <f>F8+G8</f>
        <v>1265966.3999999999</v>
      </c>
      <c r="J8" s="498"/>
      <c r="K8" s="498"/>
      <c r="L8" s="498"/>
    </row>
    <row r="9" spans="1:12" ht="15.75">
      <c r="A9" s="135">
        <v>2</v>
      </c>
      <c r="B9" s="58" t="s">
        <v>135</v>
      </c>
      <c r="C9" s="288">
        <f>SUM(C10:C18)</f>
        <v>31870402.902199998</v>
      </c>
      <c r="D9" s="288">
        <f>SUM(D10:D18)</f>
        <v>44921559.680999994</v>
      </c>
      <c r="E9" s="280">
        <f t="shared" ref="E9:E67" si="0">C9+D9</f>
        <v>76791962.583199993</v>
      </c>
      <c r="F9" s="288">
        <f>SUM(F10:F18)</f>
        <v>20886422.773199998</v>
      </c>
      <c r="G9" s="288">
        <f>SUM(G10:G18)</f>
        <v>41439504.942999996</v>
      </c>
      <c r="H9" s="287">
        <f t="shared" ref="H9:H67" si="1">F9+G9</f>
        <v>62325927.716199994</v>
      </c>
      <c r="J9" s="498"/>
      <c r="K9" s="498"/>
      <c r="L9" s="498"/>
    </row>
    <row r="10" spans="1:12" ht="15.75">
      <c r="A10" s="135">
        <v>2.1</v>
      </c>
      <c r="B10" s="59" t="s">
        <v>136</v>
      </c>
      <c r="C10" s="286">
        <v>204309.96</v>
      </c>
      <c r="D10" s="286"/>
      <c r="E10" s="280">
        <f t="shared" si="0"/>
        <v>204309.96</v>
      </c>
      <c r="F10" s="286">
        <v>323222.05969999998</v>
      </c>
      <c r="G10" s="286"/>
      <c r="H10" s="287">
        <f t="shared" si="1"/>
        <v>323222.05969999998</v>
      </c>
      <c r="J10" s="498"/>
      <c r="K10" s="498"/>
      <c r="L10" s="498"/>
    </row>
    <row r="11" spans="1:12" ht="15.75">
      <c r="A11" s="135">
        <v>2.2000000000000002</v>
      </c>
      <c r="B11" s="59" t="s">
        <v>137</v>
      </c>
      <c r="C11" s="286">
        <v>4683741.9501</v>
      </c>
      <c r="D11" s="286">
        <v>19389913.402199998</v>
      </c>
      <c r="E11" s="280">
        <f t="shared" si="0"/>
        <v>24073655.352299999</v>
      </c>
      <c r="F11" s="286">
        <v>4129871.6187</v>
      </c>
      <c r="G11" s="286">
        <v>16936433.3182</v>
      </c>
      <c r="H11" s="287">
        <f t="shared" si="1"/>
        <v>21066304.936900001</v>
      </c>
      <c r="J11" s="498"/>
      <c r="K11" s="498"/>
      <c r="L11" s="498"/>
    </row>
    <row r="12" spans="1:12" ht="15.75">
      <c r="A12" s="135">
        <v>2.2999999999999998</v>
      </c>
      <c r="B12" s="59" t="s">
        <v>138</v>
      </c>
      <c r="C12" s="286">
        <v>864978.34270000004</v>
      </c>
      <c r="D12" s="286">
        <v>298347.96500000003</v>
      </c>
      <c r="E12" s="280">
        <f t="shared" si="0"/>
        <v>1163326.3077</v>
      </c>
      <c r="F12" s="286">
        <v>747825.87719999999</v>
      </c>
      <c r="G12" s="286">
        <v>188836.61850000001</v>
      </c>
      <c r="H12" s="287">
        <f t="shared" si="1"/>
        <v>936662.49569999997</v>
      </c>
      <c r="J12" s="498"/>
      <c r="K12" s="498"/>
      <c r="L12" s="498"/>
    </row>
    <row r="13" spans="1:12" ht="15.75">
      <c r="A13" s="135">
        <v>2.4</v>
      </c>
      <c r="B13" s="59" t="s">
        <v>139</v>
      </c>
      <c r="C13" s="286">
        <v>1039298.978</v>
      </c>
      <c r="D13" s="286">
        <v>628172.28390000004</v>
      </c>
      <c r="E13" s="280">
        <f t="shared" si="0"/>
        <v>1667471.2619</v>
      </c>
      <c r="F13" s="286">
        <v>594763.61040000001</v>
      </c>
      <c r="G13" s="286">
        <v>841589.44</v>
      </c>
      <c r="H13" s="287">
        <f t="shared" si="1"/>
        <v>1436353.0504000001</v>
      </c>
      <c r="J13" s="498"/>
      <c r="K13" s="498"/>
      <c r="L13" s="498"/>
    </row>
    <row r="14" spans="1:12" ht="15.75">
      <c r="A14" s="135">
        <v>2.5</v>
      </c>
      <c r="B14" s="59" t="s">
        <v>140</v>
      </c>
      <c r="C14" s="286">
        <v>1425630.1096000001</v>
      </c>
      <c r="D14" s="286">
        <v>4145458.4216</v>
      </c>
      <c r="E14" s="280">
        <f t="shared" si="0"/>
        <v>5571088.5312000001</v>
      </c>
      <c r="F14" s="286">
        <v>622991.0723</v>
      </c>
      <c r="G14" s="286">
        <v>4621648.5313999997</v>
      </c>
      <c r="H14" s="287">
        <f t="shared" si="1"/>
        <v>5244639.6036999999</v>
      </c>
      <c r="J14" s="498"/>
      <c r="K14" s="498"/>
      <c r="L14" s="498"/>
    </row>
    <row r="15" spans="1:12" ht="15.75">
      <c r="A15" s="135">
        <v>2.6</v>
      </c>
      <c r="B15" s="59" t="s">
        <v>141</v>
      </c>
      <c r="C15" s="286">
        <v>1318470.834</v>
      </c>
      <c r="D15" s="286">
        <v>822143.99439999997</v>
      </c>
      <c r="E15" s="280">
        <f t="shared" si="0"/>
        <v>2140614.8284</v>
      </c>
      <c r="F15" s="286">
        <v>959150.81869999995</v>
      </c>
      <c r="G15" s="286">
        <v>941768.94030000002</v>
      </c>
      <c r="H15" s="287">
        <f t="shared" si="1"/>
        <v>1900919.7590000001</v>
      </c>
      <c r="J15" s="498"/>
      <c r="K15" s="498"/>
      <c r="L15" s="498"/>
    </row>
    <row r="16" spans="1:12" ht="15.75">
      <c r="A16" s="135">
        <v>2.7</v>
      </c>
      <c r="B16" s="59" t="s">
        <v>142</v>
      </c>
      <c r="C16" s="286">
        <v>31555.653300000002</v>
      </c>
      <c r="D16" s="286">
        <v>1084604.8229</v>
      </c>
      <c r="E16" s="280">
        <f t="shared" si="0"/>
        <v>1116160.4761999999</v>
      </c>
      <c r="F16" s="286">
        <v>7542.7257</v>
      </c>
      <c r="G16" s="286">
        <v>64006.079599999997</v>
      </c>
      <c r="H16" s="287">
        <f t="shared" si="1"/>
        <v>71548.805299999993</v>
      </c>
      <c r="J16" s="498"/>
      <c r="K16" s="498"/>
      <c r="L16" s="498"/>
    </row>
    <row r="17" spans="1:12" ht="15.75">
      <c r="A17" s="135">
        <v>2.8</v>
      </c>
      <c r="B17" s="59" t="s">
        <v>143</v>
      </c>
      <c r="C17" s="286">
        <v>17557845.9476</v>
      </c>
      <c r="D17" s="286">
        <v>13060259.5207</v>
      </c>
      <c r="E17" s="280">
        <f t="shared" si="0"/>
        <v>30618105.4683</v>
      </c>
      <c r="F17" s="286">
        <v>9428475.0399999991</v>
      </c>
      <c r="G17" s="286">
        <v>12823907.851</v>
      </c>
      <c r="H17" s="287">
        <f t="shared" si="1"/>
        <v>22252382.890999999</v>
      </c>
      <c r="J17" s="498"/>
      <c r="K17" s="498"/>
      <c r="L17" s="498"/>
    </row>
    <row r="18" spans="1:12" ht="15.75">
      <c r="A18" s="135">
        <v>2.9</v>
      </c>
      <c r="B18" s="59" t="s">
        <v>144</v>
      </c>
      <c r="C18" s="286">
        <v>4744571.1268999996</v>
      </c>
      <c r="D18" s="286">
        <v>5492659.2703</v>
      </c>
      <c r="E18" s="280">
        <f t="shared" si="0"/>
        <v>10237230.3972</v>
      </c>
      <c r="F18" s="286">
        <v>4072579.9504999998</v>
      </c>
      <c r="G18" s="286">
        <v>5021314.1639999999</v>
      </c>
      <c r="H18" s="287">
        <f t="shared" si="1"/>
        <v>9093894.1144999992</v>
      </c>
      <c r="J18" s="498"/>
      <c r="K18" s="498"/>
      <c r="L18" s="498"/>
    </row>
    <row r="19" spans="1:12" ht="15.75">
      <c r="A19" s="135">
        <v>3</v>
      </c>
      <c r="B19" s="58" t="s">
        <v>145</v>
      </c>
      <c r="C19" s="286">
        <v>1269722.6000000001</v>
      </c>
      <c r="D19" s="286">
        <v>2508758.35</v>
      </c>
      <c r="E19" s="280">
        <f t="shared" si="0"/>
        <v>3778480.95</v>
      </c>
      <c r="F19" s="286">
        <v>453061.09</v>
      </c>
      <c r="G19" s="286">
        <v>1313568.93</v>
      </c>
      <c r="H19" s="287">
        <f t="shared" si="1"/>
        <v>1766630.02</v>
      </c>
      <c r="J19" s="498"/>
      <c r="K19" s="498"/>
      <c r="L19" s="498"/>
    </row>
    <row r="20" spans="1:12" ht="15.75">
      <c r="A20" s="135">
        <v>4</v>
      </c>
      <c r="B20" s="58" t="s">
        <v>146</v>
      </c>
      <c r="C20" s="286">
        <v>12370757.289999999</v>
      </c>
      <c r="D20" s="286"/>
      <c r="E20" s="280">
        <f t="shared" si="0"/>
        <v>12370757.289999999</v>
      </c>
      <c r="F20" s="286">
        <v>10534508.529999999</v>
      </c>
      <c r="G20" s="286"/>
      <c r="H20" s="287">
        <f t="shared" si="1"/>
        <v>10534508.529999999</v>
      </c>
      <c r="J20" s="498"/>
      <c r="K20" s="498"/>
      <c r="L20" s="498"/>
    </row>
    <row r="21" spans="1:12" ht="15.75">
      <c r="A21" s="135">
        <v>5</v>
      </c>
      <c r="B21" s="58" t="s">
        <v>147</v>
      </c>
      <c r="C21" s="286">
        <v>1457884.58</v>
      </c>
      <c r="D21" s="286">
        <v>231976.32000000001</v>
      </c>
      <c r="E21" s="280">
        <f t="shared" si="0"/>
        <v>1689860.9000000001</v>
      </c>
      <c r="F21" s="286">
        <v>917375.46</v>
      </c>
      <c r="G21" s="286">
        <v>192594.66</v>
      </c>
      <c r="H21" s="287">
        <f>F21+G21</f>
        <v>1109970.1199999999</v>
      </c>
      <c r="J21" s="498"/>
      <c r="K21" s="498"/>
      <c r="L21" s="498"/>
    </row>
    <row r="22" spans="1:12" ht="15.75">
      <c r="A22" s="135">
        <v>6</v>
      </c>
      <c r="B22" s="60" t="s">
        <v>148</v>
      </c>
      <c r="C22" s="288">
        <f>C8+C9+C19+C20+C21</f>
        <v>47699382.152199998</v>
      </c>
      <c r="D22" s="288">
        <f>D8+D9+D19+D20+D21</f>
        <v>48662064.980999999</v>
      </c>
      <c r="E22" s="280">
        <f>C22+D22</f>
        <v>96361447.13319999</v>
      </c>
      <c r="F22" s="288">
        <f>F8+F9+F19+F20+F21</f>
        <v>33371621.563199997</v>
      </c>
      <c r="G22" s="288">
        <f>G8+G9+G19+G20+G21</f>
        <v>43631381.22299999</v>
      </c>
      <c r="H22" s="287">
        <f>F22+G22</f>
        <v>77003002.786199987</v>
      </c>
      <c r="J22" s="498"/>
      <c r="K22" s="498"/>
      <c r="L22" s="498"/>
    </row>
    <row r="23" spans="1:12" ht="15.75">
      <c r="A23" s="135"/>
      <c r="B23" s="56" t="s">
        <v>127</v>
      </c>
      <c r="C23" s="286"/>
      <c r="D23" s="286"/>
      <c r="E23" s="279"/>
      <c r="F23" s="286"/>
      <c r="G23" s="286"/>
      <c r="H23" s="289"/>
      <c r="J23" s="498"/>
      <c r="K23" s="498"/>
      <c r="L23" s="498"/>
    </row>
    <row r="24" spans="1:12" ht="15.75">
      <c r="A24" s="135">
        <v>7</v>
      </c>
      <c r="B24" s="58" t="s">
        <v>149</v>
      </c>
      <c r="C24" s="286">
        <v>5358295.5884999996</v>
      </c>
      <c r="D24" s="286">
        <v>1642228.4216</v>
      </c>
      <c r="E24" s="280">
        <f t="shared" si="0"/>
        <v>7000524.0100999996</v>
      </c>
      <c r="F24" s="286">
        <v>4864679.9419</v>
      </c>
      <c r="G24" s="286">
        <v>2103969.2692</v>
      </c>
      <c r="H24" s="287">
        <f t="shared" si="1"/>
        <v>6968649.2111</v>
      </c>
      <c r="J24" s="498"/>
      <c r="K24" s="498"/>
      <c r="L24" s="498"/>
    </row>
    <row r="25" spans="1:12" ht="15.75">
      <c r="A25" s="135">
        <v>8</v>
      </c>
      <c r="B25" s="58" t="s">
        <v>150</v>
      </c>
      <c r="C25" s="286">
        <v>5233050.5635000002</v>
      </c>
      <c r="D25" s="286">
        <v>9881557.2960000001</v>
      </c>
      <c r="E25" s="280">
        <f t="shared" si="0"/>
        <v>15114607.8595</v>
      </c>
      <c r="F25" s="286">
        <v>2193981.2470999998</v>
      </c>
      <c r="G25" s="286">
        <v>10947470.779200001</v>
      </c>
      <c r="H25" s="287">
        <f t="shared" si="1"/>
        <v>13141452.0263</v>
      </c>
      <c r="J25" s="498"/>
      <c r="K25" s="498"/>
      <c r="L25" s="498"/>
    </row>
    <row r="26" spans="1:12" ht="15.75">
      <c r="A26" s="135">
        <v>9</v>
      </c>
      <c r="B26" s="58" t="s">
        <v>151</v>
      </c>
      <c r="C26" s="286">
        <v>1192090.76</v>
      </c>
      <c r="D26" s="286">
        <v>494278.63</v>
      </c>
      <c r="E26" s="280">
        <f t="shared" si="0"/>
        <v>1686369.3900000001</v>
      </c>
      <c r="F26" s="286">
        <v>609086.1</v>
      </c>
      <c r="G26" s="286">
        <v>293217.96000000002</v>
      </c>
      <c r="H26" s="287">
        <f t="shared" si="1"/>
        <v>902304.06</v>
      </c>
      <c r="J26" s="498"/>
      <c r="K26" s="498"/>
      <c r="L26" s="498"/>
    </row>
    <row r="27" spans="1:12" ht="15.75">
      <c r="A27" s="135">
        <v>10</v>
      </c>
      <c r="B27" s="58" t="s">
        <v>152</v>
      </c>
      <c r="C27" s="286">
        <v>129135.58</v>
      </c>
      <c r="D27" s="286"/>
      <c r="E27" s="280">
        <f t="shared" si="0"/>
        <v>129135.58</v>
      </c>
      <c r="F27" s="286">
        <v>157880.01999999999</v>
      </c>
      <c r="G27" s="286"/>
      <c r="H27" s="287">
        <f t="shared" si="1"/>
        <v>157880.01999999999</v>
      </c>
      <c r="J27" s="498"/>
      <c r="K27" s="498"/>
      <c r="L27" s="498"/>
    </row>
    <row r="28" spans="1:12" ht="15.75">
      <c r="A28" s="135">
        <v>11</v>
      </c>
      <c r="B28" s="58" t="s">
        <v>153</v>
      </c>
      <c r="C28" s="286">
        <v>4666953.4800000004</v>
      </c>
      <c r="D28" s="286">
        <v>14549844.779999999</v>
      </c>
      <c r="E28" s="280">
        <f t="shared" si="0"/>
        <v>19216798.259999998</v>
      </c>
      <c r="F28" s="286">
        <v>2800281.82</v>
      </c>
      <c r="G28" s="286">
        <v>8923316.4000000004</v>
      </c>
      <c r="H28" s="287">
        <f t="shared" si="1"/>
        <v>11723598.220000001</v>
      </c>
      <c r="J28" s="498"/>
      <c r="K28" s="498"/>
      <c r="L28" s="498"/>
    </row>
    <row r="29" spans="1:12" ht="15.75">
      <c r="A29" s="135">
        <v>12</v>
      </c>
      <c r="B29" s="58" t="s">
        <v>154</v>
      </c>
      <c r="C29" s="286"/>
      <c r="D29" s="286"/>
      <c r="E29" s="280">
        <f t="shared" si="0"/>
        <v>0</v>
      </c>
      <c r="F29" s="286"/>
      <c r="G29" s="286"/>
      <c r="H29" s="287">
        <f t="shared" si="1"/>
        <v>0</v>
      </c>
      <c r="J29" s="498"/>
      <c r="K29" s="498"/>
      <c r="L29" s="498"/>
    </row>
    <row r="30" spans="1:12" ht="15.75">
      <c r="A30" s="135">
        <v>13</v>
      </c>
      <c r="B30" s="61" t="s">
        <v>155</v>
      </c>
      <c r="C30" s="288">
        <f>SUM(C24:C29)</f>
        <v>16579525.971999999</v>
      </c>
      <c r="D30" s="288">
        <f>SUM(D24:D29)</f>
        <v>26567909.127599999</v>
      </c>
      <c r="E30" s="280">
        <f t="shared" si="0"/>
        <v>43147435.099600002</v>
      </c>
      <c r="F30" s="288">
        <f>SUM(F24:F29)</f>
        <v>10625909.128999999</v>
      </c>
      <c r="G30" s="288">
        <f>SUM(G24:G29)</f>
        <v>22267974.408399999</v>
      </c>
      <c r="H30" s="287">
        <f t="shared" si="1"/>
        <v>32893883.5374</v>
      </c>
      <c r="J30" s="498"/>
      <c r="K30" s="498"/>
      <c r="L30" s="498"/>
    </row>
    <row r="31" spans="1:12" ht="15.75">
      <c r="A31" s="135">
        <v>14</v>
      </c>
      <c r="B31" s="61" t="s">
        <v>156</v>
      </c>
      <c r="C31" s="288">
        <f>C22-C30</f>
        <v>31119856.180199999</v>
      </c>
      <c r="D31" s="288">
        <f>D22-D30</f>
        <v>22094155.853399999</v>
      </c>
      <c r="E31" s="280">
        <f t="shared" si="0"/>
        <v>53214012.033600003</v>
      </c>
      <c r="F31" s="288">
        <f>F22-F30</f>
        <v>22745712.434199996</v>
      </c>
      <c r="G31" s="288">
        <f>G22-G30</f>
        <v>21363406.814599991</v>
      </c>
      <c r="H31" s="287">
        <f t="shared" si="1"/>
        <v>44109119.248799987</v>
      </c>
      <c r="J31" s="498"/>
      <c r="K31" s="498"/>
      <c r="L31" s="498"/>
    </row>
    <row r="32" spans="1:12">
      <c r="A32" s="135"/>
      <c r="B32" s="56"/>
      <c r="C32" s="290"/>
      <c r="D32" s="290"/>
      <c r="E32" s="290"/>
      <c r="F32" s="290"/>
      <c r="G32" s="290"/>
      <c r="H32" s="291"/>
      <c r="J32" s="498"/>
      <c r="K32" s="498"/>
      <c r="L32" s="498"/>
    </row>
    <row r="33" spans="1:12" ht="15.75">
      <c r="A33" s="135"/>
      <c r="B33" s="56" t="s">
        <v>157</v>
      </c>
      <c r="C33" s="286"/>
      <c r="D33" s="286"/>
      <c r="E33" s="279"/>
      <c r="F33" s="286"/>
      <c r="G33" s="286"/>
      <c r="H33" s="289"/>
      <c r="J33" s="498"/>
      <c r="K33" s="498"/>
      <c r="L33" s="498"/>
    </row>
    <row r="34" spans="1:12" ht="15.75">
      <c r="A34" s="135">
        <v>15</v>
      </c>
      <c r="B34" s="55" t="s">
        <v>128</v>
      </c>
      <c r="C34" s="292">
        <f>C35-C36</f>
        <v>4282769.47</v>
      </c>
      <c r="D34" s="292">
        <f>D35-D36</f>
        <v>572620.83999999985</v>
      </c>
      <c r="E34" s="280">
        <f t="shared" si="0"/>
        <v>4855390.3099999996</v>
      </c>
      <c r="F34" s="292">
        <f>F35-F36</f>
        <v>2384051.5499999998</v>
      </c>
      <c r="G34" s="292">
        <f>G35-G36</f>
        <v>161329.43999999994</v>
      </c>
      <c r="H34" s="287">
        <f t="shared" si="1"/>
        <v>2545380.9899999998</v>
      </c>
      <c r="J34" s="498"/>
      <c r="K34" s="498"/>
      <c r="L34" s="498"/>
    </row>
    <row r="35" spans="1:12" ht="15.75">
      <c r="A35" s="135">
        <v>15.1</v>
      </c>
      <c r="B35" s="59" t="s">
        <v>158</v>
      </c>
      <c r="C35" s="286">
        <v>5822544.8300000001</v>
      </c>
      <c r="D35" s="286">
        <v>4363300.72</v>
      </c>
      <c r="E35" s="280">
        <f t="shared" si="0"/>
        <v>10185845.550000001</v>
      </c>
      <c r="F35" s="286">
        <v>3792070.19</v>
      </c>
      <c r="G35" s="286">
        <v>3029723.93</v>
      </c>
      <c r="H35" s="287">
        <f t="shared" si="1"/>
        <v>6821794.1200000001</v>
      </c>
      <c r="J35" s="498"/>
      <c r="K35" s="498"/>
      <c r="L35" s="498"/>
    </row>
    <row r="36" spans="1:12" ht="15.75">
      <c r="A36" s="135">
        <v>15.2</v>
      </c>
      <c r="B36" s="59" t="s">
        <v>159</v>
      </c>
      <c r="C36" s="286">
        <v>1539775.36</v>
      </c>
      <c r="D36" s="286">
        <v>3790679.88</v>
      </c>
      <c r="E36" s="280">
        <f t="shared" si="0"/>
        <v>5330455.24</v>
      </c>
      <c r="F36" s="286">
        <v>1408018.64</v>
      </c>
      <c r="G36" s="286">
        <v>2868394.49</v>
      </c>
      <c r="H36" s="287">
        <f t="shared" si="1"/>
        <v>4276413.13</v>
      </c>
      <c r="J36" s="498"/>
      <c r="K36" s="498"/>
      <c r="L36" s="498"/>
    </row>
    <row r="37" spans="1:12" ht="15.75">
      <c r="A37" s="135">
        <v>16</v>
      </c>
      <c r="B37" s="58" t="s">
        <v>160</v>
      </c>
      <c r="C37" s="286"/>
      <c r="D37" s="286"/>
      <c r="E37" s="280">
        <f t="shared" si="0"/>
        <v>0</v>
      </c>
      <c r="F37" s="286"/>
      <c r="G37" s="286"/>
      <c r="H37" s="287">
        <f t="shared" si="1"/>
        <v>0</v>
      </c>
      <c r="J37" s="498"/>
      <c r="K37" s="498"/>
      <c r="L37" s="498"/>
    </row>
    <row r="38" spans="1:12" ht="15.75">
      <c r="A38" s="135">
        <v>17</v>
      </c>
      <c r="B38" s="58" t="s">
        <v>161</v>
      </c>
      <c r="C38" s="286"/>
      <c r="D38" s="286"/>
      <c r="E38" s="280">
        <f t="shared" si="0"/>
        <v>0</v>
      </c>
      <c r="F38" s="286"/>
      <c r="G38" s="286"/>
      <c r="H38" s="287">
        <f t="shared" si="1"/>
        <v>0</v>
      </c>
      <c r="J38" s="498"/>
      <c r="K38" s="498"/>
      <c r="L38" s="498"/>
    </row>
    <row r="39" spans="1:12" ht="15.75">
      <c r="A39" s="135">
        <v>18</v>
      </c>
      <c r="B39" s="58" t="s">
        <v>162</v>
      </c>
      <c r="C39" s="286"/>
      <c r="D39" s="286"/>
      <c r="E39" s="280">
        <f t="shared" si="0"/>
        <v>0</v>
      </c>
      <c r="F39" s="286"/>
      <c r="G39" s="286"/>
      <c r="H39" s="287">
        <f t="shared" si="1"/>
        <v>0</v>
      </c>
      <c r="J39" s="498"/>
      <c r="K39" s="498"/>
      <c r="L39" s="498"/>
    </row>
    <row r="40" spans="1:12" ht="15.75">
      <c r="A40" s="135">
        <v>19</v>
      </c>
      <c r="B40" s="58" t="s">
        <v>163</v>
      </c>
      <c r="C40" s="286">
        <v>4467241.8499999996</v>
      </c>
      <c r="D40" s="286"/>
      <c r="E40" s="280">
        <f t="shared" si="0"/>
        <v>4467241.8499999996</v>
      </c>
      <c r="F40" s="286">
        <v>4114317.26</v>
      </c>
      <c r="G40" s="286"/>
      <c r="H40" s="287">
        <f t="shared" si="1"/>
        <v>4114317.26</v>
      </c>
      <c r="J40" s="498"/>
      <c r="K40" s="498"/>
      <c r="L40" s="498"/>
    </row>
    <row r="41" spans="1:12" ht="15.75">
      <c r="A41" s="135">
        <v>20</v>
      </c>
      <c r="B41" s="58" t="s">
        <v>164</v>
      </c>
      <c r="C41" s="286">
        <v>-282954.52</v>
      </c>
      <c r="D41" s="286"/>
      <c r="E41" s="280">
        <f t="shared" si="0"/>
        <v>-282954.52</v>
      </c>
      <c r="F41" s="286">
        <v>-400581.07</v>
      </c>
      <c r="G41" s="286"/>
      <c r="H41" s="287">
        <f t="shared" si="1"/>
        <v>-400581.07</v>
      </c>
      <c r="J41" s="498"/>
      <c r="K41" s="498"/>
      <c r="L41" s="498"/>
    </row>
    <row r="42" spans="1:12" ht="15.75">
      <c r="A42" s="135">
        <v>21</v>
      </c>
      <c r="B42" s="58" t="s">
        <v>165</v>
      </c>
      <c r="C42" s="286">
        <v>2856722.84</v>
      </c>
      <c r="D42" s="286"/>
      <c r="E42" s="280">
        <f t="shared" si="0"/>
        <v>2856722.84</v>
      </c>
      <c r="F42" s="286">
        <v>517440.27</v>
      </c>
      <c r="G42" s="286"/>
      <c r="H42" s="287">
        <f t="shared" si="1"/>
        <v>517440.27</v>
      </c>
      <c r="J42" s="498"/>
      <c r="K42" s="498"/>
      <c r="L42" s="498"/>
    </row>
    <row r="43" spans="1:12" ht="15.75">
      <c r="A43" s="135">
        <v>22</v>
      </c>
      <c r="B43" s="58" t="s">
        <v>166</v>
      </c>
      <c r="C43" s="286">
        <v>181221.26</v>
      </c>
      <c r="D43" s="286">
        <v>13887.39</v>
      </c>
      <c r="E43" s="280">
        <f t="shared" si="0"/>
        <v>195108.65000000002</v>
      </c>
      <c r="F43" s="286">
        <v>182112.94</v>
      </c>
      <c r="G43" s="286">
        <v>6239.51</v>
      </c>
      <c r="H43" s="287">
        <f t="shared" si="1"/>
        <v>188352.45</v>
      </c>
      <c r="J43" s="498"/>
      <c r="K43" s="498"/>
      <c r="L43" s="498"/>
    </row>
    <row r="44" spans="1:12" ht="15.75">
      <c r="A44" s="135">
        <v>23</v>
      </c>
      <c r="B44" s="58" t="s">
        <v>167</v>
      </c>
      <c r="C44" s="286">
        <v>176199.7</v>
      </c>
      <c r="D44" s="286">
        <v>230829.49</v>
      </c>
      <c r="E44" s="280">
        <f t="shared" si="0"/>
        <v>407029.19</v>
      </c>
      <c r="F44" s="286">
        <v>476314.62</v>
      </c>
      <c r="G44" s="286">
        <v>698288.06</v>
      </c>
      <c r="H44" s="287">
        <f t="shared" si="1"/>
        <v>1174602.6800000002</v>
      </c>
      <c r="J44" s="498"/>
      <c r="K44" s="498"/>
      <c r="L44" s="498"/>
    </row>
    <row r="45" spans="1:12" ht="15.75">
      <c r="A45" s="135">
        <v>24</v>
      </c>
      <c r="B45" s="61" t="s">
        <v>168</v>
      </c>
      <c r="C45" s="288">
        <f>C34+C37+C38+C39+C40+C41+C42+C43+C44</f>
        <v>11681200.6</v>
      </c>
      <c r="D45" s="288">
        <f>D34+D37+D38+D39+D40+D41+D42+D43+D44</f>
        <v>817337.71999999986</v>
      </c>
      <c r="E45" s="280">
        <f t="shared" si="0"/>
        <v>12498538.32</v>
      </c>
      <c r="F45" s="288">
        <f>F34+F37+F38+F39+F40+F41+F42+F43+F44</f>
        <v>7273655.5700000003</v>
      </c>
      <c r="G45" s="288">
        <f>G34+G37+G38+G39+G40+G41+G42+G43+G44</f>
        <v>865857.01</v>
      </c>
      <c r="H45" s="287">
        <f t="shared" si="1"/>
        <v>8139512.5800000001</v>
      </c>
      <c r="J45" s="498"/>
      <c r="K45" s="498"/>
      <c r="L45" s="498"/>
    </row>
    <row r="46" spans="1:12">
      <c r="A46" s="135"/>
      <c r="B46" s="56" t="s">
        <v>169</v>
      </c>
      <c r="C46" s="286"/>
      <c r="D46" s="286"/>
      <c r="E46" s="286"/>
      <c r="F46" s="286"/>
      <c r="G46" s="286"/>
      <c r="H46" s="293"/>
      <c r="J46" s="498"/>
      <c r="K46" s="498"/>
      <c r="L46" s="498"/>
    </row>
    <row r="47" spans="1:12" ht="15.75">
      <c r="A47" s="135">
        <v>25</v>
      </c>
      <c r="B47" s="58" t="s">
        <v>170</v>
      </c>
      <c r="C47" s="286">
        <v>1149290.31</v>
      </c>
      <c r="D47" s="286">
        <v>26642.2</v>
      </c>
      <c r="E47" s="280">
        <f t="shared" si="0"/>
        <v>1175932.51</v>
      </c>
      <c r="F47" s="286">
        <v>1113471.97</v>
      </c>
      <c r="G47" s="286">
        <v>14611.16</v>
      </c>
      <c r="H47" s="287">
        <f t="shared" si="1"/>
        <v>1128083.1299999999</v>
      </c>
      <c r="J47" s="498"/>
      <c r="K47" s="498"/>
      <c r="L47" s="498"/>
    </row>
    <row r="48" spans="1:12" ht="15.75">
      <c r="A48" s="135">
        <v>26</v>
      </c>
      <c r="B48" s="58" t="s">
        <v>171</v>
      </c>
      <c r="C48" s="286">
        <v>2773419.54</v>
      </c>
      <c r="D48" s="286">
        <v>77945.72</v>
      </c>
      <c r="E48" s="280">
        <f t="shared" si="0"/>
        <v>2851365.2600000002</v>
      </c>
      <c r="F48" s="286">
        <v>1908140.84</v>
      </c>
      <c r="G48" s="286">
        <v>136079.19</v>
      </c>
      <c r="H48" s="287">
        <f t="shared" si="1"/>
        <v>2044220.03</v>
      </c>
      <c r="J48" s="498"/>
      <c r="K48" s="498"/>
      <c r="L48" s="498"/>
    </row>
    <row r="49" spans="1:12" ht="15.75">
      <c r="A49" s="135">
        <v>27</v>
      </c>
      <c r="B49" s="58" t="s">
        <v>172</v>
      </c>
      <c r="C49" s="286">
        <v>14914709.640000001</v>
      </c>
      <c r="D49" s="286"/>
      <c r="E49" s="280">
        <f t="shared" si="0"/>
        <v>14914709.640000001</v>
      </c>
      <c r="F49" s="286">
        <v>11075635</v>
      </c>
      <c r="G49" s="286"/>
      <c r="H49" s="287">
        <f t="shared" si="1"/>
        <v>11075635</v>
      </c>
      <c r="J49" s="498"/>
      <c r="K49" s="498"/>
      <c r="L49" s="498"/>
    </row>
    <row r="50" spans="1:12" ht="15.75">
      <c r="A50" s="135">
        <v>28</v>
      </c>
      <c r="B50" s="58" t="s">
        <v>306</v>
      </c>
      <c r="C50" s="286">
        <v>81161.850000000006</v>
      </c>
      <c r="D50" s="286"/>
      <c r="E50" s="280">
        <f t="shared" si="0"/>
        <v>81161.850000000006</v>
      </c>
      <c r="F50" s="286">
        <v>89164.160000000003</v>
      </c>
      <c r="G50" s="286"/>
      <c r="H50" s="287">
        <f t="shared" si="1"/>
        <v>89164.160000000003</v>
      </c>
      <c r="J50" s="498"/>
      <c r="K50" s="498"/>
      <c r="L50" s="498"/>
    </row>
    <row r="51" spans="1:12" ht="15.75">
      <c r="A51" s="135">
        <v>29</v>
      </c>
      <c r="B51" s="58" t="s">
        <v>173</v>
      </c>
      <c r="C51" s="286">
        <v>1709040.93</v>
      </c>
      <c r="D51" s="286"/>
      <c r="E51" s="280">
        <f t="shared" si="0"/>
        <v>1709040.93</v>
      </c>
      <c r="F51" s="286">
        <v>1353755.99</v>
      </c>
      <c r="G51" s="286"/>
      <c r="H51" s="287">
        <f t="shared" si="1"/>
        <v>1353755.99</v>
      </c>
      <c r="J51" s="498"/>
      <c r="K51" s="498"/>
      <c r="L51" s="498"/>
    </row>
    <row r="52" spans="1:12" ht="15.75">
      <c r="A52" s="135">
        <v>30</v>
      </c>
      <c r="B52" s="58" t="s">
        <v>174</v>
      </c>
      <c r="C52" s="286">
        <v>3685174.97</v>
      </c>
      <c r="D52" s="286">
        <v>36042.53</v>
      </c>
      <c r="E52" s="280">
        <f t="shared" si="0"/>
        <v>3721217.5</v>
      </c>
      <c r="F52" s="286">
        <v>2277751.8199999998</v>
      </c>
      <c r="G52" s="286">
        <v>22510.73</v>
      </c>
      <c r="H52" s="287">
        <f t="shared" si="1"/>
        <v>2300262.5499999998</v>
      </c>
      <c r="J52" s="498"/>
      <c r="K52" s="498"/>
      <c r="L52" s="498"/>
    </row>
    <row r="53" spans="1:12" ht="15.75">
      <c r="A53" s="135">
        <v>31</v>
      </c>
      <c r="B53" s="61" t="s">
        <v>175</v>
      </c>
      <c r="C53" s="288">
        <f>C47+C48+C49+C50+C51+C52</f>
        <v>24312797.240000002</v>
      </c>
      <c r="D53" s="288">
        <f>D47+D48+D49+D50+D51+D52</f>
        <v>140630.45000000001</v>
      </c>
      <c r="E53" s="280">
        <f t="shared" si="0"/>
        <v>24453427.690000001</v>
      </c>
      <c r="F53" s="288">
        <f>F47+F48+F49+F50+F51+F52</f>
        <v>17817919.780000001</v>
      </c>
      <c r="G53" s="288">
        <f>G47+G48+G49+G50+G51+G52</f>
        <v>173201.08000000002</v>
      </c>
      <c r="H53" s="287">
        <f t="shared" si="1"/>
        <v>17991120.859999999</v>
      </c>
      <c r="J53" s="498"/>
      <c r="K53" s="498"/>
      <c r="L53" s="498"/>
    </row>
    <row r="54" spans="1:12" ht="15.75">
      <c r="A54" s="135">
        <v>32</v>
      </c>
      <c r="B54" s="61" t="s">
        <v>176</v>
      </c>
      <c r="C54" s="288">
        <f>C45-C53</f>
        <v>-12631596.640000002</v>
      </c>
      <c r="D54" s="288">
        <f>D45-D53</f>
        <v>676707.26999999979</v>
      </c>
      <c r="E54" s="280">
        <f t="shared" si="0"/>
        <v>-11954889.370000003</v>
      </c>
      <c r="F54" s="288">
        <f>F45-F53</f>
        <v>-10544264.210000001</v>
      </c>
      <c r="G54" s="288">
        <f>G45-G53</f>
        <v>692655.92999999993</v>
      </c>
      <c r="H54" s="287">
        <f t="shared" si="1"/>
        <v>-9851608.2800000012</v>
      </c>
      <c r="J54" s="498"/>
      <c r="K54" s="498"/>
      <c r="L54" s="498"/>
    </row>
    <row r="55" spans="1:12">
      <c r="A55" s="135"/>
      <c r="B55" s="56"/>
      <c r="C55" s="290"/>
      <c r="D55" s="290"/>
      <c r="E55" s="290"/>
      <c r="F55" s="290"/>
      <c r="G55" s="290"/>
      <c r="H55" s="291"/>
      <c r="J55" s="498"/>
      <c r="K55" s="498"/>
      <c r="L55" s="498"/>
    </row>
    <row r="56" spans="1:12" ht="15.75">
      <c r="A56" s="135">
        <v>33</v>
      </c>
      <c r="B56" s="61" t="s">
        <v>177</v>
      </c>
      <c r="C56" s="288">
        <f>C31+C54</f>
        <v>18488259.540199995</v>
      </c>
      <c r="D56" s="288">
        <f>D31+D54</f>
        <v>22770863.123399999</v>
      </c>
      <c r="E56" s="280">
        <f t="shared" si="0"/>
        <v>41259122.663599998</v>
      </c>
      <c r="F56" s="288">
        <f>F31+F54</f>
        <v>12201448.224199995</v>
      </c>
      <c r="G56" s="288">
        <f>G31+G54</f>
        <v>22056062.744599991</v>
      </c>
      <c r="H56" s="287">
        <f t="shared" si="1"/>
        <v>34257510.968799986</v>
      </c>
      <c r="J56" s="498"/>
      <c r="K56" s="498"/>
      <c r="L56" s="498"/>
    </row>
    <row r="57" spans="1:12">
      <c r="A57" s="135"/>
      <c r="B57" s="56"/>
      <c r="C57" s="290"/>
      <c r="D57" s="290"/>
      <c r="E57" s="290"/>
      <c r="F57" s="290"/>
      <c r="G57" s="290"/>
      <c r="H57" s="291"/>
      <c r="J57" s="498"/>
      <c r="K57" s="498"/>
      <c r="L57" s="498"/>
    </row>
    <row r="58" spans="1:12" ht="15.75">
      <c r="A58" s="135">
        <v>34</v>
      </c>
      <c r="B58" s="58" t="s">
        <v>178</v>
      </c>
      <c r="C58" s="286">
        <v>1282220.81</v>
      </c>
      <c r="D58" s="286"/>
      <c r="E58" s="280">
        <f t="shared" si="0"/>
        <v>1282220.81</v>
      </c>
      <c r="F58" s="286">
        <v>7386305.7000000002</v>
      </c>
      <c r="G58" s="286"/>
      <c r="H58" s="287">
        <f t="shared" si="1"/>
        <v>7386305.7000000002</v>
      </c>
      <c r="J58" s="498"/>
      <c r="K58" s="498"/>
      <c r="L58" s="498"/>
    </row>
    <row r="59" spans="1:12" s="215" customFormat="1" ht="15.75">
      <c r="A59" s="135">
        <v>35</v>
      </c>
      <c r="B59" s="55" t="s">
        <v>179</v>
      </c>
      <c r="C59" s="294"/>
      <c r="D59" s="294"/>
      <c r="E59" s="295">
        <f t="shared" si="0"/>
        <v>0</v>
      </c>
      <c r="F59" s="296"/>
      <c r="G59" s="296"/>
      <c r="H59" s="297">
        <f t="shared" si="1"/>
        <v>0</v>
      </c>
      <c r="I59" s="214"/>
      <c r="J59" s="498"/>
      <c r="K59" s="498"/>
      <c r="L59" s="498"/>
    </row>
    <row r="60" spans="1:12" ht="15.75">
      <c r="A60" s="135">
        <v>36</v>
      </c>
      <c r="B60" s="58" t="s">
        <v>180</v>
      </c>
      <c r="C60" s="286">
        <v>346102.63</v>
      </c>
      <c r="D60" s="286"/>
      <c r="E60" s="280">
        <f t="shared" si="0"/>
        <v>346102.63</v>
      </c>
      <c r="F60" s="286">
        <v>5589103.75</v>
      </c>
      <c r="G60" s="286"/>
      <c r="H60" s="287">
        <f t="shared" si="1"/>
        <v>5589103.75</v>
      </c>
      <c r="J60" s="498"/>
      <c r="K60" s="498"/>
      <c r="L60" s="498"/>
    </row>
    <row r="61" spans="1:12" ht="15.75">
      <c r="A61" s="135">
        <v>37</v>
      </c>
      <c r="B61" s="61" t="s">
        <v>181</v>
      </c>
      <c r="C61" s="288">
        <f>C58+C59+C60</f>
        <v>1628323.44</v>
      </c>
      <c r="D61" s="288">
        <f>D58+D59+D60</f>
        <v>0</v>
      </c>
      <c r="E61" s="280">
        <f t="shared" si="0"/>
        <v>1628323.44</v>
      </c>
      <c r="F61" s="288">
        <f>F58+F59+F60</f>
        <v>12975409.449999999</v>
      </c>
      <c r="G61" s="288">
        <f>G58+G59+G60</f>
        <v>0</v>
      </c>
      <c r="H61" s="287">
        <f t="shared" si="1"/>
        <v>12975409.449999999</v>
      </c>
      <c r="J61" s="498"/>
      <c r="K61" s="498"/>
      <c r="L61" s="498"/>
    </row>
    <row r="62" spans="1:12">
      <c r="A62" s="135"/>
      <c r="B62" s="62"/>
      <c r="C62" s="286"/>
      <c r="D62" s="286"/>
      <c r="E62" s="286"/>
      <c r="F62" s="286"/>
      <c r="G62" s="286"/>
      <c r="H62" s="293"/>
      <c r="J62" s="498"/>
      <c r="K62" s="498"/>
      <c r="L62" s="498"/>
    </row>
    <row r="63" spans="1:12" ht="15.75">
      <c r="A63" s="135">
        <v>38</v>
      </c>
      <c r="B63" s="63" t="s">
        <v>307</v>
      </c>
      <c r="C63" s="288">
        <f>C56-C61</f>
        <v>16859936.100199994</v>
      </c>
      <c r="D63" s="288">
        <f>D56-D61</f>
        <v>22770863.123399999</v>
      </c>
      <c r="E63" s="280">
        <f t="shared" si="0"/>
        <v>39630799.223599993</v>
      </c>
      <c r="F63" s="288">
        <f>F56-F61</f>
        <v>-773961.22580000386</v>
      </c>
      <c r="G63" s="288">
        <f>G56-G61</f>
        <v>22056062.744599991</v>
      </c>
      <c r="H63" s="287">
        <f t="shared" si="1"/>
        <v>21282101.518799987</v>
      </c>
      <c r="J63" s="498"/>
      <c r="K63" s="498"/>
      <c r="L63" s="498"/>
    </row>
    <row r="64" spans="1:12" ht="15.75">
      <c r="A64" s="133">
        <v>39</v>
      </c>
      <c r="B64" s="58" t="s">
        <v>182</v>
      </c>
      <c r="C64" s="298">
        <v>4397543.97</v>
      </c>
      <c r="D64" s="298"/>
      <c r="E64" s="280">
        <f t="shared" si="0"/>
        <v>4397543.97</v>
      </c>
      <c r="F64" s="298">
        <v>1693489.37</v>
      </c>
      <c r="G64" s="298"/>
      <c r="H64" s="287">
        <f t="shared" si="1"/>
        <v>1693489.37</v>
      </c>
      <c r="J64" s="498"/>
      <c r="K64" s="498"/>
      <c r="L64" s="498"/>
    </row>
    <row r="65" spans="1:12" ht="15.75">
      <c r="A65" s="135">
        <v>40</v>
      </c>
      <c r="B65" s="61" t="s">
        <v>183</v>
      </c>
      <c r="C65" s="288">
        <f>C63-C64</f>
        <v>12462392.130199995</v>
      </c>
      <c r="D65" s="288">
        <f>D63-D64</f>
        <v>22770863.123399999</v>
      </c>
      <c r="E65" s="280">
        <f t="shared" si="0"/>
        <v>35233255.253599994</v>
      </c>
      <c r="F65" s="288">
        <f>F63-F64</f>
        <v>-2467450.595800004</v>
      </c>
      <c r="G65" s="288">
        <f>G63-G64</f>
        <v>22056062.744599991</v>
      </c>
      <c r="H65" s="287">
        <f t="shared" si="1"/>
        <v>19588612.148799986</v>
      </c>
      <c r="J65" s="498"/>
      <c r="K65" s="498"/>
      <c r="L65" s="498"/>
    </row>
    <row r="66" spans="1:12" ht="15.75">
      <c r="A66" s="133">
        <v>41</v>
      </c>
      <c r="B66" s="58" t="s">
        <v>184</v>
      </c>
      <c r="C66" s="298">
        <v>-3115</v>
      </c>
      <c r="D66" s="298"/>
      <c r="E66" s="280">
        <f t="shared" si="0"/>
        <v>-3115</v>
      </c>
      <c r="F66" s="298">
        <v>-770</v>
      </c>
      <c r="G66" s="298"/>
      <c r="H66" s="287">
        <f t="shared" si="1"/>
        <v>-770</v>
      </c>
      <c r="J66" s="498"/>
      <c r="K66" s="498"/>
      <c r="L66" s="498"/>
    </row>
    <row r="67" spans="1:12" ht="16.5" thickBot="1">
      <c r="A67" s="137">
        <v>42</v>
      </c>
      <c r="B67" s="138" t="s">
        <v>185</v>
      </c>
      <c r="C67" s="299">
        <f>C65+C66</f>
        <v>12459277.130199995</v>
      </c>
      <c r="D67" s="299">
        <f>D65+D66</f>
        <v>22770863.123399999</v>
      </c>
      <c r="E67" s="284">
        <f t="shared" si="0"/>
        <v>35230140.253599994</v>
      </c>
      <c r="F67" s="299">
        <f>F65+F66</f>
        <v>-2468220.595800004</v>
      </c>
      <c r="G67" s="299">
        <f>G65+G66</f>
        <v>22056062.744599991</v>
      </c>
      <c r="H67" s="300">
        <f t="shared" si="1"/>
        <v>19587842.148799986</v>
      </c>
      <c r="J67" s="498"/>
      <c r="K67" s="498"/>
      <c r="L67" s="498"/>
    </row>
    <row r="69" spans="1:12">
      <c r="H69" s="496"/>
    </row>
    <row r="71" spans="1:12">
      <c r="F71" s="496"/>
      <c r="G71" s="496"/>
      <c r="H71" s="496"/>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abSelected="1" zoomScaleNormal="100" workbookViewId="0">
      <selection activeCell="K27" sqref="K27"/>
    </sheetView>
  </sheetViews>
  <sheetFormatPr defaultRowHeight="15"/>
  <cols>
    <col min="1" max="1" width="9.5703125" bestFit="1" customWidth="1"/>
    <col min="2" max="2" width="72.28515625" customWidth="1"/>
    <col min="3" max="8" width="12.7109375" customWidth="1"/>
  </cols>
  <sheetData>
    <row r="1" spans="1:8">
      <c r="A1" s="2" t="s">
        <v>226</v>
      </c>
      <c r="B1" t="str">
        <f>Info!C2</f>
        <v>სს "ბაზისბანკი"</v>
      </c>
    </row>
    <row r="2" spans="1:8">
      <c r="A2" s="2" t="s">
        <v>227</v>
      </c>
      <c r="B2" s="531">
        <f>'1. key ratios'!B2</f>
        <v>43465</v>
      </c>
    </row>
    <row r="3" spans="1:8">
      <c r="A3" s="2"/>
    </row>
    <row r="4" spans="1:8" ht="16.5" thickBot="1">
      <c r="A4" s="2" t="s">
        <v>647</v>
      </c>
      <c r="B4" s="2"/>
      <c r="C4" s="224"/>
      <c r="D4" s="224"/>
      <c r="E4" s="224"/>
      <c r="F4" s="225"/>
      <c r="G4" s="225"/>
      <c r="H4" s="226" t="s">
        <v>130</v>
      </c>
    </row>
    <row r="5" spans="1:8" ht="15.75">
      <c r="A5" s="574" t="s">
        <v>27</v>
      </c>
      <c r="B5" s="576" t="s">
        <v>280</v>
      </c>
      <c r="C5" s="578" t="s">
        <v>232</v>
      </c>
      <c r="D5" s="578"/>
      <c r="E5" s="578"/>
      <c r="F5" s="578" t="s">
        <v>233</v>
      </c>
      <c r="G5" s="578"/>
      <c r="H5" s="579"/>
    </row>
    <row r="6" spans="1:8">
      <c r="A6" s="575"/>
      <c r="B6" s="577"/>
      <c r="C6" s="43" t="s">
        <v>28</v>
      </c>
      <c r="D6" s="43" t="s">
        <v>131</v>
      </c>
      <c r="E6" s="43" t="s">
        <v>69</v>
      </c>
      <c r="F6" s="43" t="s">
        <v>28</v>
      </c>
      <c r="G6" s="43" t="s">
        <v>131</v>
      </c>
      <c r="H6" s="44" t="s">
        <v>69</v>
      </c>
    </row>
    <row r="7" spans="1:8" s="3" customFormat="1" ht="15.75">
      <c r="A7" s="227">
        <v>1</v>
      </c>
      <c r="B7" s="228" t="s">
        <v>787</v>
      </c>
      <c r="C7" s="282">
        <v>101374974.7</v>
      </c>
      <c r="D7" s="282">
        <v>55235195.226599999</v>
      </c>
      <c r="E7" s="301">
        <f>C7+D7</f>
        <v>156610169.92660001</v>
      </c>
      <c r="F7" s="282">
        <v>63397564.020000003</v>
      </c>
      <c r="G7" s="282">
        <v>44752076.099399999</v>
      </c>
      <c r="H7" s="283">
        <f t="shared" ref="H7:H53" si="0">F7+G7</f>
        <v>108149640.11939999</v>
      </c>
    </row>
    <row r="8" spans="1:8" s="3" customFormat="1" ht="15.75">
      <c r="A8" s="227">
        <v>1.1000000000000001</v>
      </c>
      <c r="B8" s="229" t="s">
        <v>311</v>
      </c>
      <c r="C8" s="282">
        <v>68894157.469999999</v>
      </c>
      <c r="D8" s="282">
        <v>9871797.2002000008</v>
      </c>
      <c r="E8" s="301">
        <f t="shared" ref="E8:E53" si="1">C8+D8</f>
        <v>78765954.670200005</v>
      </c>
      <c r="F8" s="282">
        <v>42695261.520000003</v>
      </c>
      <c r="G8" s="282">
        <v>14904400.6734</v>
      </c>
      <c r="H8" s="283">
        <f t="shared" si="0"/>
        <v>57599662.193400003</v>
      </c>
    </row>
    <row r="9" spans="1:8" s="3" customFormat="1" ht="15.75">
      <c r="A9" s="227">
        <v>1.2</v>
      </c>
      <c r="B9" s="229" t="s">
        <v>312</v>
      </c>
      <c r="C9" s="282"/>
      <c r="D9" s="282"/>
      <c r="E9" s="301">
        <f t="shared" si="1"/>
        <v>0</v>
      </c>
      <c r="F9" s="282"/>
      <c r="G9" s="282"/>
      <c r="H9" s="283">
        <f t="shared" si="0"/>
        <v>0</v>
      </c>
    </row>
    <row r="10" spans="1:8" s="3" customFormat="1" ht="15.75">
      <c r="A10" s="227">
        <v>1.3</v>
      </c>
      <c r="B10" s="229" t="s">
        <v>313</v>
      </c>
      <c r="C10" s="282">
        <v>32458122.079999998</v>
      </c>
      <c r="D10" s="282">
        <v>45313077.613899998</v>
      </c>
      <c r="E10" s="301">
        <f t="shared" si="1"/>
        <v>77771199.693899989</v>
      </c>
      <c r="F10" s="282">
        <v>20679607.350000001</v>
      </c>
      <c r="G10" s="282">
        <v>29797315.513700001</v>
      </c>
      <c r="H10" s="283">
        <f t="shared" si="0"/>
        <v>50476922.863700002</v>
      </c>
    </row>
    <row r="11" spans="1:8" s="3" customFormat="1" ht="15.75">
      <c r="A11" s="227">
        <v>1.4</v>
      </c>
      <c r="B11" s="229" t="s">
        <v>314</v>
      </c>
      <c r="C11" s="282">
        <v>22695.15</v>
      </c>
      <c r="D11" s="282">
        <v>50320.412499999999</v>
      </c>
      <c r="E11" s="301">
        <f t="shared" si="1"/>
        <v>73015.5625</v>
      </c>
      <c r="F11" s="282">
        <v>22695.15</v>
      </c>
      <c r="G11" s="282">
        <v>50359.912300000004</v>
      </c>
      <c r="H11" s="283">
        <f t="shared" si="0"/>
        <v>73055.062300000005</v>
      </c>
    </row>
    <row r="12" spans="1:8" s="3" customFormat="1" ht="29.25" customHeight="1">
      <c r="A12" s="227">
        <v>2</v>
      </c>
      <c r="B12" s="228" t="s">
        <v>315</v>
      </c>
      <c r="C12" s="282">
        <v>5000000</v>
      </c>
      <c r="D12" s="282">
        <v>45618934.555799998</v>
      </c>
      <c r="E12" s="301">
        <f t="shared" si="1"/>
        <v>50618934.555799998</v>
      </c>
      <c r="F12" s="282">
        <v>29677600</v>
      </c>
      <c r="G12" s="282">
        <v>31547074</v>
      </c>
      <c r="H12" s="283">
        <f t="shared" si="0"/>
        <v>61224674</v>
      </c>
    </row>
    <row r="13" spans="1:8" s="3" customFormat="1" ht="25.5">
      <c r="A13" s="227">
        <v>3</v>
      </c>
      <c r="B13" s="228" t="s">
        <v>316</v>
      </c>
      <c r="C13" s="282"/>
      <c r="D13" s="282"/>
      <c r="E13" s="301">
        <f t="shared" si="1"/>
        <v>0</v>
      </c>
      <c r="F13" s="282"/>
      <c r="G13" s="282"/>
      <c r="H13" s="283">
        <f t="shared" si="0"/>
        <v>0</v>
      </c>
    </row>
    <row r="14" spans="1:8" s="3" customFormat="1" ht="15.75">
      <c r="A14" s="227">
        <v>3.1</v>
      </c>
      <c r="B14" s="229" t="s">
        <v>317</v>
      </c>
      <c r="C14" s="282"/>
      <c r="D14" s="282"/>
      <c r="E14" s="301">
        <f t="shared" si="1"/>
        <v>0</v>
      </c>
      <c r="F14" s="282"/>
      <c r="G14" s="282"/>
      <c r="H14" s="283">
        <f t="shared" si="0"/>
        <v>0</v>
      </c>
    </row>
    <row r="15" spans="1:8" s="3" customFormat="1" ht="15.75">
      <c r="A15" s="227">
        <v>3.2</v>
      </c>
      <c r="B15" s="229" t="s">
        <v>318</v>
      </c>
      <c r="C15" s="282"/>
      <c r="D15" s="282"/>
      <c r="E15" s="301">
        <f t="shared" si="1"/>
        <v>0</v>
      </c>
      <c r="F15" s="282"/>
      <c r="G15" s="282"/>
      <c r="H15" s="283">
        <f t="shared" si="0"/>
        <v>0</v>
      </c>
    </row>
    <row r="16" spans="1:8" s="3" customFormat="1" ht="15.75">
      <c r="A16" s="227">
        <v>4</v>
      </c>
      <c r="B16" s="228" t="s">
        <v>319</v>
      </c>
      <c r="C16" s="282">
        <v>41941146.076810002</v>
      </c>
      <c r="D16" s="282">
        <v>440115251.93869102</v>
      </c>
      <c r="E16" s="301">
        <f t="shared" si="1"/>
        <v>482056398.01550102</v>
      </c>
      <c r="F16" s="282">
        <v>150175514.28</v>
      </c>
      <c r="G16" s="282">
        <v>3312256282.8548999</v>
      </c>
      <c r="H16" s="283">
        <f t="shared" si="0"/>
        <v>3462431797.1349001</v>
      </c>
    </row>
    <row r="17" spans="1:8" s="3" customFormat="1" ht="15.75">
      <c r="A17" s="227">
        <v>4.0999999999999996</v>
      </c>
      <c r="B17" s="229" t="s">
        <v>320</v>
      </c>
      <c r="C17" s="282">
        <v>40111146.076810002</v>
      </c>
      <c r="D17" s="282">
        <v>436562065.43869102</v>
      </c>
      <c r="E17" s="301">
        <f t="shared" si="1"/>
        <v>476673211.51550102</v>
      </c>
      <c r="F17" s="282">
        <v>148676514.28</v>
      </c>
      <c r="G17" s="282">
        <v>3308014717.8389001</v>
      </c>
      <c r="H17" s="283">
        <f t="shared" si="0"/>
        <v>3456691232.1189003</v>
      </c>
    </row>
    <row r="18" spans="1:8" s="3" customFormat="1" ht="15.75">
      <c r="A18" s="227">
        <v>4.2</v>
      </c>
      <c r="B18" s="229" t="s">
        <v>321</v>
      </c>
      <c r="C18" s="282">
        <v>1830000</v>
      </c>
      <c r="D18" s="282">
        <v>3553186.5</v>
      </c>
      <c r="E18" s="301">
        <f t="shared" si="1"/>
        <v>5383186.5</v>
      </c>
      <c r="F18" s="282">
        <v>1499000</v>
      </c>
      <c r="G18" s="282">
        <v>4241565.0159999998</v>
      </c>
      <c r="H18" s="283">
        <f t="shared" si="0"/>
        <v>5740565.0159999998</v>
      </c>
    </row>
    <row r="19" spans="1:8" s="3" customFormat="1" ht="25.5">
      <c r="A19" s="227">
        <v>5</v>
      </c>
      <c r="B19" s="228" t="s">
        <v>322</v>
      </c>
      <c r="C19" s="282">
        <v>65216588.75</v>
      </c>
      <c r="D19" s="282">
        <v>1678653150.8385</v>
      </c>
      <c r="E19" s="301">
        <f t="shared" si="1"/>
        <v>1743869739.5885</v>
      </c>
      <c r="F19" s="282">
        <v>83154537.439999998</v>
      </c>
      <c r="G19" s="282">
        <v>1946956891.2235</v>
      </c>
      <c r="H19" s="283">
        <f t="shared" si="0"/>
        <v>2030111428.6635001</v>
      </c>
    </row>
    <row r="20" spans="1:8" s="3" customFormat="1" ht="15.75">
      <c r="A20" s="227">
        <v>5.0999999999999996</v>
      </c>
      <c r="B20" s="229" t="s">
        <v>323</v>
      </c>
      <c r="C20" s="282">
        <v>20917686.760000002</v>
      </c>
      <c r="D20" s="282">
        <v>114208832.6337</v>
      </c>
      <c r="E20" s="301">
        <f t="shared" si="1"/>
        <v>135126519.3937</v>
      </c>
      <c r="F20" s="282">
        <v>9147691.7699999996</v>
      </c>
      <c r="G20" s="282">
        <v>153675710.97009999</v>
      </c>
      <c r="H20" s="283">
        <f t="shared" si="0"/>
        <v>162823402.7401</v>
      </c>
    </row>
    <row r="21" spans="1:8" s="3" customFormat="1" ht="15.75">
      <c r="A21" s="227">
        <v>5.2</v>
      </c>
      <c r="B21" s="229" t="s">
        <v>324</v>
      </c>
      <c r="C21" s="282">
        <v>2400000</v>
      </c>
      <c r="D21" s="282">
        <v>20004908.399999999</v>
      </c>
      <c r="E21" s="301">
        <f t="shared" si="1"/>
        <v>22404908.399999999</v>
      </c>
      <c r="F21" s="282">
        <v>0</v>
      </c>
      <c r="G21" s="282">
        <v>11211265</v>
      </c>
      <c r="H21" s="283">
        <f t="shared" si="0"/>
        <v>11211265</v>
      </c>
    </row>
    <row r="22" spans="1:8" s="3" customFormat="1" ht="15.75">
      <c r="A22" s="227">
        <v>5.3</v>
      </c>
      <c r="B22" s="229" t="s">
        <v>325</v>
      </c>
      <c r="C22" s="282">
        <v>863151</v>
      </c>
      <c r="D22" s="282">
        <v>1221682341.6415999</v>
      </c>
      <c r="E22" s="301">
        <f t="shared" si="1"/>
        <v>1222545492.6415999</v>
      </c>
      <c r="F22" s="282">
        <v>24302956.809999999</v>
      </c>
      <c r="G22" s="282">
        <v>1311809578.9766002</v>
      </c>
      <c r="H22" s="283">
        <f t="shared" si="0"/>
        <v>1336112535.7866001</v>
      </c>
    </row>
    <row r="23" spans="1:8" s="3" customFormat="1" ht="15.75">
      <c r="A23" s="227" t="s">
        <v>326</v>
      </c>
      <c r="B23" s="230" t="s">
        <v>327</v>
      </c>
      <c r="C23" s="282">
        <v>607563</v>
      </c>
      <c r="D23" s="282">
        <v>809013903.34420002</v>
      </c>
      <c r="E23" s="301">
        <f t="shared" si="1"/>
        <v>809621466.34420002</v>
      </c>
      <c r="F23" s="282">
        <v>23841349.809999999</v>
      </c>
      <c r="G23" s="282">
        <v>587972972.34660006</v>
      </c>
      <c r="H23" s="283">
        <f t="shared" si="0"/>
        <v>611814322.1566</v>
      </c>
    </row>
    <row r="24" spans="1:8" s="3" customFormat="1" ht="15.75">
      <c r="A24" s="227" t="s">
        <v>328</v>
      </c>
      <c r="B24" s="230" t="s">
        <v>329</v>
      </c>
      <c r="C24" s="282">
        <v>156025</v>
      </c>
      <c r="D24" s="282">
        <v>238361448.9912</v>
      </c>
      <c r="E24" s="301">
        <f t="shared" si="1"/>
        <v>238517473.9912</v>
      </c>
      <c r="F24" s="282">
        <v>251925</v>
      </c>
      <c r="G24" s="282">
        <v>501399969.44919997</v>
      </c>
      <c r="H24" s="283">
        <f t="shared" si="0"/>
        <v>501651894.44919997</v>
      </c>
    </row>
    <row r="25" spans="1:8" s="3" customFormat="1" ht="15.75">
      <c r="A25" s="227" t="s">
        <v>330</v>
      </c>
      <c r="B25" s="231" t="s">
        <v>331</v>
      </c>
      <c r="C25" s="282">
        <v>0</v>
      </c>
      <c r="D25" s="282">
        <v>7327267.4447999997</v>
      </c>
      <c r="E25" s="301">
        <f t="shared" si="1"/>
        <v>7327267.4447999997</v>
      </c>
      <c r="F25" s="282">
        <v>0</v>
      </c>
      <c r="G25" s="282">
        <v>20323247.198800001</v>
      </c>
      <c r="H25" s="283">
        <f t="shared" si="0"/>
        <v>20323247.198800001</v>
      </c>
    </row>
    <row r="26" spans="1:8" s="3" customFormat="1" ht="15.75">
      <c r="A26" s="227" t="s">
        <v>332</v>
      </c>
      <c r="B26" s="230" t="s">
        <v>333</v>
      </c>
      <c r="C26" s="282">
        <v>44313</v>
      </c>
      <c r="D26" s="282">
        <v>97986238.109300002</v>
      </c>
      <c r="E26" s="301">
        <f t="shared" si="1"/>
        <v>98030551.109300002</v>
      </c>
      <c r="F26" s="282">
        <v>122232</v>
      </c>
      <c r="G26" s="282">
        <v>138759719.8612</v>
      </c>
      <c r="H26" s="283">
        <f t="shared" si="0"/>
        <v>138881951.8612</v>
      </c>
    </row>
    <row r="27" spans="1:8" s="3" customFormat="1" ht="15.75">
      <c r="A27" s="227" t="s">
        <v>334</v>
      </c>
      <c r="B27" s="230" t="s">
        <v>335</v>
      </c>
      <c r="C27" s="282">
        <v>55250</v>
      </c>
      <c r="D27" s="282">
        <v>68993483.752100006</v>
      </c>
      <c r="E27" s="301">
        <f t="shared" si="1"/>
        <v>69048733.752100006</v>
      </c>
      <c r="F27" s="282">
        <v>87450</v>
      </c>
      <c r="G27" s="282">
        <v>63353670.120800003</v>
      </c>
      <c r="H27" s="283">
        <f t="shared" si="0"/>
        <v>63441120.120800003</v>
      </c>
    </row>
    <row r="28" spans="1:8" s="3" customFormat="1" ht="15.75">
      <c r="A28" s="227">
        <v>5.4</v>
      </c>
      <c r="B28" s="229" t="s">
        <v>336</v>
      </c>
      <c r="C28" s="282">
        <v>20112172.989999998</v>
      </c>
      <c r="D28" s="282">
        <v>148566686.35479999</v>
      </c>
      <c r="E28" s="301">
        <f t="shared" si="1"/>
        <v>168678859.3448</v>
      </c>
      <c r="F28" s="282">
        <v>28615111.859999999</v>
      </c>
      <c r="G28" s="282">
        <v>155940670.46340001</v>
      </c>
      <c r="H28" s="283">
        <f t="shared" si="0"/>
        <v>184555782.32340002</v>
      </c>
    </row>
    <row r="29" spans="1:8" s="3" customFormat="1" ht="15.75">
      <c r="A29" s="227">
        <v>5.5</v>
      </c>
      <c r="B29" s="229" t="s">
        <v>337</v>
      </c>
      <c r="C29" s="282">
        <v>0</v>
      </c>
      <c r="D29" s="282">
        <v>0</v>
      </c>
      <c r="E29" s="301">
        <f t="shared" si="1"/>
        <v>0</v>
      </c>
      <c r="F29" s="282">
        <v>0</v>
      </c>
      <c r="G29" s="282">
        <v>19068936.055</v>
      </c>
      <c r="H29" s="283">
        <f t="shared" si="0"/>
        <v>19068936.055</v>
      </c>
    </row>
    <row r="30" spans="1:8" s="3" customFormat="1" ht="15.75">
      <c r="A30" s="227">
        <v>5.6</v>
      </c>
      <c r="B30" s="229" t="s">
        <v>338</v>
      </c>
      <c r="C30" s="282">
        <v>9423000</v>
      </c>
      <c r="D30" s="282">
        <v>77687565.552000001</v>
      </c>
      <c r="E30" s="301">
        <f t="shared" si="1"/>
        <v>87110565.552000001</v>
      </c>
      <c r="F30" s="282">
        <v>12970000</v>
      </c>
      <c r="G30" s="282">
        <v>275499.016</v>
      </c>
      <c r="H30" s="283">
        <f t="shared" si="0"/>
        <v>13245499.016000001</v>
      </c>
    </row>
    <row r="31" spans="1:8" s="3" customFormat="1" ht="15.75">
      <c r="A31" s="227">
        <v>5.7</v>
      </c>
      <c r="B31" s="229" t="s">
        <v>339</v>
      </c>
      <c r="C31" s="282">
        <v>11500578</v>
      </c>
      <c r="D31" s="282">
        <v>96502816.256400004</v>
      </c>
      <c r="E31" s="301">
        <f t="shared" si="1"/>
        <v>108003394.2564</v>
      </c>
      <c r="F31" s="282">
        <v>8118777</v>
      </c>
      <c r="G31" s="282">
        <v>294975230.74239999</v>
      </c>
      <c r="H31" s="283">
        <f t="shared" si="0"/>
        <v>303094007.74239999</v>
      </c>
    </row>
    <row r="32" spans="1:8" s="3" customFormat="1" ht="15.75">
      <c r="A32" s="227">
        <v>6</v>
      </c>
      <c r="B32" s="228" t="s">
        <v>340</v>
      </c>
      <c r="C32" s="282"/>
      <c r="D32" s="282"/>
      <c r="E32" s="301">
        <f t="shared" si="1"/>
        <v>0</v>
      </c>
      <c r="F32" s="282"/>
      <c r="G32" s="282"/>
      <c r="H32" s="283">
        <f t="shared" si="0"/>
        <v>0</v>
      </c>
    </row>
    <row r="33" spans="1:8" s="3" customFormat="1" ht="25.5">
      <c r="A33" s="227">
        <v>6.1</v>
      </c>
      <c r="B33" s="229" t="s">
        <v>788</v>
      </c>
      <c r="C33" s="282"/>
      <c r="D33" s="282"/>
      <c r="E33" s="301">
        <f t="shared" si="1"/>
        <v>0</v>
      </c>
      <c r="F33" s="282"/>
      <c r="G33" s="282"/>
      <c r="H33" s="283">
        <f t="shared" si="0"/>
        <v>0</v>
      </c>
    </row>
    <row r="34" spans="1:8" s="3" customFormat="1" ht="25.5">
      <c r="A34" s="227">
        <v>6.2</v>
      </c>
      <c r="B34" s="229" t="s">
        <v>341</v>
      </c>
      <c r="C34" s="282"/>
      <c r="D34" s="282"/>
      <c r="E34" s="301">
        <f t="shared" si="1"/>
        <v>0</v>
      </c>
      <c r="F34" s="282"/>
      <c r="G34" s="282"/>
      <c r="H34" s="283">
        <f t="shared" si="0"/>
        <v>0</v>
      </c>
    </row>
    <row r="35" spans="1:8" s="3" customFormat="1" ht="25.5">
      <c r="A35" s="227">
        <v>6.3</v>
      </c>
      <c r="B35" s="229" t="s">
        <v>342</v>
      </c>
      <c r="C35" s="282"/>
      <c r="D35" s="282"/>
      <c r="E35" s="301">
        <f t="shared" si="1"/>
        <v>0</v>
      </c>
      <c r="F35" s="282"/>
      <c r="G35" s="282"/>
      <c r="H35" s="283">
        <f t="shared" si="0"/>
        <v>0</v>
      </c>
    </row>
    <row r="36" spans="1:8" s="3" customFormat="1" ht="15.75">
      <c r="A36" s="227">
        <v>6.4</v>
      </c>
      <c r="B36" s="229" t="s">
        <v>343</v>
      </c>
      <c r="C36" s="282"/>
      <c r="D36" s="282"/>
      <c r="E36" s="301">
        <f t="shared" si="1"/>
        <v>0</v>
      </c>
      <c r="F36" s="282"/>
      <c r="G36" s="282"/>
      <c r="H36" s="283">
        <f t="shared" si="0"/>
        <v>0</v>
      </c>
    </row>
    <row r="37" spans="1:8" s="3" customFormat="1" ht="15.75">
      <c r="A37" s="227">
        <v>6.5</v>
      </c>
      <c r="B37" s="229" t="s">
        <v>344</v>
      </c>
      <c r="C37" s="282"/>
      <c r="D37" s="282"/>
      <c r="E37" s="301">
        <f t="shared" si="1"/>
        <v>0</v>
      </c>
      <c r="F37" s="282"/>
      <c r="G37" s="282"/>
      <c r="H37" s="283">
        <f t="shared" si="0"/>
        <v>0</v>
      </c>
    </row>
    <row r="38" spans="1:8" s="3" customFormat="1" ht="25.5">
      <c r="A38" s="227">
        <v>6.6</v>
      </c>
      <c r="B38" s="229" t="s">
        <v>345</v>
      </c>
      <c r="C38" s="282"/>
      <c r="D38" s="282"/>
      <c r="E38" s="301">
        <f t="shared" si="1"/>
        <v>0</v>
      </c>
      <c r="F38" s="282"/>
      <c r="G38" s="282"/>
      <c r="H38" s="283">
        <f t="shared" si="0"/>
        <v>0</v>
      </c>
    </row>
    <row r="39" spans="1:8" s="3" customFormat="1" ht="25.5">
      <c r="A39" s="227">
        <v>6.7</v>
      </c>
      <c r="B39" s="229" t="s">
        <v>346</v>
      </c>
      <c r="C39" s="282"/>
      <c r="D39" s="282"/>
      <c r="E39" s="301">
        <f t="shared" si="1"/>
        <v>0</v>
      </c>
      <c r="F39" s="282"/>
      <c r="G39" s="282"/>
      <c r="H39" s="283">
        <f t="shared" si="0"/>
        <v>0</v>
      </c>
    </row>
    <row r="40" spans="1:8" s="3" customFormat="1" ht="15.75">
      <c r="A40" s="227">
        <v>7</v>
      </c>
      <c r="B40" s="228" t="s">
        <v>347</v>
      </c>
      <c r="C40" s="282"/>
      <c r="D40" s="282"/>
      <c r="E40" s="301">
        <f t="shared" si="1"/>
        <v>0</v>
      </c>
      <c r="F40" s="282"/>
      <c r="G40" s="282"/>
      <c r="H40" s="283">
        <f t="shared" si="0"/>
        <v>0</v>
      </c>
    </row>
    <row r="41" spans="1:8" s="3" customFormat="1" ht="25.5">
      <c r="A41" s="227">
        <v>7.1</v>
      </c>
      <c r="B41" s="229" t="s">
        <v>348</v>
      </c>
      <c r="C41" s="282">
        <v>191864.72</v>
      </c>
      <c r="D41" s="282">
        <v>123621.042535</v>
      </c>
      <c r="E41" s="301">
        <f t="shared" si="1"/>
        <v>315485.76253499999</v>
      </c>
      <c r="F41" s="282">
        <v>141191.91999999998</v>
      </c>
      <c r="G41" s="282">
        <v>34979.1999999994</v>
      </c>
      <c r="H41" s="283">
        <f t="shared" si="0"/>
        <v>176171.11999999938</v>
      </c>
    </row>
    <row r="42" spans="1:8" s="3" customFormat="1" ht="25.5">
      <c r="A42" s="227">
        <v>7.2</v>
      </c>
      <c r="B42" s="229" t="s">
        <v>349</v>
      </c>
      <c r="C42" s="282">
        <v>216212.35999999987</v>
      </c>
      <c r="D42" s="282">
        <v>198252.24609999999</v>
      </c>
      <c r="E42" s="301">
        <f t="shared" si="1"/>
        <v>414464.60609999986</v>
      </c>
      <c r="F42" s="282">
        <v>167479.65999999995</v>
      </c>
      <c r="G42" s="282">
        <v>249778.98430000001</v>
      </c>
      <c r="H42" s="283">
        <f t="shared" si="0"/>
        <v>417258.64429999993</v>
      </c>
    </row>
    <row r="43" spans="1:8" s="3" customFormat="1" ht="25.5">
      <c r="A43" s="227">
        <v>7.3</v>
      </c>
      <c r="B43" s="229" t="s">
        <v>350</v>
      </c>
      <c r="C43" s="282">
        <v>3028046.07</v>
      </c>
      <c r="D43" s="282">
        <v>1322335.9478729998</v>
      </c>
      <c r="E43" s="301">
        <f t="shared" si="1"/>
        <v>4350382.0178729994</v>
      </c>
      <c r="F43" s="282">
        <v>2524455.0299999998</v>
      </c>
      <c r="G43" s="282">
        <v>1648984.789205</v>
      </c>
      <c r="H43" s="283">
        <f t="shared" si="0"/>
        <v>4173439.8192050001</v>
      </c>
    </row>
    <row r="44" spans="1:8" s="3" customFormat="1" ht="25.5">
      <c r="A44" s="227">
        <v>7.4</v>
      </c>
      <c r="B44" s="229" t="s">
        <v>351</v>
      </c>
      <c r="C44" s="282">
        <v>1030388.9700000006</v>
      </c>
      <c r="D44" s="282">
        <v>1251793.753900012</v>
      </c>
      <c r="E44" s="301">
        <f t="shared" si="1"/>
        <v>2282182.7239000127</v>
      </c>
      <c r="F44" s="282">
        <v>690082.99000000057</v>
      </c>
      <c r="G44" s="282">
        <v>1602992.2492000004</v>
      </c>
      <c r="H44" s="283">
        <f t="shared" si="0"/>
        <v>2293075.2392000011</v>
      </c>
    </row>
    <row r="45" spans="1:8" s="3" customFormat="1" ht="15.75">
      <c r="A45" s="227">
        <v>8</v>
      </c>
      <c r="B45" s="228" t="s">
        <v>352</v>
      </c>
      <c r="C45" s="282">
        <f>SUM(C46:C52)</f>
        <v>13507.49</v>
      </c>
      <c r="D45" s="282">
        <f>SUM(D46:D52)</f>
        <v>83845.411412000001</v>
      </c>
      <c r="E45" s="301">
        <f t="shared" si="1"/>
        <v>97352.901412000007</v>
      </c>
      <c r="F45" s="282"/>
      <c r="G45" s="282"/>
      <c r="H45" s="283">
        <f t="shared" si="0"/>
        <v>0</v>
      </c>
    </row>
    <row r="46" spans="1:8" s="3" customFormat="1" ht="15.75">
      <c r="A46" s="227">
        <v>8.1</v>
      </c>
      <c r="B46" s="229" t="s">
        <v>353</v>
      </c>
      <c r="C46" s="282"/>
      <c r="D46" s="282"/>
      <c r="E46" s="301">
        <f t="shared" si="1"/>
        <v>0</v>
      </c>
      <c r="F46" s="282"/>
      <c r="G46" s="282"/>
      <c r="H46" s="283">
        <f t="shared" si="0"/>
        <v>0</v>
      </c>
    </row>
    <row r="47" spans="1:8" s="3" customFormat="1" ht="15.75">
      <c r="A47" s="227">
        <v>8.1999999999999993</v>
      </c>
      <c r="B47" s="229" t="s">
        <v>354</v>
      </c>
      <c r="C47" s="282">
        <v>1044</v>
      </c>
      <c r="D47" s="282">
        <v>615.61800000000005</v>
      </c>
      <c r="E47" s="301">
        <f t="shared" si="1"/>
        <v>1659.6179999999999</v>
      </c>
      <c r="F47" s="282"/>
      <c r="G47" s="282"/>
      <c r="H47" s="283">
        <f t="shared" si="0"/>
        <v>0</v>
      </c>
    </row>
    <row r="48" spans="1:8" s="3" customFormat="1" ht="15.75">
      <c r="A48" s="227">
        <v>8.3000000000000007</v>
      </c>
      <c r="B48" s="229" t="s">
        <v>355</v>
      </c>
      <c r="C48" s="282">
        <v>2291.4899999999998</v>
      </c>
      <c r="D48" s="282">
        <v>16144.769412000001</v>
      </c>
      <c r="E48" s="301">
        <f t="shared" si="1"/>
        <v>18436.259411999999</v>
      </c>
      <c r="F48" s="282"/>
      <c r="G48" s="282"/>
      <c r="H48" s="283">
        <f t="shared" si="0"/>
        <v>0</v>
      </c>
    </row>
    <row r="49" spans="1:8" s="3" customFormat="1" ht="15.75">
      <c r="A49" s="227">
        <v>8.4</v>
      </c>
      <c r="B49" s="229" t="s">
        <v>356</v>
      </c>
      <c r="C49" s="282">
        <v>822</v>
      </c>
      <c r="D49" s="282">
        <v>11866.766</v>
      </c>
      <c r="E49" s="301">
        <f t="shared" si="1"/>
        <v>12688.766</v>
      </c>
      <c r="F49" s="282"/>
      <c r="G49" s="282"/>
      <c r="H49" s="283">
        <f t="shared" si="0"/>
        <v>0</v>
      </c>
    </row>
    <row r="50" spans="1:8" s="3" customFormat="1" ht="15.75">
      <c r="A50" s="227">
        <v>8.5</v>
      </c>
      <c r="B50" s="229" t="s">
        <v>357</v>
      </c>
      <c r="C50" s="282"/>
      <c r="D50" s="282"/>
      <c r="E50" s="301">
        <f t="shared" si="1"/>
        <v>0</v>
      </c>
      <c r="F50" s="282"/>
      <c r="G50" s="282"/>
      <c r="H50" s="283">
        <f t="shared" si="0"/>
        <v>0</v>
      </c>
    </row>
    <row r="51" spans="1:8" s="3" customFormat="1" ht="15.75">
      <c r="A51" s="227">
        <v>8.6</v>
      </c>
      <c r="B51" s="229" t="s">
        <v>358</v>
      </c>
      <c r="C51" s="282">
        <v>350</v>
      </c>
      <c r="D51" s="282"/>
      <c r="E51" s="301">
        <f t="shared" si="1"/>
        <v>350</v>
      </c>
      <c r="F51" s="282"/>
      <c r="G51" s="282"/>
      <c r="H51" s="283">
        <f t="shared" si="0"/>
        <v>0</v>
      </c>
    </row>
    <row r="52" spans="1:8" s="3" customFormat="1" ht="15.75">
      <c r="A52" s="227">
        <v>8.6999999999999993</v>
      </c>
      <c r="B52" s="229" t="s">
        <v>359</v>
      </c>
      <c r="C52" s="282">
        <v>9000</v>
      </c>
      <c r="D52" s="282">
        <v>55218.258000000002</v>
      </c>
      <c r="E52" s="301">
        <f t="shared" si="1"/>
        <v>64218.258000000002</v>
      </c>
      <c r="F52" s="282"/>
      <c r="G52" s="282"/>
      <c r="H52" s="283">
        <f t="shared" si="0"/>
        <v>0</v>
      </c>
    </row>
    <row r="53" spans="1:8" s="3" customFormat="1" ht="26.25" thickBot="1">
      <c r="A53" s="232">
        <v>9</v>
      </c>
      <c r="B53" s="233" t="s">
        <v>360</v>
      </c>
      <c r="C53" s="302"/>
      <c r="D53" s="302"/>
      <c r="E53" s="303">
        <f t="shared" si="1"/>
        <v>0</v>
      </c>
      <c r="F53" s="302"/>
      <c r="G53" s="302"/>
      <c r="H53" s="28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28" sqref="B28"/>
    </sheetView>
  </sheetViews>
  <sheetFormatPr defaultColWidth="9.140625" defaultRowHeight="12.75"/>
  <cols>
    <col min="1" max="1" width="9.5703125" style="2" bestFit="1" customWidth="1"/>
    <col min="2" max="2" width="93.5703125" style="2" customWidth="1"/>
    <col min="3" max="4" width="12.7109375" style="2" customWidth="1"/>
    <col min="5" max="11" width="9.7109375" style="12" customWidth="1"/>
    <col min="12" max="16384" width="9.140625" style="12"/>
  </cols>
  <sheetData>
    <row r="1" spans="1:9" ht="15">
      <c r="A1" s="17" t="s">
        <v>226</v>
      </c>
      <c r="B1" s="16" t="str">
        <f>Info!C2</f>
        <v>სს "ბაზისბანკი"</v>
      </c>
      <c r="C1" s="16"/>
      <c r="D1" s="381"/>
    </row>
    <row r="2" spans="1:9" ht="15">
      <c r="A2" s="17" t="s">
        <v>227</v>
      </c>
      <c r="B2" s="531">
        <f>'1. key ratios'!B2</f>
        <v>43465</v>
      </c>
      <c r="C2" s="29"/>
      <c r="D2" s="18"/>
      <c r="E2" s="11"/>
      <c r="F2" s="11"/>
      <c r="G2" s="11"/>
      <c r="H2" s="11"/>
    </row>
    <row r="3" spans="1:9" ht="15">
      <c r="A3" s="17"/>
      <c r="B3" s="16"/>
      <c r="C3" s="29"/>
      <c r="D3" s="18"/>
      <c r="E3" s="11"/>
      <c r="F3" s="11"/>
      <c r="G3" s="11"/>
      <c r="H3" s="11"/>
    </row>
    <row r="4" spans="1:9" ht="15" customHeight="1" thickBot="1">
      <c r="A4" s="221" t="s">
        <v>648</v>
      </c>
      <c r="B4" s="222" t="s">
        <v>225</v>
      </c>
      <c r="C4" s="221"/>
      <c r="D4" s="223" t="s">
        <v>130</v>
      </c>
    </row>
    <row r="5" spans="1:9" ht="15" customHeight="1">
      <c r="A5" s="219" t="s">
        <v>27</v>
      </c>
      <c r="B5" s="220"/>
      <c r="C5" s="501">
        <v>43435</v>
      </c>
      <c r="D5" s="502">
        <v>43344</v>
      </c>
    </row>
    <row r="6" spans="1:9" ht="15" customHeight="1">
      <c r="A6" s="428">
        <v>1</v>
      </c>
      <c r="B6" s="429" t="s">
        <v>230</v>
      </c>
      <c r="C6" s="430">
        <f>C7+C9+C10</f>
        <v>1125113266.632724</v>
      </c>
      <c r="D6" s="431">
        <f>D7+D9+D10</f>
        <v>1024415633.8183526</v>
      </c>
      <c r="H6" s="498"/>
      <c r="I6" s="498"/>
    </row>
    <row r="7" spans="1:9" ht="15" customHeight="1">
      <c r="A7" s="428">
        <v>1.1000000000000001</v>
      </c>
      <c r="B7" s="432" t="s">
        <v>22</v>
      </c>
      <c r="C7" s="433">
        <v>1032467212.6325626</v>
      </c>
      <c r="D7" s="434">
        <v>950641342.21716213</v>
      </c>
      <c r="H7" s="498"/>
      <c r="I7" s="498"/>
    </row>
    <row r="8" spans="1:9" ht="25.5">
      <c r="A8" s="428" t="s">
        <v>286</v>
      </c>
      <c r="B8" s="435" t="s">
        <v>642</v>
      </c>
      <c r="C8" s="433">
        <v>15750000</v>
      </c>
      <c r="D8" s="434">
        <v>10750000</v>
      </c>
      <c r="H8" s="498"/>
      <c r="I8" s="498"/>
    </row>
    <row r="9" spans="1:9" ht="15" customHeight="1">
      <c r="A9" s="428">
        <v>1.2</v>
      </c>
      <c r="B9" s="432" t="s">
        <v>23</v>
      </c>
      <c r="C9" s="433">
        <v>92646054.000161499</v>
      </c>
      <c r="D9" s="434">
        <v>73774291.601190403</v>
      </c>
      <c r="H9" s="498"/>
      <c r="I9" s="498"/>
    </row>
    <row r="10" spans="1:9" ht="15" customHeight="1">
      <c r="A10" s="428">
        <v>1.3</v>
      </c>
      <c r="B10" s="437" t="s">
        <v>78</v>
      </c>
      <c r="C10" s="436">
        <v>0</v>
      </c>
      <c r="D10" s="434">
        <v>0</v>
      </c>
      <c r="H10" s="498"/>
      <c r="I10" s="498"/>
    </row>
    <row r="11" spans="1:9" ht="15" customHeight="1">
      <c r="A11" s="428">
        <v>2</v>
      </c>
      <c r="B11" s="429" t="s">
        <v>231</v>
      </c>
      <c r="C11" s="433">
        <v>1719284.3108000001</v>
      </c>
      <c r="D11" s="434">
        <v>1255731.1317985607</v>
      </c>
      <c r="H11" s="498"/>
      <c r="I11" s="498"/>
    </row>
    <row r="12" spans="1:9" ht="15" customHeight="1">
      <c r="A12" s="448">
        <v>3</v>
      </c>
      <c r="B12" s="449" t="s">
        <v>229</v>
      </c>
      <c r="C12" s="436">
        <v>100986934.88293748</v>
      </c>
      <c r="D12" s="450">
        <v>88194849.897551402</v>
      </c>
      <c r="H12" s="498"/>
      <c r="I12" s="498"/>
    </row>
    <row r="13" spans="1:9" ht="15" customHeight="1" thickBot="1">
      <c r="A13" s="140">
        <v>4</v>
      </c>
      <c r="B13" s="141" t="s">
        <v>287</v>
      </c>
      <c r="C13" s="304">
        <f>C6+C11+C12</f>
        <v>1227819485.8264616</v>
      </c>
      <c r="D13" s="304">
        <f>D6+D11+D12</f>
        <v>1113866214.8477025</v>
      </c>
      <c r="H13" s="498"/>
      <c r="I13" s="498"/>
    </row>
    <row r="14" spans="1:9">
      <c r="B14" s="23"/>
    </row>
    <row r="15" spans="1:9">
      <c r="B15" s="109"/>
    </row>
    <row r="16" spans="1:9">
      <c r="B16" s="109"/>
    </row>
    <row r="17" spans="2:2">
      <c r="B17" s="109"/>
    </row>
    <row r="18" spans="2:2">
      <c r="B18" s="10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4"/>
  <sheetViews>
    <sheetView zoomScaleNormal="100" workbookViewId="0">
      <pane xSplit="1" ySplit="4" topLeftCell="B5" activePane="bottomRight" state="frozen"/>
      <selection activeCell="N22" sqref="N22"/>
      <selection pane="topRight" activeCell="N22" sqref="N22"/>
      <selection pane="bottomLeft" activeCell="N22" sqref="N22"/>
      <selection pane="bottomRight" activeCell="C23" sqref="C23:C24"/>
    </sheetView>
  </sheetViews>
  <sheetFormatPr defaultRowHeight="15"/>
  <cols>
    <col min="1" max="1" width="9.5703125" style="2" bestFit="1" customWidth="1"/>
    <col min="2" max="2" width="90.42578125" style="2" bestFit="1" customWidth="1"/>
    <col min="3" max="3" width="9.140625" style="2"/>
  </cols>
  <sheetData>
    <row r="1" spans="1:3">
      <c r="A1" s="2" t="s">
        <v>226</v>
      </c>
      <c r="B1" s="381" t="str">
        <f>Info!C2</f>
        <v>სს "ბაზისბანკი"</v>
      </c>
    </row>
    <row r="2" spans="1:3">
      <c r="A2" s="2" t="s">
        <v>227</v>
      </c>
      <c r="B2" s="534">
        <f>'1. key ratios'!B2</f>
        <v>43465</v>
      </c>
    </row>
    <row r="4" spans="1:3" ht="16.5" customHeight="1" thickBot="1">
      <c r="A4" s="257" t="s">
        <v>649</v>
      </c>
      <c r="B4" s="65" t="s">
        <v>186</v>
      </c>
      <c r="C4" s="13"/>
    </row>
    <row r="5" spans="1:3" ht="15.75">
      <c r="A5" s="10"/>
      <c r="B5" s="580" t="s">
        <v>187</v>
      </c>
      <c r="C5" s="581"/>
    </row>
    <row r="6" spans="1:3">
      <c r="A6" s="14">
        <v>1</v>
      </c>
      <c r="B6" s="67" t="s">
        <v>908</v>
      </c>
      <c r="C6" s="68"/>
    </row>
    <row r="7" spans="1:3">
      <c r="A7" s="14">
        <v>2</v>
      </c>
      <c r="B7" s="67" t="s">
        <v>909</v>
      </c>
      <c r="C7" s="68"/>
    </row>
    <row r="8" spans="1:3">
      <c r="A8" s="14">
        <v>3</v>
      </c>
      <c r="B8" s="67" t="s">
        <v>910</v>
      </c>
      <c r="C8" s="68"/>
    </row>
    <row r="9" spans="1:3">
      <c r="A9" s="14">
        <v>4</v>
      </c>
      <c r="B9" s="67" t="s">
        <v>911</v>
      </c>
      <c r="C9" s="68"/>
    </row>
    <row r="10" spans="1:3">
      <c r="A10" s="14">
        <v>5</v>
      </c>
      <c r="B10" s="67" t="s">
        <v>919</v>
      </c>
      <c r="C10" s="68"/>
    </row>
    <row r="11" spans="1:3">
      <c r="A11" s="14"/>
      <c r="B11" s="582"/>
      <c r="C11" s="583"/>
    </row>
    <row r="12" spans="1:3" ht="15.75">
      <c r="A12" s="14"/>
      <c r="B12" s="584" t="s">
        <v>188</v>
      </c>
      <c r="C12" s="585"/>
    </row>
    <row r="13" spans="1:3" ht="15.75">
      <c r="A13" s="14">
        <v>1</v>
      </c>
      <c r="B13" s="27" t="s">
        <v>912</v>
      </c>
      <c r="C13" s="66"/>
    </row>
    <row r="14" spans="1:3" ht="15.75">
      <c r="A14" s="14">
        <v>2</v>
      </c>
      <c r="B14" s="27" t="s">
        <v>913</v>
      </c>
      <c r="C14" s="66"/>
    </row>
    <row r="15" spans="1:3" ht="15.75">
      <c r="A15" s="14">
        <v>3</v>
      </c>
      <c r="B15" s="27" t="s">
        <v>914</v>
      </c>
      <c r="C15" s="66"/>
    </row>
    <row r="16" spans="1:3" ht="15.75">
      <c r="A16" s="14">
        <v>4</v>
      </c>
      <c r="B16" s="27" t="s">
        <v>915</v>
      </c>
      <c r="C16" s="66"/>
    </row>
    <row r="17" spans="1:3" ht="15.75">
      <c r="A17" s="14">
        <v>5</v>
      </c>
      <c r="B17" s="27" t="s">
        <v>916</v>
      </c>
      <c r="C17" s="66"/>
    </row>
    <row r="18" spans="1:3" ht="15.75" customHeight="1">
      <c r="A18" s="14"/>
      <c r="B18" s="27"/>
      <c r="C18" s="28"/>
    </row>
    <row r="19" spans="1:3" ht="30" customHeight="1">
      <c r="A19" s="14"/>
      <c r="B19" s="586" t="s">
        <v>189</v>
      </c>
      <c r="C19" s="587"/>
    </row>
    <row r="20" spans="1:3">
      <c r="A20" s="14">
        <v>1</v>
      </c>
      <c r="B20" s="67" t="s">
        <v>917</v>
      </c>
      <c r="C20" s="508">
        <v>0.91845081256269889</v>
      </c>
    </row>
    <row r="21" spans="1:3" ht="15.75" customHeight="1">
      <c r="A21" s="14"/>
      <c r="B21" s="67" t="s">
        <v>910</v>
      </c>
      <c r="C21" s="508">
        <v>6.9341707623174556E-2</v>
      </c>
    </row>
    <row r="22" spans="1:3" ht="29.25" customHeight="1">
      <c r="A22" s="14"/>
      <c r="B22" s="586" t="s">
        <v>308</v>
      </c>
      <c r="C22" s="587"/>
    </row>
    <row r="23" spans="1:3">
      <c r="A23" s="14">
        <v>1</v>
      </c>
      <c r="B23" s="67" t="s">
        <v>918</v>
      </c>
      <c r="C23" s="508">
        <v>0.91756909978263868</v>
      </c>
    </row>
    <row r="24" spans="1:3" ht="16.5" thickBot="1">
      <c r="A24" s="15"/>
      <c r="B24" s="69" t="s">
        <v>910</v>
      </c>
      <c r="C24" s="509">
        <v>6.9341707623174556E-2</v>
      </c>
    </row>
  </sheetData>
  <mergeCells count="5">
    <mergeCell ref="B5:C5"/>
    <mergeCell ref="B11:C11"/>
    <mergeCell ref="B12:C12"/>
    <mergeCell ref="B22:C22"/>
    <mergeCell ref="B19: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E21" sqref="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ht="15.75">
      <c r="A1" s="17" t="s">
        <v>226</v>
      </c>
      <c r="B1" s="16" t="str">
        <f>Info!C2</f>
        <v>სს "ბაზისბანკი"</v>
      </c>
    </row>
    <row r="2" spans="1:8" s="21" customFormat="1" ht="15.75" customHeight="1">
      <c r="A2" s="21" t="s">
        <v>227</v>
      </c>
      <c r="B2" s="531">
        <f>'1. key ratios'!B2</f>
        <v>43465</v>
      </c>
    </row>
    <row r="3" spans="1:8" s="21" customFormat="1" ht="15.75" customHeight="1"/>
    <row r="4" spans="1:8" s="21" customFormat="1" ht="15.75" customHeight="1" thickBot="1">
      <c r="A4" s="258" t="s">
        <v>650</v>
      </c>
      <c r="B4" s="259" t="s">
        <v>297</v>
      </c>
      <c r="C4" s="198"/>
      <c r="D4" s="198"/>
      <c r="E4" s="199" t="s">
        <v>130</v>
      </c>
    </row>
    <row r="5" spans="1:8" s="124" customFormat="1" ht="17.45" customHeight="1">
      <c r="A5" s="397"/>
      <c r="B5" s="398"/>
      <c r="C5" s="197" t="s">
        <v>0</v>
      </c>
      <c r="D5" s="197" t="s">
        <v>1</v>
      </c>
      <c r="E5" s="399" t="s">
        <v>2</v>
      </c>
    </row>
    <row r="6" spans="1:8" s="163" customFormat="1" ht="14.45" customHeight="1">
      <c r="A6" s="400"/>
      <c r="B6" s="588" t="s">
        <v>269</v>
      </c>
      <c r="C6" s="588" t="s">
        <v>268</v>
      </c>
      <c r="D6" s="589" t="s">
        <v>267</v>
      </c>
      <c r="E6" s="590"/>
      <c r="G6"/>
    </row>
    <row r="7" spans="1:8" s="163" customFormat="1" ht="99.6" customHeight="1">
      <c r="A7" s="400"/>
      <c r="B7" s="588"/>
      <c r="C7" s="588"/>
      <c r="D7" s="393" t="s">
        <v>266</v>
      </c>
      <c r="E7" s="394" t="s">
        <v>825</v>
      </c>
      <c r="G7"/>
    </row>
    <row r="8" spans="1:8">
      <c r="A8" s="401">
        <v>1</v>
      </c>
      <c r="B8" s="402" t="s">
        <v>191</v>
      </c>
      <c r="C8" s="403">
        <v>32882474.950400002</v>
      </c>
      <c r="D8" s="403"/>
      <c r="E8" s="404">
        <v>32882474.950400002</v>
      </c>
      <c r="F8" s="504"/>
      <c r="G8" s="504"/>
      <c r="H8" s="504"/>
    </row>
    <row r="9" spans="1:8">
      <c r="A9" s="401">
        <v>2</v>
      </c>
      <c r="B9" s="402" t="s">
        <v>192</v>
      </c>
      <c r="C9" s="403">
        <v>202226227.47310001</v>
      </c>
      <c r="D9" s="403"/>
      <c r="E9" s="404">
        <v>202226227.47310001</v>
      </c>
      <c r="F9" s="504"/>
      <c r="G9" s="504"/>
      <c r="H9" s="504"/>
    </row>
    <row r="10" spans="1:8">
      <c r="A10" s="401">
        <v>3</v>
      </c>
      <c r="B10" s="402" t="s">
        <v>265</v>
      </c>
      <c r="C10" s="403">
        <v>67016571.821099997</v>
      </c>
      <c r="D10" s="403"/>
      <c r="E10" s="404">
        <v>67016571.821099997</v>
      </c>
      <c r="F10" s="504"/>
      <c r="G10" s="504"/>
      <c r="H10" s="504"/>
    </row>
    <row r="11" spans="1:8" ht="25.5">
      <c r="A11" s="401">
        <v>4</v>
      </c>
      <c r="B11" s="402" t="s">
        <v>222</v>
      </c>
      <c r="C11" s="403">
        <v>0</v>
      </c>
      <c r="D11" s="403"/>
      <c r="E11" s="404">
        <v>0</v>
      </c>
      <c r="F11" s="504"/>
      <c r="G11" s="504"/>
      <c r="H11" s="504"/>
    </row>
    <row r="12" spans="1:8">
      <c r="A12" s="401">
        <v>5</v>
      </c>
      <c r="B12" s="402" t="s">
        <v>194</v>
      </c>
      <c r="C12" s="403">
        <v>172524654.21999997</v>
      </c>
      <c r="D12" s="403"/>
      <c r="E12" s="404">
        <v>172524654.21999997</v>
      </c>
      <c r="F12" s="504"/>
      <c r="G12" s="504"/>
      <c r="H12" s="504"/>
    </row>
    <row r="13" spans="1:8">
      <c r="A13" s="401">
        <v>6.1</v>
      </c>
      <c r="B13" s="402" t="s">
        <v>195</v>
      </c>
      <c r="C13" s="405">
        <v>914558529.62049997</v>
      </c>
      <c r="D13" s="403"/>
      <c r="E13" s="404">
        <v>914558529.62049997</v>
      </c>
      <c r="F13" s="504"/>
      <c r="G13" s="504"/>
      <c r="H13" s="504"/>
    </row>
    <row r="14" spans="1:8">
      <c r="A14" s="401">
        <v>6.2</v>
      </c>
      <c r="B14" s="406" t="s">
        <v>196</v>
      </c>
      <c r="C14" s="405">
        <v>-34407670.143894777</v>
      </c>
      <c r="D14" s="403"/>
      <c r="E14" s="404">
        <v>-34407670.143894777</v>
      </c>
      <c r="F14" s="504"/>
      <c r="G14" s="504"/>
      <c r="H14" s="504"/>
    </row>
    <row r="15" spans="1:8">
      <c r="A15" s="401">
        <v>6</v>
      </c>
      <c r="B15" s="402" t="s">
        <v>264</v>
      </c>
      <c r="C15" s="403">
        <v>880150859.47660518</v>
      </c>
      <c r="D15" s="403"/>
      <c r="E15" s="404">
        <v>880150859.47660518</v>
      </c>
      <c r="F15" s="504"/>
      <c r="G15" s="504"/>
      <c r="H15" s="504"/>
    </row>
    <row r="16" spans="1:8" ht="25.5">
      <c r="A16" s="401">
        <v>7</v>
      </c>
      <c r="B16" s="402" t="s">
        <v>198</v>
      </c>
      <c r="C16" s="403">
        <v>8246138.8174999999</v>
      </c>
      <c r="D16" s="403"/>
      <c r="E16" s="404">
        <v>8246138.8174999999</v>
      </c>
      <c r="F16" s="504"/>
      <c r="G16" s="504"/>
      <c r="H16" s="504"/>
    </row>
    <row r="17" spans="1:8">
      <c r="A17" s="401">
        <v>8</v>
      </c>
      <c r="B17" s="402" t="s">
        <v>199</v>
      </c>
      <c r="C17" s="403">
        <v>8909284.6730000004</v>
      </c>
      <c r="D17" s="403"/>
      <c r="E17" s="404">
        <v>8909284.6730000004</v>
      </c>
      <c r="F17" s="504"/>
      <c r="G17" s="504"/>
      <c r="H17" s="504"/>
    </row>
    <row r="18" spans="1:8">
      <c r="A18" s="401">
        <v>9</v>
      </c>
      <c r="B18" s="402" t="s">
        <v>200</v>
      </c>
      <c r="C18" s="403">
        <v>6362704.6600000001</v>
      </c>
      <c r="D18" s="403"/>
      <c r="E18" s="404">
        <v>6362704.6600000001</v>
      </c>
      <c r="F18" s="504"/>
      <c r="G18" s="504"/>
      <c r="H18" s="504"/>
    </row>
    <row r="19" spans="1:8" ht="25.5">
      <c r="A19" s="401">
        <v>10</v>
      </c>
      <c r="B19" s="402" t="s">
        <v>201</v>
      </c>
      <c r="C19" s="403">
        <v>28000237</v>
      </c>
      <c r="D19" s="403">
        <v>1363507.6800000002</v>
      </c>
      <c r="E19" s="404">
        <v>26636729.32</v>
      </c>
      <c r="F19" s="504"/>
      <c r="G19" s="504"/>
      <c r="H19" s="504"/>
    </row>
    <row r="20" spans="1:8">
      <c r="A20" s="401">
        <v>11</v>
      </c>
      <c r="B20" s="402" t="s">
        <v>202</v>
      </c>
      <c r="C20" s="403">
        <v>5363312.0397079997</v>
      </c>
      <c r="D20" s="403"/>
      <c r="E20" s="404">
        <v>5363312.0397079997</v>
      </c>
      <c r="F20" s="504"/>
      <c r="G20" s="504"/>
      <c r="H20" s="504"/>
    </row>
    <row r="21" spans="1:8" ht="51.75" thickBot="1">
      <c r="A21" s="407"/>
      <c r="B21" s="408" t="s">
        <v>789</v>
      </c>
      <c r="C21" s="356">
        <f>SUM(C8:C12, C15:C20)</f>
        <v>1411682465.1314132</v>
      </c>
      <c r="D21" s="356">
        <f>SUM(D8:D12, D15:D20)</f>
        <v>1363507.6800000002</v>
      </c>
      <c r="E21" s="409">
        <f>SUM(E8:E12, E15:E20)</f>
        <v>1410318957.4514132</v>
      </c>
      <c r="F21" s="504"/>
      <c r="G21" s="504"/>
      <c r="H21" s="504"/>
    </row>
    <row r="22" spans="1:8">
      <c r="A22"/>
      <c r="B22"/>
      <c r="C22"/>
      <c r="D22"/>
      <c r="E22"/>
    </row>
    <row r="23" spans="1:8">
      <c r="A23"/>
      <c r="B23"/>
      <c r="C23"/>
      <c r="D23"/>
      <c r="E23"/>
    </row>
    <row r="25" spans="1:8" s="2" customFormat="1">
      <c r="B25" s="71"/>
      <c r="F25"/>
      <c r="G25"/>
    </row>
    <row r="26" spans="1:8" s="2" customFormat="1">
      <c r="B26" s="72"/>
      <c r="F26"/>
      <c r="G26"/>
    </row>
    <row r="27" spans="1:8" s="2" customFormat="1">
      <c r="B27" s="71"/>
      <c r="F27"/>
      <c r="G27"/>
    </row>
    <row r="28" spans="1:8" s="2" customFormat="1">
      <c r="B28" s="71"/>
      <c r="F28"/>
      <c r="G28"/>
    </row>
    <row r="29" spans="1:8" s="2" customFormat="1">
      <c r="B29" s="71"/>
      <c r="F29"/>
      <c r="G29"/>
    </row>
    <row r="30" spans="1:8" s="2" customFormat="1">
      <c r="B30" s="71"/>
      <c r="F30"/>
      <c r="G30"/>
    </row>
    <row r="31" spans="1:8" s="2" customFormat="1">
      <c r="B31" s="71"/>
      <c r="F31"/>
      <c r="G31"/>
    </row>
    <row r="32" spans="1:8"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19" sqref="B19"/>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226</v>
      </c>
      <c r="B1" s="16" t="str">
        <f>Info!C2</f>
        <v>სს "ბაზისბანკი"</v>
      </c>
    </row>
    <row r="2" spans="1:6" s="21" customFormat="1" ht="15.75" customHeight="1">
      <c r="A2" s="21" t="s">
        <v>227</v>
      </c>
      <c r="B2" s="531">
        <f>'1. key ratios'!B2</f>
        <v>43465</v>
      </c>
      <c r="C2"/>
      <c r="D2"/>
      <c r="E2"/>
      <c r="F2"/>
    </row>
    <row r="3" spans="1:6" s="21" customFormat="1" ht="15.75" customHeight="1">
      <c r="C3"/>
      <c r="D3"/>
      <c r="E3"/>
      <c r="F3"/>
    </row>
    <row r="4" spans="1:6" s="21" customFormat="1" ht="26.25" thickBot="1">
      <c r="A4" s="21" t="s">
        <v>651</v>
      </c>
      <c r="B4" s="205" t="s">
        <v>301</v>
      </c>
      <c r="C4" s="199" t="s">
        <v>130</v>
      </c>
      <c r="D4"/>
      <c r="E4"/>
      <c r="F4"/>
    </row>
    <row r="5" spans="1:6" ht="26.25">
      <c r="A5" s="200">
        <v>1</v>
      </c>
      <c r="B5" s="201" t="s">
        <v>687</v>
      </c>
      <c r="C5" s="305">
        <f>'7. LI1'!E21</f>
        <v>1410318957.4514132</v>
      </c>
      <c r="D5" s="503"/>
    </row>
    <row r="6" spans="1:6" s="190" customFormat="1">
      <c r="A6" s="123">
        <v>2.1</v>
      </c>
      <c r="B6" s="207" t="s">
        <v>302</v>
      </c>
      <c r="C6" s="306">
        <v>156610169.92659998</v>
      </c>
      <c r="D6" s="503"/>
    </row>
    <row r="7" spans="1:6" s="4" customFormat="1" ht="25.5" outlineLevel="1">
      <c r="A7" s="206">
        <v>2.2000000000000002</v>
      </c>
      <c r="B7" s="202" t="s">
        <v>303</v>
      </c>
      <c r="C7" s="307"/>
      <c r="D7" s="503"/>
    </row>
    <row r="8" spans="1:6" s="4" customFormat="1" ht="26.25">
      <c r="A8" s="206">
        <v>3</v>
      </c>
      <c r="B8" s="203" t="s">
        <v>688</v>
      </c>
      <c r="C8" s="308">
        <f>SUM(C5:C7)</f>
        <v>1566929127.3780131</v>
      </c>
      <c r="D8" s="503"/>
    </row>
    <row r="9" spans="1:6" s="190" customFormat="1">
      <c r="A9" s="123">
        <v>4</v>
      </c>
      <c r="B9" s="210" t="s">
        <v>298</v>
      </c>
      <c r="C9" s="306">
        <v>14903113.914539548</v>
      </c>
      <c r="D9" s="503"/>
    </row>
    <row r="10" spans="1:6" s="4" customFormat="1" ht="25.5" outlineLevel="1">
      <c r="A10" s="206">
        <v>5.0999999999999996</v>
      </c>
      <c r="B10" s="202" t="s">
        <v>309</v>
      </c>
      <c r="C10" s="307">
        <v>-38160965.231409982</v>
      </c>
      <c r="D10" s="503"/>
    </row>
    <row r="11" spans="1:6" s="4" customFormat="1" ht="25.5" outlineLevel="1">
      <c r="A11" s="206">
        <v>5.2</v>
      </c>
      <c r="B11" s="202" t="s">
        <v>310</v>
      </c>
      <c r="C11" s="307"/>
      <c r="D11" s="503"/>
    </row>
    <row r="12" spans="1:6" s="4" customFormat="1">
      <c r="A12" s="206">
        <v>6</v>
      </c>
      <c r="B12" s="208" t="s">
        <v>299</v>
      </c>
      <c r="C12" s="410"/>
      <c r="D12" s="503"/>
    </row>
    <row r="13" spans="1:6" s="4" customFormat="1" ht="15.75" thickBot="1">
      <c r="A13" s="209">
        <v>7</v>
      </c>
      <c r="B13" s="204" t="s">
        <v>300</v>
      </c>
      <c r="C13" s="309">
        <f>SUM(C8:C12)</f>
        <v>1543671276.0611427</v>
      </c>
      <c r="D13" s="503"/>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WfKF5m1w9g9HJ8CtNj+ViuUpG4/q6rwekQV0fKpxBQs=</DigestValue>
    </Reference>
    <Reference Type="http://www.w3.org/2000/09/xmldsig#Object" URI="#idOfficeObject">
      <DigestMethod Algorithm="http://www.w3.org/2001/04/xmlenc#sha256"/>
      <DigestValue>Ty48KMn0CHs2nBwYJRdtRmyOBjvAVxcBUmMfmBBZoUg=</DigestValue>
    </Reference>
    <Reference Type="http://uri.etsi.org/01903#SignedProperties" URI="#idSignedProperties">
      <Transforms>
        <Transform Algorithm="http://www.w3.org/TR/2001/REC-xml-c14n-20010315"/>
      </Transforms>
      <DigestMethod Algorithm="http://www.w3.org/2001/04/xmlenc#sha256"/>
      <DigestValue>BELwcK3U+xaM/Jc+/q3NcRUPKFsT+FkSWh05lVZp1sU=</DigestValue>
    </Reference>
  </SignedInfo>
  <SignatureValue>NlXuiI1WHFPmMN9WOpCK5gM1Kibjla1hRPGhCPDH8d+IlkA2OJS8Xkb4RLcsjYZovmGMrC1d+8qe
DCGRxBjVynDi4R8KqsBb0DWVU4HzMbNdahpAFiZCAPUYlwMZVLGKSNk3VN7JGsk9WOHRE56IGU5x
jm/ZFiYT6r0wUTnJDhBgiQUpjKpnnGev/dvvYjS9KYvfw05Dv7lfDOagi7sT10bfPvi/ooq0RgDt
/1gT6ycIfBJtRl2L6u7MuZSfD0zi4Kjx8cMk6jGh0IrOyCirzaMjUeQPrRuvv2GR9MYxNHorK5Ue
n/M9mA5FLC8e574pKwHymDzp9PJOGp/B3H0mJw==</SignatureValue>
  <KeyInfo>
    <X509Data>
      <X509Certificate>MIIGOzCCBSOgAwIBAgIKNHGYRQACAABGoTANBgkqhkiG9w0BAQsFADBKMRIwEAYKCZImiZPyLGQBGRYCZ2UxEzARBgoJkiaJk/IsZAEZFgNuYmcxHzAdBgNVBAMTFk5CRyBDbGFzcyAyIElOVCBTdWIgQ0EwHhcNMTcxMDMxMTMwNDU5WhcNMTkxMDMxMTMwNDU5WjA5MRYwFAYDVQQKEw1KU0MgQkFTSVNCQU5LMR8wHQYDVQQDExZCQlMgLSBUaW5hdGluIEtoZWxhZHplMIIBIjANBgkqhkiG9w0BAQEFAAOCAQ8AMIIBCgKCAQEA0vJeft7aCx9ciZE51K6w6UQ0b4UR1TChpUAdPLMeniNnBcuYwo29ntnXAaq2Ph1bdjck4f6BtKLdpGe2UBxBaTAb6gKlRoDCveoxSVxifX6IxG+YtBzcvdFk/bAYwSK9E/+Ux2hHYUNl/phK9MSc1runuvC+a6Udt9XlFi3SLCsC2h5S9zIpy9Hc6Jjk1qJBRHCFvT+T3ptq2+HzXQtMjvMYQX8PCI+fhucU96D9bXiDQGYsXcpeJz/IFELUmDN7oPTLEXThRrbT6n6Ekq/f4LoGbp61FYDQY7yof4Vgkh/vn7PBUMNu2e+VC1lDkCPvpeCebLQdG5Il6l66ds1KywIDAQABo4IDMjCCAy4wPAYJKwYBBAGCNxUHBC8wLQYlKwYBBAGCNxUI5rJgg431RIaBmQmDuKFKg76EcQSDxJEzhIOIXQIBZAIBHTAdBgNVHSUEFjAUBggrBgEFBQcDAgYIKwYBBQUHAwQwCwYDVR0PBAQDAgeAMCcGCSsGAQQBgjcVCgQaMBgwCgYIKwYBBQUHAwIwCgYIKwYBBQUHAwQwHQYDVR0OBBYEFBHeEXQ5hW75bP/cbOq5z3heTyJ2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dZxVm0evOsRss94XSBBd2CHZQTXgF+G+QfSVn2ZTM7afKTnD8r5fbEVMxIgCAVpHUvjOwQDxo0A9N8PMP00PZLE9VeFhv1pOVnJgVLbFQhYUqNWtGmPrpOjyWIUyH/bykCJb0SyCkS3VSsdwqntWuqagUHKpVVKvVR9+LuJq1d34Kcf44qCOW+X5Rced2F503tArrp33BH/XufDTQ/WTiKqmopcdAjzgmd71yw1VUFeTnLLRBOeJ75lWwDE2kFWPmn1s5yZCX08vRpJfzdb0Zx/31czehd/yoxCikVAA5WyjDk/YSEB8+EItSn73b2J2Kf/vgQhhFuoy8wvGJ83pL</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czcGBA+DbsRy0mzh7UVzsFt4nhIkIELKbAl3GUQsWM0=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ME4iBJLk1Ukh4j+2aBMD9D0MI86YAZGSCZx95TLrdSA=</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M4qPGefAk93mTM67vWaC4/5UtWvY33rHnz7hgde7nrY=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fq7vr1ifXsx92kjx264blKNcELl3OgAORNBgWprSqWc=</DigestValue>
      </Reference>
      <Reference URI="/xl/styles.xml?ContentType=application/vnd.openxmlformats-officedocument.spreadsheetml.styles+xml">
        <DigestMethod Algorithm="http://www.w3.org/2001/04/xmlenc#sha256"/>
        <DigestValue>KYHC685Vgn7G9d8VTHf7U0C36EhWNP2JatA5so1z2tc=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ca0EdBPNC8O4YW1AVqwVKx8xVZfHxa447kjOfD9gU54=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1B6/mLbEaMIZWf8RYMnJwmdg38erNo8GL4xyhfEyxGI=</DigestValue>
      </Reference>
      <Reference URI="/xl/worksheets/sheet10.xml?ContentType=application/vnd.openxmlformats-officedocument.spreadsheetml.worksheet+xml">
        <DigestMethod Algorithm="http://www.w3.org/2001/04/xmlenc#sha256"/>
        <DigestValue>+F2/Y0dmbbbv/vIpC76TiKdYNzQyrIixFSEUlNx4Hss=</DigestValue>
      </Reference>
      <Reference URI="/xl/worksheets/sheet11.xml?ContentType=application/vnd.openxmlformats-officedocument.spreadsheetml.worksheet+xml">
        <DigestMethod Algorithm="http://www.w3.org/2001/04/xmlenc#sha256"/>
        <DigestValue>SoEiLtnJXszoTuJT3rFMhMBLn2/CUPkdIoBE9dWxYlI=</DigestValue>
      </Reference>
      <Reference URI="/xl/worksheets/sheet12.xml?ContentType=application/vnd.openxmlformats-officedocument.spreadsheetml.worksheet+xml">
        <DigestMethod Algorithm="http://www.w3.org/2001/04/xmlenc#sha256"/>
        <DigestValue>Jd8B7lPiFYwDNhKOMzhy73uMFcVwqO8p3mD6GG2SqUo=</DigestValue>
      </Reference>
      <Reference URI="/xl/worksheets/sheet13.xml?ContentType=application/vnd.openxmlformats-officedocument.spreadsheetml.worksheet+xml">
        <DigestMethod Algorithm="http://www.w3.org/2001/04/xmlenc#sha256"/>
        <DigestValue>ir3rBhw2bTWB650NHQvKz4gpiBZtDMyjeEaEgUBr4Ps=</DigestValue>
      </Reference>
      <Reference URI="/xl/worksheets/sheet14.xml?ContentType=application/vnd.openxmlformats-officedocument.spreadsheetml.worksheet+xml">
        <DigestMethod Algorithm="http://www.w3.org/2001/04/xmlenc#sha256"/>
        <DigestValue>2WmW87zeN64TnMBXLWFvAx6DSpQfJkgJUzUOIqkG8Ao=</DigestValue>
      </Reference>
      <Reference URI="/xl/worksheets/sheet15.xml?ContentType=application/vnd.openxmlformats-officedocument.spreadsheetml.worksheet+xml">
        <DigestMethod Algorithm="http://www.w3.org/2001/04/xmlenc#sha256"/>
        <DigestValue>0FsgVlCQtb9c+2B5/QEounJWErXV7KjDE0Sv+PlhJrA=</DigestValue>
      </Reference>
      <Reference URI="/xl/worksheets/sheet16.xml?ContentType=application/vnd.openxmlformats-officedocument.spreadsheetml.worksheet+xml">
        <DigestMethod Algorithm="http://www.w3.org/2001/04/xmlenc#sha256"/>
        <DigestValue>mGcEGE9Qv1uKQgLryyScR7qGsBT1ptEmTUdaZuT6nAI=</DigestValue>
      </Reference>
      <Reference URI="/xl/worksheets/sheet17.xml?ContentType=application/vnd.openxmlformats-officedocument.spreadsheetml.worksheet+xml">
        <DigestMethod Algorithm="http://www.w3.org/2001/04/xmlenc#sha256"/>
        <DigestValue>T5XmILrTrx9YRR+vPz/WMHnCq7wEzQqTbgNcwVhXvq0=</DigestValue>
      </Reference>
      <Reference URI="/xl/worksheets/sheet18.xml?ContentType=application/vnd.openxmlformats-officedocument.spreadsheetml.worksheet+xml">
        <DigestMethod Algorithm="http://www.w3.org/2001/04/xmlenc#sha256"/>
        <DigestValue>uZ3DUtv4dmjnjnn35RfjFMvQzpw/Aguhmp1EHacwbJE=</DigestValue>
      </Reference>
      <Reference URI="/xl/worksheets/sheet19.xml?ContentType=application/vnd.openxmlformats-officedocument.spreadsheetml.worksheet+xml">
        <DigestMethod Algorithm="http://www.w3.org/2001/04/xmlenc#sha256"/>
        <DigestValue>SMYR5mC4bVq9lmcuEXtwfPHKRPIMrkeffONzTvq7QeA=</DigestValue>
      </Reference>
      <Reference URI="/xl/worksheets/sheet2.xml?ContentType=application/vnd.openxmlformats-officedocument.spreadsheetml.worksheet+xml">
        <DigestMethod Algorithm="http://www.w3.org/2001/04/xmlenc#sha256"/>
        <DigestValue>nQxGCdpcRSvsfiRN0J3z89qv4NEm3G2HT1ub/7zxTxg=</DigestValue>
      </Reference>
      <Reference URI="/xl/worksheets/sheet3.xml?ContentType=application/vnd.openxmlformats-officedocument.spreadsheetml.worksheet+xml">
        <DigestMethod Algorithm="http://www.w3.org/2001/04/xmlenc#sha256"/>
        <DigestValue>/UHnFZmeCszyXL3fQ0smQpRs6lhbkpN9o40ZWrLaq0E=</DigestValue>
      </Reference>
      <Reference URI="/xl/worksheets/sheet4.xml?ContentType=application/vnd.openxmlformats-officedocument.spreadsheetml.worksheet+xml">
        <DigestMethod Algorithm="http://www.w3.org/2001/04/xmlenc#sha256"/>
        <DigestValue>lmNueEsM8sgvtajnqX1QuWlUib1TsxYgJBKo/cWHfBw=</DigestValue>
      </Reference>
      <Reference URI="/xl/worksheets/sheet5.xml?ContentType=application/vnd.openxmlformats-officedocument.spreadsheetml.worksheet+xml">
        <DigestMethod Algorithm="http://www.w3.org/2001/04/xmlenc#sha256"/>
        <DigestValue>MixgoSJKA6DOkRPsz4oEI9DEdN5gWcpyBxLwPSh+70g=</DigestValue>
      </Reference>
      <Reference URI="/xl/worksheets/sheet6.xml?ContentType=application/vnd.openxmlformats-officedocument.spreadsheetml.worksheet+xml">
        <DigestMethod Algorithm="http://www.w3.org/2001/04/xmlenc#sha256"/>
        <DigestValue>lvQaFmUurAaCpPAOCoSYrm6uC1W4la550eUfGxPmWAI=</DigestValue>
      </Reference>
      <Reference URI="/xl/worksheets/sheet7.xml?ContentType=application/vnd.openxmlformats-officedocument.spreadsheetml.worksheet+xml">
        <DigestMethod Algorithm="http://www.w3.org/2001/04/xmlenc#sha256"/>
        <DigestValue>YBhgC0jS/CU5WuNP10D74n9XVR+T9osOi/gfkBHw7AU=</DigestValue>
      </Reference>
      <Reference URI="/xl/worksheets/sheet8.xml?ContentType=application/vnd.openxmlformats-officedocument.spreadsheetml.worksheet+xml">
        <DigestMethod Algorithm="http://www.w3.org/2001/04/xmlenc#sha256"/>
        <DigestValue>9PjBjE2IHr+v5if1NXozqOUwsvv8h1W/J4seAfNKVbQ=</DigestValue>
      </Reference>
      <Reference URI="/xl/worksheets/sheet9.xml?ContentType=application/vnd.openxmlformats-officedocument.spreadsheetml.worksheet+xml">
        <DigestMethod Algorithm="http://www.w3.org/2001/04/xmlenc#sha256"/>
        <DigestValue>k27kwqOO6vV0e4a+PFrVa6+XIfI70R1EcVPJxdI8JGk=</DigestValue>
      </Reference>
    </Manifest>
    <SignatureProperties>
      <SignatureProperty Id="idSignatureTime" Target="#idPackageSignature">
        <mdssi:SignatureTime xmlns:mdssi="http://schemas.openxmlformats.org/package/2006/digital-signature">
          <mdssi:Format>YYYY-MM-DDThh:mm:ssTZD</mdssi:Format>
          <mdssi:Value>2019-01-31T07:03:06Z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For NBG</SignatureComments>
          <WindowsVersion>6.1</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2019-01-31T07:03:06Z</xd:SigningTime>
          <xd:SigningCertificate>
            <xd:Cert>
              <xd:CertDigest>
                <DigestMethod Algorithm="http://www.w3.org/2001/04/xmlenc#sha256"/>
                <DigestValue>pom5O9gKiB7wo2jLNWaTVerYy76r+/qjqch80njgidY=</DigestValue>
              </xd:CertDigest>
              <xd:IssuerSerial>
                <X509IssuerName>CN=NBG Class 2 INT Sub CA, DC=nbg, DC=ge</X509IssuerName>
                <X509SerialNumber>247658511365626478479009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For NBG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iBotVtGM9bRpPGez3P4PrA9YqxFOQFKRT2Qw7agqz5U=</DigestValue>
    </Reference>
    <Reference Type="http://www.w3.org/2000/09/xmldsig#Object" URI="#idOfficeObject">
      <DigestMethod Algorithm="http://www.w3.org/2001/04/xmlenc#sha256"/>
      <DigestValue>AgSGaGfr1aq1C6iPgIgLI7by9He8tNdsz5U1RECAFk0=</DigestValue>
    </Reference>
    <Reference Type="http://uri.etsi.org/01903#SignedProperties" URI="#idSignedProperties">
      <Transforms>
        <Transform Algorithm="http://www.w3.org/TR/2001/REC-xml-c14n-20010315"/>
      </Transforms>
      <DigestMethod Algorithm="http://www.w3.org/2001/04/xmlenc#sha256"/>
      <DigestValue>DZSnIImPLt7512+QV68MbgFLnkLPwUqlyitYVgKn7kE=</DigestValue>
    </Reference>
  </SignedInfo>
  <SignatureValue>aVAof44owUamZkZQZ3TT2+L9kNz+5v/8rYQubDEqA+7O+iaB999Npa+KHis66iXM84TW6tIx3BBS
0tfarKuNcyF6gGgPrD0QOzl6dX+jgIzZkZ6Xatv+KNCBIB1dI18x1uIHHzVozLHXjOB5lPR3ZH8u
AOFf1eSb2UHmjciqYY3aZFgDYgl2uZ+aLPaFxYc6qgvK8FIaeBa7OjHxwZY/2nuNW/LVMqItMv8H
h7Ee3WEsDUfN0b3Oyrh6GgoXUpVvUhL2kJzTzKzRxlhIo1eRHQ6RoedcT96YkG7Qm/rhzmKR0k5r
eI/B8pV3A3RtaEkra6pGEtsrfhsagTvMlFB8fA==</SignatureValue>
  <KeyInfo>
    <X509Data>
      <X509Certificate>MIIGPTCCBSWgAwIBAgIKe4Mt+wACAAAc4DANBgkqhkiG9w0BAQsFADBKMRIwEAYKCZImiZPyLGQBGRYCZ2UxEzARBgoJkiaJk/IsZAEZFgNuYmcxHzAdBgNVBAMTFk5CRyBDbGFzcyAyIElOVCBTdWIgQ0EwHhcNMTcwMjE1MTA0NTIzWhcNMTkwMjE1MTA0NTIzWjA7MRYwFAYDVQQKEw1KU0MgQkFTSVNCQU5LMSEwHwYDVQQDExhCQlMgLSBMaWEgQXNsYW5pa2FzaHZpbGkwggEiMA0GCSqGSIb3DQEBAQUAA4IBDwAwggEKAoIBAQDGVH1a9Ch1XSedupP7lneKbMp8O5Rxp+3kEe2FVAsuO8Ih7AnfP8KDmI40je9te/aOlbBGNHR0+MDsB56vVqPi9zAf1iZ+1/9lNikN9i4Rq8HGWizIVPVTccrCP69q3atnJuZFV/NVD3pKZslJARyZxjdddM+KCJQMg3CZ8l/5hYyxVen20noSJWzNnDwMgMm/jqO24jvZLIPuYo/uW8klIfTrengbprDckmfExRV+tLGKanBiU+WH6Y9qk/UB4ter+C9T7l9F2Gyx75Ol0U6vGcAmPyMwyFUTKukBuHuxGm+wV+fkI6YQZPfaWwtW1Rja/KNDyt/vf3Re9ImYVGolAgMBAAGjggMyMIIDLjA8BgkrBgEEAYI3FQcELzAtBiUrBgEEAYI3FQjmsmCDjfVEhoGZCYO4oUqDvoRxBIHPkBGGr54RAgFkAgEbMB0GA1UdJQQWMBQGCCsGAQUFBwMCBggrBgEFBQcDBDALBgNVHQ8EBAMCB4AwJwYJKwYBBAGCNxUKBBowGDAKBggrBgEFBQcDAjAKBggrBgEFBQcDBDAdBgNVHQ4EFgQU2CJKLLHXu57wRpgmMLUD+os1KR4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QudxHwnVIkFizK+ZgP57NszbnyRYPlMLTwhrYZv8EYaMTH4lp/V3sdECJy6tkoC4/UeUzavzHclhGSO/us33SNXKSWr9SJQ3AQmc1cS8Pgn2S8nvPAsx/Tv2zm3z9IxBva8r6YfPqpX0+20jhHDYlbaoyU3FttRIZXjoNsO2f5zvomwQLtK84mz68J1+rRezqRyiAPl0KbUSnS/oX40nEuVbVZUxBErEKJ+MGSVdfFpnlA8taSSpAXKx8PvgZ6EM65a3ycF9pXRoNU+z8b22UJwH9WwfoVvAnG4gF374/hDd4+bpDP9lRZsZjYch7Dl6Peew7VVeu8FAjqFXMN7L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czcGBA+DbsRy0mzh7UVzsFt4nhIkIELKbAl3GUQsWM0=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ME4iBJLk1Ukh4j+2aBMD9D0MI86YAZGSCZx95TLrdSA=</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M4qPGefAk93mTM67vWaC4/5UtWvY33rHnz7hgde7nrY=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fq7vr1ifXsx92kjx264blKNcELl3OgAORNBgWprSqWc=</DigestValue>
      </Reference>
      <Reference URI="/xl/styles.xml?ContentType=application/vnd.openxmlformats-officedocument.spreadsheetml.styles+xml">
        <DigestMethod Algorithm="http://www.w3.org/2001/04/xmlenc#sha256"/>
        <DigestValue>KYHC685Vgn7G9d8VTHf7U0C36EhWNP2JatA5so1z2tc=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ca0EdBPNC8O4YW1AVqwVKx8xVZfHxa447kjOfD9gU54=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1B6/mLbEaMIZWf8RYMnJwmdg38erNo8GL4xyhfEyxGI=</DigestValue>
      </Reference>
      <Reference URI="/xl/worksheets/sheet10.xml?ContentType=application/vnd.openxmlformats-officedocument.spreadsheetml.worksheet+xml">
        <DigestMethod Algorithm="http://www.w3.org/2001/04/xmlenc#sha256"/>
        <DigestValue>+F2/Y0dmbbbv/vIpC76TiKdYNzQyrIixFSEUlNx4Hss=</DigestValue>
      </Reference>
      <Reference URI="/xl/worksheets/sheet11.xml?ContentType=application/vnd.openxmlformats-officedocument.spreadsheetml.worksheet+xml">
        <DigestMethod Algorithm="http://www.w3.org/2001/04/xmlenc#sha256"/>
        <DigestValue>SoEiLtnJXszoTuJT3rFMhMBLn2/CUPkdIoBE9dWxYlI=</DigestValue>
      </Reference>
      <Reference URI="/xl/worksheets/sheet12.xml?ContentType=application/vnd.openxmlformats-officedocument.spreadsheetml.worksheet+xml">
        <DigestMethod Algorithm="http://www.w3.org/2001/04/xmlenc#sha256"/>
        <DigestValue>Jd8B7lPiFYwDNhKOMzhy73uMFcVwqO8p3mD6GG2SqUo=</DigestValue>
      </Reference>
      <Reference URI="/xl/worksheets/sheet13.xml?ContentType=application/vnd.openxmlformats-officedocument.spreadsheetml.worksheet+xml">
        <DigestMethod Algorithm="http://www.w3.org/2001/04/xmlenc#sha256"/>
        <DigestValue>ir3rBhw2bTWB650NHQvKz4gpiBZtDMyjeEaEgUBr4Ps=</DigestValue>
      </Reference>
      <Reference URI="/xl/worksheets/sheet14.xml?ContentType=application/vnd.openxmlformats-officedocument.spreadsheetml.worksheet+xml">
        <DigestMethod Algorithm="http://www.w3.org/2001/04/xmlenc#sha256"/>
        <DigestValue>2WmW87zeN64TnMBXLWFvAx6DSpQfJkgJUzUOIqkG8Ao=</DigestValue>
      </Reference>
      <Reference URI="/xl/worksheets/sheet15.xml?ContentType=application/vnd.openxmlformats-officedocument.spreadsheetml.worksheet+xml">
        <DigestMethod Algorithm="http://www.w3.org/2001/04/xmlenc#sha256"/>
        <DigestValue>0FsgVlCQtb9c+2B5/QEounJWErXV7KjDE0Sv+PlhJrA=</DigestValue>
      </Reference>
      <Reference URI="/xl/worksheets/sheet16.xml?ContentType=application/vnd.openxmlformats-officedocument.spreadsheetml.worksheet+xml">
        <DigestMethod Algorithm="http://www.w3.org/2001/04/xmlenc#sha256"/>
        <DigestValue>mGcEGE9Qv1uKQgLryyScR7qGsBT1ptEmTUdaZuT6nAI=</DigestValue>
      </Reference>
      <Reference URI="/xl/worksheets/sheet17.xml?ContentType=application/vnd.openxmlformats-officedocument.spreadsheetml.worksheet+xml">
        <DigestMethod Algorithm="http://www.w3.org/2001/04/xmlenc#sha256"/>
        <DigestValue>T5XmILrTrx9YRR+vPz/WMHnCq7wEzQqTbgNcwVhXvq0=</DigestValue>
      </Reference>
      <Reference URI="/xl/worksheets/sheet18.xml?ContentType=application/vnd.openxmlformats-officedocument.spreadsheetml.worksheet+xml">
        <DigestMethod Algorithm="http://www.w3.org/2001/04/xmlenc#sha256"/>
        <DigestValue>uZ3DUtv4dmjnjnn35RfjFMvQzpw/Aguhmp1EHacwbJE=</DigestValue>
      </Reference>
      <Reference URI="/xl/worksheets/sheet19.xml?ContentType=application/vnd.openxmlformats-officedocument.spreadsheetml.worksheet+xml">
        <DigestMethod Algorithm="http://www.w3.org/2001/04/xmlenc#sha256"/>
        <DigestValue>SMYR5mC4bVq9lmcuEXtwfPHKRPIMrkeffONzTvq7QeA=</DigestValue>
      </Reference>
      <Reference URI="/xl/worksheets/sheet2.xml?ContentType=application/vnd.openxmlformats-officedocument.spreadsheetml.worksheet+xml">
        <DigestMethod Algorithm="http://www.w3.org/2001/04/xmlenc#sha256"/>
        <DigestValue>nQxGCdpcRSvsfiRN0J3z89qv4NEm3G2HT1ub/7zxTxg=</DigestValue>
      </Reference>
      <Reference URI="/xl/worksheets/sheet3.xml?ContentType=application/vnd.openxmlformats-officedocument.spreadsheetml.worksheet+xml">
        <DigestMethod Algorithm="http://www.w3.org/2001/04/xmlenc#sha256"/>
        <DigestValue>/UHnFZmeCszyXL3fQ0smQpRs6lhbkpN9o40ZWrLaq0E=</DigestValue>
      </Reference>
      <Reference URI="/xl/worksheets/sheet4.xml?ContentType=application/vnd.openxmlformats-officedocument.spreadsheetml.worksheet+xml">
        <DigestMethod Algorithm="http://www.w3.org/2001/04/xmlenc#sha256"/>
        <DigestValue>lmNueEsM8sgvtajnqX1QuWlUib1TsxYgJBKo/cWHfBw=</DigestValue>
      </Reference>
      <Reference URI="/xl/worksheets/sheet5.xml?ContentType=application/vnd.openxmlformats-officedocument.spreadsheetml.worksheet+xml">
        <DigestMethod Algorithm="http://www.w3.org/2001/04/xmlenc#sha256"/>
        <DigestValue>MixgoSJKA6DOkRPsz4oEI9DEdN5gWcpyBxLwPSh+70g=</DigestValue>
      </Reference>
      <Reference URI="/xl/worksheets/sheet6.xml?ContentType=application/vnd.openxmlformats-officedocument.spreadsheetml.worksheet+xml">
        <DigestMethod Algorithm="http://www.w3.org/2001/04/xmlenc#sha256"/>
        <DigestValue>lvQaFmUurAaCpPAOCoSYrm6uC1W4la550eUfGxPmWAI=</DigestValue>
      </Reference>
      <Reference URI="/xl/worksheets/sheet7.xml?ContentType=application/vnd.openxmlformats-officedocument.spreadsheetml.worksheet+xml">
        <DigestMethod Algorithm="http://www.w3.org/2001/04/xmlenc#sha256"/>
        <DigestValue>YBhgC0jS/CU5WuNP10D74n9XVR+T9osOi/gfkBHw7AU=</DigestValue>
      </Reference>
      <Reference URI="/xl/worksheets/sheet8.xml?ContentType=application/vnd.openxmlformats-officedocument.spreadsheetml.worksheet+xml">
        <DigestMethod Algorithm="http://www.w3.org/2001/04/xmlenc#sha256"/>
        <DigestValue>9PjBjE2IHr+v5if1NXozqOUwsvv8h1W/J4seAfNKVbQ=</DigestValue>
      </Reference>
      <Reference URI="/xl/worksheets/sheet9.xml?ContentType=application/vnd.openxmlformats-officedocument.spreadsheetml.worksheet+xml">
        <DigestMethod Algorithm="http://www.w3.org/2001/04/xmlenc#sha256"/>
        <DigestValue>k27kwqOO6vV0e4a+PFrVa6+XIfI70R1EcVPJxdI8JGk=</DigestValue>
      </Reference>
    </Manifest>
    <SignatureProperties>
      <SignatureProperty Id="idSignatureTime" Target="#idPackageSignature">
        <mdssi:SignatureTime xmlns:mdssi="http://schemas.openxmlformats.org/package/2006/digital-signature">
          <mdssi:Format>YYYY-MM-DDThh:mm:ssTZD</mdssi:Format>
          <mdssi:Value>2019-01-31T07:09:21Z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2019-01-31T07:09:21Z</xd:SigningTime>
          <xd:SigningCertificate>
            <xd:Cert>
              <xd:CertDigest>
                <DigestMethod Algorithm="http://www.w3.org/2001/04/xmlenc#sha256"/>
                <DigestValue>ZNfH+qfjnwEtXM+lV+ObJRD9De/x5/3dy4hyPQmjRQo=</DigestValue>
              </xd:CertDigest>
              <xd:IssuerSerial>
                <X509IssuerName>CN=NBG Class 2 INT Sub CA, DC=nbg, DC=ge</X509IssuerName>
                <X509SerialNumber>583270914108581763620064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2019-01-31T07:02:45Z</dcterms:modified>
</cp:coreProperties>
</file>