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5" activeTab="1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13" i="74" l="1"/>
  <c r="V14" i="64"/>
  <c r="V13" i="64"/>
  <c r="C14" i="62" l="1"/>
  <c r="G14" i="62" l="1"/>
  <c r="F14" i="62"/>
  <c r="D14" i="62"/>
  <c r="C22" i="74" l="1"/>
  <c r="V7" i="64"/>
  <c r="V8" i="64"/>
  <c r="V9" i="64"/>
  <c r="V10" i="64"/>
  <c r="V11" i="64"/>
  <c r="V12" i="64"/>
  <c r="V15" i="64"/>
  <c r="V16" i="64"/>
  <c r="V17" i="64"/>
  <c r="V18" i="64"/>
  <c r="V19" i="64"/>
  <c r="V20" i="64"/>
  <c r="C32" i="69"/>
  <c r="C40" i="69"/>
  <c r="H14" i="74" l="1"/>
  <c r="D6" i="7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H9" i="74" l="1"/>
  <c r="H10" i="74"/>
  <c r="H11" i="74"/>
  <c r="H12" i="74"/>
  <c r="H15" i="74"/>
  <c r="H16" i="74"/>
  <c r="H17" i="74"/>
  <c r="H18" i="74"/>
  <c r="H19" i="74"/>
  <c r="H20" i="74"/>
  <c r="H21"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<sst xmlns="http://schemas.openxmlformats.org/spreadsheetml/2006/main" count="654" uniqueCount="433">
  <si>
    <t>a</t>
  </si>
  <si>
    <t>b</t>
  </si>
  <si>
    <t>c</t>
  </si>
  <si>
    <t>d</t>
  </si>
  <si>
    <t>e</t>
  </si>
  <si>
    <t>T</t>
  </si>
  <si>
    <t>T-1</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</si>
  <si>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</si>
  <si>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</si>
  <si>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</si>
  <si>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</si>
  <si>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</si>
  <si>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</si>
  <si>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</si>
  <si>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</si>
  <si>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</si>
  <si>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</si>
  <si>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</si>
  <si>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</si>
  <si>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</si>
  <si>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</si>
  <si>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</si>
  <si>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</si>
  <si>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</si>
  <si>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</si>
  <si>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</si>
  <si>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</si>
  <si>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</si>
  <si>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</si>
  <si>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</si>
  <si>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</si>
  <si>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</si>
  <si>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</si>
  <si>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</si>
  <si>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</si>
  <si>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</si>
  <si>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</si>
  <si>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</si>
  <si>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</si>
  <si>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</si>
  <si>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</si>
  <si>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</si>
  <si>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</si>
  <si>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</si>
  <si>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</si>
  <si>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</si>
  <si>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</si>
  <si>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</si>
  <si>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</si>
  <si>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</si>
  <si>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</si>
  <si>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</si>
  <si>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</si>
  <si>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</si>
  <si>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</si>
  <si>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</si>
  <si>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</si>
  <si>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</si>
  <si>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</si>
  <si>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</si>
  <si>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</si>
  <si>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</si>
  <si>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</si>
  <si>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</si>
  <si>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</si>
  <si>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</si>
  <si>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</si>
  <si>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</si>
  <si>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</si>
  <si>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</si>
  <si>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</si>
  <si>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</si>
  <si>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</si>
  <si>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</si>
  <si>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</si>
  <si>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</si>
  <si>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</si>
  <si>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</si>
  <si>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</si>
  <si>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</si>
  <si>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</si>
  <si>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</si>
  <si>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</si>
  <si>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</si>
  <si>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</si>
  <si>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</si>
  <si>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</si>
  <si>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</si>
  <si>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</si>
  <si>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</si>
  <si>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</si>
  <si>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</si>
  <si>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</si>
  <si>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</si>
  <si>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</si>
  <si>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</si>
  <si>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</si>
  <si>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</si>
  <si>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</si>
  <si>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</si>
  <si>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</si>
  <si>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</si>
  <si>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</si>
  <si>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</si>
  <si>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</si>
  <si>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</si>
  <si>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</si>
  <si>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</si>
  <si>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</si>
  <si>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</si>
  <si>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</si>
  <si>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</si>
  <si>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</si>
  <si>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</si>
  <si>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</si>
  <si>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</si>
  <si>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</si>
  <si>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</si>
  <si>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</si>
  <si>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</si>
  <si>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</si>
  <si>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</si>
  <si>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</si>
  <si>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</si>
  <si>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</si>
  <si>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</si>
  <si>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</si>
  <si>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</si>
  <si>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</si>
  <si>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</si>
  <si>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</si>
  <si>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</si>
  <si>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</si>
  <si>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</si>
  <si>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</si>
  <si>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</si>
  <si>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</si>
  <si>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</si>
  <si>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</si>
  <si>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</si>
  <si>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</si>
  <si>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</si>
  <si>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</si>
  <si>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</si>
  <si>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</si>
  <si>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</si>
  <si>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</si>
  <si>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</si>
  <si>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</si>
  <si>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</si>
  <si>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</si>
  <si>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</si>
  <si>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</si>
  <si>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</si>
  <si>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</si>
  <si>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</si>
  <si>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</si>
  <si>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</si>
  <si>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</si>
  <si>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</si>
  <si>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</si>
  <si>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</si>
  <si>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</si>
  <si>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</si>
  <si>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</si>
  <si>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</si>
  <si>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</si>
  <si>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</si>
  <si>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</si>
  <si>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</si>
  <si>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</si>
  <si>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</si>
  <si>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</si>
  <si>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</si>
  <si>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</si>
  <si>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</si>
  <si>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</si>
  <si>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</si>
  <si>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</si>
  <si>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</si>
  <si>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</si>
  <si>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</si>
  <si>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</si>
  <si>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</si>
  <si>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</si>
  <si>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</si>
  <si>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</si>
  <si>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</si>
  <si>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</si>
  <si>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</si>
  <si>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</si>
  <si>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</si>
  <si>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</si>
  <si>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</si>
  <si>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</si>
  <si>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</si>
  <si>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</si>
  <si>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</si>
  <si>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</si>
  <si>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</si>
  <si>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</si>
  <si>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</si>
  <si>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</si>
  <si>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</si>
  <si>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</si>
  <si>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</si>
  <si>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</si>
  <si>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</si>
  <si>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</si>
  <si>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</si>
  <si>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</si>
  <si>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</si>
  <si>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</si>
  <si>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</si>
  <si>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</si>
  <si>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</si>
  <si>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</si>
  <si>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</si>
  <si>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</si>
  <si>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</si>
  <si>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</si>
  <si>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</si>
  <si>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</si>
  <si>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</si>
  <si>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</si>
  <si>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</si>
  <si>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</si>
  <si>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</si>
  <si>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</si>
  <si>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</si>
  <si>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</si>
  <si>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</si>
  <si>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</si>
  <si>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</si>
  <si>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</si>
  <si>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</si>
  <si>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</si>
  <si>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</si>
  <si>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</si>
  <si>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</si>
  <si>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</si>
  <si>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</si>
  <si>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</si>
  <si>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</si>
  <si>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</si>
  <si>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</si>
  <si>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</si>
  <si>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</si>
  <si>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</si>
  <si>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</si>
  <si>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</si>
  <si>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</si>
  <si>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</si>
  <si>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</si>
  <si>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</si>
  <si>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</si>
  <si>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</si>
  <si>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</si>
  <si>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</si>
  <si>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</si>
  <si>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</si>
  <si>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</si>
  <si>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</si>
  <si>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</si>
  <si>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</si>
  <si>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</si>
  <si>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</si>
  <si>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</si>
  <si>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</si>
  <si>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</si>
  <si>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</si>
  <si>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</si>
  <si>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</si>
  <si>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</si>
  <si>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</si>
  <si>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</si>
  <si>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</si>
  <si>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</si>
  <si>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</si>
  <si>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</si>
  <si>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</si>
  <si>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</si>
  <si>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</si>
  <si>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</si>
  <si>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</si>
  <si>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</si>
  <si>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</si>
  <si>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</si>
  <si>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</si>
  <si>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</si>
  <si>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</si>
  <si>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</si>
  <si>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</si>
  <si>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</si>
  <si>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</si>
  <si>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</si>
  <si>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</si>
  <si>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</si>
  <si>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</si>
  <si>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</si>
  <si>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</si>
  <si>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</si>
  <si>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</si>
  <si>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</si>
  <si>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</si>
  <si>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</si>
  <si>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</si>
  <si>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</si>
  <si>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</si>
  <si>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</si>
  <si>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</si>
  <si>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</si>
  <si>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</si>
  <si>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</si>
  <si>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</si>
  <si>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</si>
  <si>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</si>
  <si>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</si>
  <si>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</si>
  <si>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</si>
  <si>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</si>
  <si>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</si>
  <si>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</si>
  <si>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</si>
  <si>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</si>
  <si>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</si>
  <si>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</si>
  <si>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</si>
  <si>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</si>
  <si>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</si>
  <si>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</si>
  <si>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</si>
  <si>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</si>
  <si>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</si>
  <si>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</si>
  <si>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</si>
  <si>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</si>
  <si>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</si>
  <si>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</si>
  <si>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</si>
  <si>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</si>
  <si>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</si>
  <si>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</si>
  <si>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</si>
  <si>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</si>
  <si>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</si>
  <si>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</si>
  <si>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</si>
  <si>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</si>
  <si>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</si>
  <si>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</si>
  <si>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</si>
  <si>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</si>
  <si>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</si>
  <si>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</si>
  <si>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</si>
  <si>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</si>
  <si>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</si>
  <si>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</si>
  <si>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</si>
  <si>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</si>
  <si>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</si>
  <si>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</si>
  <si>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</si>
  <si>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</si>
  <si>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</si>
  <si>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</si>
  <si>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</si>
  <si>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</si>
  <si>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</si>
  <si>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</si>
  <si>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</si>
  <si>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</si>
  <si>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</si>
  <si>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</si>
  <si>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</si>
  <si>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</si>
  <si>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</si>
  <si>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</si>
  <si>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</si>
  <si>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</si>
  <si>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</si>
  <si>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</si>
  <si>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</si>
  <si>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</si>
  <si>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</si>
  <si>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</si>
  <si>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</si>
  <si>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</si>
  <si>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</si>
  <si>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</si>
  <si>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</si>
  <si>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</si>
  <si>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</si>
  <si>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</si>
  <si>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</si>
  <si>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</si>
  <si>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</si>
  <si>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</si>
  <si>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</si>
  <si>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</si>
  <si>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</si>
  <si>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</si>
  <si>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</si>
  <si>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</si>
  <si>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</si>
  <si>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</si>
  <si>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</si>
  <si>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</si>
  <si>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</si>
  <si>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</si>
  <si>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ჯანგ ძუნი</t>
  </si>
  <si>
    <t>ჟუ ნინგი</t>
  </si>
  <si>
    <t>მი ზაიქი</t>
  </si>
  <si>
    <t>ზაზა რობაქიძე</t>
  </si>
  <si>
    <t>ცაავა დავით</t>
  </si>
  <si>
    <t>ასლანიკაშვილი ლია</t>
  </si>
  <si>
    <t>კაკაბაძე დავით</t>
  </si>
  <si>
    <t>გარდაფხაძე ლევან</t>
  </si>
  <si>
    <t>ხვეი ლი</t>
  </si>
  <si>
    <t>შპს "Xinjiang HuaLing Industry &amp; Trade (Group) Co"</t>
  </si>
  <si>
    <t>მი ენხვა</t>
  </si>
  <si>
    <t>ცხრილი 9 (Capital), N39</t>
  </si>
  <si>
    <t>ცხრილი 9 (Capital), N2</t>
  </si>
  <si>
    <t>ცხრილი 9 (Capital), N3</t>
  </si>
  <si>
    <t>ცხრილი 9 (Capital), N5</t>
  </si>
  <si>
    <t>ცხრილი 9 (Capital), N6</t>
  </si>
  <si>
    <t>ცხრილი 9 (Capital), N5, N8</t>
  </si>
  <si>
    <t>სს "ბაზისბანკი"</t>
  </si>
  <si>
    <t>დავით ცაავა</t>
  </si>
  <si>
    <t>www.basisbank.ge</t>
  </si>
  <si>
    <t>სს ბაზისბანკი</t>
  </si>
  <si>
    <t>6.2.2</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</si>
</sst>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theme="6" tint="-0.499984740745262"/>
      </top>
      <bottom/>
      <diagonal/>
    </border>
    <border>
      <left/>
      <right style="medium">
        <color indexed="64"/>
      </right>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9"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4"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4" applyNumberFormat="0" applyFill="0" applyAlignment="0" applyProtection="0"/>
    <xf numFmtId="169" fontId="58" fillId="0" borderId="44" applyNumberFormat="0" applyFill="0" applyAlignment="0" applyProtection="0"/>
    <xf numFmtId="0"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169" fontId="59" fillId="0" borderId="45" applyNumberFormat="0" applyFill="0" applyAlignment="0" applyProtection="0"/>
    <xf numFmtId="0"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169"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9"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0" fontId="69" fillId="43" borderId="41"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7"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0" fontId="72" fillId="0" borderId="47"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0" fontId="7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8"/>
    <xf numFmtId="169" fontId="29" fillId="0" borderId="48"/>
    <xf numFmtId="168" fontId="2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9"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9"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9"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28" fillId="0" borderId="52"/>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9"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6"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9"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3" fontId="2" fillId="72" borderId="83" applyFont="0">
      <alignment horizontal="right" vertical="center"/>
      <protection locked="0"/>
    </xf>
    <xf numFmtId="0" fontId="69"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9"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5" fillId="70" borderId="84" applyFont="0" applyBorder="0">
      <alignment horizontal="center" wrapText="1"/>
    </xf>
    <xf numFmtId="168" fontId="57" fillId="0" borderId="81">
      <alignment horizontal="left" vertical="center"/>
    </xf>
    <xf numFmtId="0" fontId="57" fillId="0" borderId="81">
      <alignment horizontal="left" vertical="center"/>
    </xf>
    <xf numFmtId="0" fontId="57" fillId="0" borderId="81">
      <alignment horizontal="left" vertical="center"/>
    </xf>
    <xf numFmtId="0" fontId="2" fillId="69" borderId="83" applyNumberFormat="0" applyFont="0" applyBorder="0" applyProtection="0">
      <alignment horizontal="center" vertical="center"/>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41"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9"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1" fillId="0" borderId="0"/>
    <xf numFmtId="169" fontId="29" fillId="37" borderId="0"/>
  </cellStyleXfs>
  <cellXfs count="51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7"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4" xfId="0" applyNumberFormat="1" applyFont="1" applyBorder="1" applyAlignment="1">
      <alignment horizontal="center"/>
    </xf>
    <xf numFmtId="167" fontId="20" fillId="0" borderId="64" xfId="0" applyNumberFormat="1" applyFont="1" applyBorder="1" applyAlignment="1">
      <alignment horizontal="center"/>
    </xf>
    <xf numFmtId="167" fontId="26" fillId="0" borderId="66" xfId="0" applyNumberFormat="1" applyFont="1" applyBorder="1" applyAlignment="1">
      <alignment horizontal="center"/>
    </xf>
    <xf numFmtId="167" fontId="25" fillId="36" borderId="59" xfId="0" applyNumberFormat="1" applyFont="1" applyFill="1" applyBorder="1" applyAlignment="1">
      <alignment horizontal="center"/>
    </xf>
    <xf numFmtId="167" fontId="26" fillId="0" borderId="63"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167" fontId="25"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4"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9" fillId="37" borderId="0" xfId="20" applyBorder="1"/>
    <xf numFmtId="169" fontId="29" fillId="37" borderId="76" xfId="20" applyBorder="1"/>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3" xfId="0" applyFont="1" applyFill="1" applyBorder="1" applyAlignment="1">
      <alignment vertical="center"/>
    </xf>
    <xf numFmtId="0" fontId="6" fillId="0" borderId="83" xfId="0" applyFont="1" applyFill="1" applyBorder="1" applyAlignment="1">
      <alignment vertical="center"/>
    </xf>
    <xf numFmtId="0" fontId="4" fillId="0" borderId="19" xfId="0" applyFont="1" applyFill="1" applyBorder="1" applyAlignment="1">
      <alignment vertical="center"/>
    </xf>
    <xf numFmtId="0" fontId="4" fillId="0" borderId="78" xfId="0" applyFont="1" applyFill="1" applyBorder="1" applyAlignment="1">
      <alignment vertical="center"/>
    </xf>
    <xf numFmtId="0" fontId="4" fillId="0" borderId="80" xfId="0" applyFont="1" applyFill="1" applyBorder="1" applyAlignment="1">
      <alignment vertical="center"/>
    </xf>
    <xf numFmtId="0" fontId="4" fillId="0" borderId="1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69" fontId="29" fillId="37" borderId="33" xfId="20" applyBorder="1"/>
    <xf numFmtId="169" fontId="29" fillId="37" borderId="95" xfId="20" applyBorder="1"/>
    <xf numFmtId="169" fontId="29" fillId="37" borderId="85" xfId="20" applyBorder="1"/>
    <xf numFmtId="169" fontId="29"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3" xfId="0" applyFont="1" applyFill="1" applyBorder="1" applyAlignment="1">
      <alignment vertical="center"/>
    </xf>
    <xf numFmtId="0" fontId="4" fillId="0" borderId="100"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67" fontId="4" fillId="0" borderId="83"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0" xfId="0" applyFont="1" applyBorder="1" applyAlignment="1">
      <alignment horizontal="center" vertical="center" wrapText="1"/>
    </xf>
    <xf numFmtId="0" fontId="23" fillId="0" borderId="83" xfId="0" applyFont="1" applyBorder="1" applyAlignment="1">
      <alignment vertical="center" wrapText="1"/>
    </xf>
    <xf numFmtId="3" fontId="24" fillId="36" borderId="83" xfId="0" applyNumberFormat="1" applyFont="1" applyFill="1" applyBorder="1" applyAlignment="1">
      <alignment vertical="center" wrapText="1"/>
    </xf>
    <xf numFmtId="3" fontId="24" fillId="36" borderId="98"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4" fillId="0" borderId="83" xfId="0" applyNumberFormat="1" applyFont="1" applyBorder="1" applyAlignment="1">
      <alignment vertical="center" wrapText="1"/>
    </xf>
    <xf numFmtId="3" fontId="24" fillId="0" borderId="98"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4" fillId="0" borderId="83" xfId="0" applyNumberFormat="1" applyFont="1" applyFill="1" applyBorder="1" applyAlignment="1">
      <alignment vertical="center" wrapText="1"/>
    </xf>
    <xf numFmtId="0" fontId="23" fillId="0" borderId="83" xfId="0" applyFont="1" applyFill="1" applyBorder="1" applyAlignment="1">
      <alignment horizontal="left" vertical="center" wrapText="1" indent="2"/>
    </xf>
    <xf numFmtId="0" fontId="11" fillId="0" borderId="83" xfId="17" applyFill="1" applyBorder="1" applyAlignment="1" applyProtection="1"/>
    <xf numFmtId="0" fontId="7" fillId="3" borderId="83" xfId="20960" applyFont="1" applyFill="1" applyBorder="1" applyAlignment="1" applyProtection="1"/>
    <xf numFmtId="0" fontId="106"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9"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3" fillId="0" borderId="100" xfId="0" applyFont="1" applyFill="1" applyBorder="1" applyAlignment="1">
      <alignment horizontal="center" vertical="center" wrapText="1"/>
    </xf>
    <xf numFmtId="0" fontId="23" fillId="0" borderId="83" xfId="0" applyFont="1" applyFill="1" applyBorder="1" applyAlignment="1">
      <alignment vertical="center" wrapText="1"/>
    </xf>
    <xf numFmtId="3" fontId="24" fillId="0" borderId="98" xfId="0" applyNumberFormat="1" applyFont="1" applyFill="1" applyBorder="1" applyAlignment="1">
      <alignment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0" fontId="13" fillId="0" borderId="84" xfId="0" applyFont="1" applyFill="1" applyBorder="1" applyAlignment="1">
      <alignment wrapText="1"/>
    </xf>
    <xf numFmtId="0" fontId="13" fillId="0" borderId="84" xfId="0" applyFont="1" applyBorder="1" applyAlignment="1">
      <alignment wrapText="1"/>
    </xf>
    <xf numFmtId="0" fontId="9" fillId="0" borderId="100" xfId="0" applyFont="1" applyBorder="1" applyAlignment="1">
      <alignment vertical="center"/>
    </xf>
    <xf numFmtId="10" fontId="4" fillId="0" borderId="23" xfId="20961" applyNumberFormat="1" applyFont="1" applyBorder="1" applyAlignment="1"/>
    <xf numFmtId="10" fontId="4" fillId="0" borderId="40" xfId="20961" applyNumberFormat="1" applyFont="1" applyBorder="1" applyAlignment="1"/>
    <xf numFmtId="0" fontId="26" fillId="0" borderId="100" xfId="0" applyFont="1" applyBorder="1" applyAlignment="1">
      <alignment horizontal="center"/>
    </xf>
    <xf numFmtId="0" fontId="26" fillId="0" borderId="102" xfId="0" applyFont="1" applyBorder="1" applyAlignment="1">
      <alignment wrapText="1"/>
    </xf>
    <xf numFmtId="193" fontId="26" fillId="0" borderId="103" xfId="0" applyNumberFormat="1" applyFont="1" applyBorder="1" applyAlignment="1">
      <alignment vertical="center"/>
    </xf>
    <xf numFmtId="167" fontId="26" fillId="0" borderId="104" xfId="0" applyNumberFormat="1" applyFont="1" applyBorder="1" applyAlignment="1">
      <alignment horizontal="center"/>
    </xf>
    <xf numFmtId="0" fontId="26" fillId="0" borderId="83" xfId="0" applyFont="1" applyBorder="1" applyAlignment="1">
      <alignment wrapText="1"/>
    </xf>
    <xf numFmtId="193" fontId="26" fillId="0" borderId="83" xfId="0" applyNumberFormat="1" applyFont="1" applyBorder="1" applyAlignment="1">
      <alignment vertical="center"/>
    </xf>
    <xf numFmtId="167" fontId="26" fillId="0" borderId="105" xfId="0" applyNumberFormat="1" applyFont="1" applyBorder="1" applyAlignment="1">
      <alignment horizontal="center"/>
    </xf>
    <xf numFmtId="38" fontId="26" fillId="0" borderId="83" xfId="0" applyNumberFormat="1" applyFont="1" applyBorder="1"/>
    <xf numFmtId="169" fontId="7" fillId="0" borderId="19" xfId="7" applyNumberFormat="1" applyFont="1" applyFill="1" applyBorder="1" applyAlignment="1">
      <alignment horizontal="left" vertical="center" wrapText="1" indent="1"/>
    </xf>
    <xf numFmtId="169" fontId="4" fillId="0" borderId="19" xfId="7" applyNumberFormat="1" applyFont="1" applyFill="1" applyBorder="1" applyAlignment="1">
      <alignment horizontal="center" vertical="center" wrapText="1"/>
    </xf>
    <xf numFmtId="169" fontId="4" fillId="0" borderId="20" xfId="7" applyNumberFormat="1" applyFont="1" applyFill="1" applyBorder="1" applyAlignment="1">
      <alignment horizontal="center" vertical="center" wrapText="1"/>
    </xf>
    <xf numFmtId="14" fontId="7" fillId="0" borderId="0" xfId="0" applyNumberFormat="1" applyFont="1"/>
    <xf numFmtId="193" fontId="26" fillId="0" borderId="3" xfId="0" applyNumberFormat="1" applyFont="1" applyFill="1" applyBorder="1" applyAlignment="1" applyProtection="1">
      <alignment horizontal="right"/>
    </xf>
    <xf numFmtId="169" fontId="29" fillId="37" borderId="106" xfId="20" applyBorder="1"/>
    <xf numFmtId="193" fontId="9" fillId="0" borderId="3" xfId="0" applyNumberFormat="1" applyFont="1" applyFill="1" applyBorder="1" applyAlignment="1" applyProtection="1">
      <alignment vertical="center"/>
      <protection locked="0"/>
    </xf>
    <xf numFmtId="193" fontId="18" fillId="0" borderId="3" xfId="0" applyNumberFormat="1" applyFont="1" applyFill="1" applyBorder="1" applyAlignment="1" applyProtection="1">
      <alignment vertical="center"/>
      <protection locked="0"/>
    </xf>
    <xf numFmtId="10" fontId="18" fillId="0" borderId="25" xfId="20961" applyNumberFormat="1" applyFont="1" applyFill="1" applyBorder="1" applyAlignment="1" applyProtection="1">
      <alignment vertical="center"/>
      <protection locked="0"/>
    </xf>
    <xf numFmtId="164" fontId="4" fillId="0" borderId="83"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8" xfId="7" applyNumberFormat="1" applyFont="1" applyFill="1" applyBorder="1" applyAlignment="1">
      <alignment vertical="center"/>
    </xf>
    <xf numFmtId="164" fontId="4" fillId="3" borderId="81"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56" xfId="7" applyNumberFormat="1" applyFont="1" applyFill="1" applyBorder="1" applyAlignment="1">
      <alignment vertical="center"/>
    </xf>
    <xf numFmtId="164" fontId="4" fillId="0" borderId="68" xfId="7" applyNumberFormat="1" applyFont="1" applyFill="1" applyBorder="1" applyAlignment="1">
      <alignment vertical="center"/>
    </xf>
    <xf numFmtId="10" fontId="4" fillId="0" borderId="77" xfId="20961" applyNumberFormat="1" applyFont="1" applyFill="1" applyBorder="1" applyAlignment="1">
      <alignment vertical="center"/>
    </xf>
    <xf numFmtId="10" fontId="4" fillId="0" borderId="94" xfId="20961"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20" xfId="7" applyNumberFormat="1" applyFont="1" applyFill="1" applyBorder="1" applyAlignment="1">
      <alignment vertical="center"/>
    </xf>
    <xf numFmtId="164" fontId="4" fillId="0" borderId="79" xfId="7" applyNumberFormat="1" applyFont="1" applyFill="1" applyBorder="1" applyAlignment="1">
      <alignment vertical="center"/>
    </xf>
    <xf numFmtId="164" fontId="4" fillId="0" borderId="92" xfId="7" applyNumberFormat="1" applyFont="1" applyFill="1" applyBorder="1" applyAlignment="1">
      <alignment vertical="center"/>
    </xf>
    <xf numFmtId="193" fontId="0" fillId="0" borderId="0" xfId="0" applyNumberFormat="1"/>
    <xf numFmtId="3" fontId="0" fillId="0" borderId="0" xfId="0" applyNumberFormat="1" applyAlignment="1">
      <alignment wrapText="1"/>
    </xf>
    <xf numFmtId="193" fontId="0" fillId="0" borderId="0" xfId="0" applyNumberFormat="1" applyAlignment="1"/>
    <xf numFmtId="164" fontId="4" fillId="0" borderId="3" xfId="7" applyNumberFormat="1" applyFont="1" applyBorder="1" applyAlignment="1"/>
    <xf numFmtId="164" fontId="4" fillId="0" borderId="8" xfId="7" applyNumberFormat="1" applyFont="1" applyBorder="1" applyAlignment="1"/>
    <xf numFmtId="193" fontId="4" fillId="0" borderId="0" xfId="0" applyNumberFormat="1" applyFont="1"/>
    <xf numFmtId="193" fontId="12" fillId="0" borderId="0" xfId="0" applyNumberFormat="1" applyFont="1"/>
    <xf numFmtId="193" fontId="4" fillId="0" borderId="23" xfId="0" applyNumberFormat="1" applyFont="1" applyFill="1" applyBorder="1" applyAlignment="1"/>
    <xf numFmtId="164" fontId="4" fillId="0" borderId="22" xfId="7" applyNumberFormat="1" applyFont="1" applyBorder="1" applyAlignment="1"/>
    <xf numFmtId="164" fontId="4" fillId="36" borderId="26" xfId="7" applyNumberFormat="1" applyFont="1" applyFill="1" applyBorder="1"/>
    <xf numFmtId="14" fontId="4" fillId="0" borderId="0" xfId="0" applyNumberFormat="1" applyFont="1"/>
    <xf numFmtId="14" fontId="0" fillId="0" borderId="0" xfId="0" applyNumberFormat="1"/>
    <xf numFmtId="0" fontId="107" fillId="0" borderId="70" xfId="0" applyFont="1" applyBorder="1" applyAlignment="1">
      <alignment horizontal="left" vertical="center" wrapText="1"/>
    </xf>
    <xf numFmtId="0" fontId="107" fillId="0" borderId="69"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3" xfId="0" applyFont="1" applyFill="1" applyBorder="1" applyAlignment="1">
      <alignment horizontal="center"/>
    </xf>
    <xf numFmtId="0" fontId="104" fillId="3" borderId="71" xfId="13" applyFont="1" applyFill="1" applyBorder="1" applyAlignment="1" applyProtection="1">
      <alignment horizontal="center" vertical="center" wrapText="1"/>
      <protection locked="0"/>
    </xf>
    <xf numFmtId="0" fontId="104"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5" xfId="0" applyNumberFormat="1" applyFont="1" applyFill="1" applyBorder="1" applyAlignment="1">
      <alignment horizontal="center" vertical="center" wrapText="1"/>
    </xf>
    <xf numFmtId="164" fontId="4" fillId="0" borderId="58" xfId="0" applyNumberFormat="1" applyFont="1" applyFill="1" applyBorder="1" applyAlignment="1">
      <alignment horizontal="center" vertical="center" wrapText="1"/>
    </xf>
    <xf numFmtId="164" fontId="4" fillId="0" borderId="90" xfId="0" applyNumberFormat="1"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view="pageBreakPreview" zoomScale="60" zoomScaleNormal="100" workbookViewId="0">
      <pane xSplit="1" ySplit="7" topLeftCell="B8" activePane="bottomRight" state="frozen"/>
      <selection pane="topRight" activeCell="B1" sqref="B1"/>
      <selection pane="bottomLeft" activeCell="A8" sqref="A8"/>
      <selection pane="bottomRight" activeCell="G25" sqref="G2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255</v>
      </c>
      <c r="C1" s="98"/>
    </row>
    <row r="2" spans="1:3" s="192" customFormat="1" ht="15.75">
      <c r="A2" s="240">
        <v>1</v>
      </c>
      <c r="B2" s="193" t="s">
        <v>256</v>
      </c>
      <c r="C2" s="190" t="s">
        <v>428</v>
      </c>
    </row>
    <row r="3" spans="1:3" s="192" customFormat="1" ht="15.75">
      <c r="A3" s="240">
        <v>2</v>
      </c>
      <c r="B3" s="194" t="s">
        <v>257</v>
      </c>
      <c r="C3" s="190" t="s">
        <v>411</v>
      </c>
    </row>
    <row r="4" spans="1:3" s="192" customFormat="1" ht="15.75">
      <c r="A4" s="240">
        <v>3</v>
      </c>
      <c r="B4" s="194" t="s">
        <v>258</v>
      </c>
      <c r="C4" s="190" t="s">
        <v>429</v>
      </c>
    </row>
    <row r="5" spans="1:3" s="192" customFormat="1" ht="15.75">
      <c r="A5" s="241">
        <v>4</v>
      </c>
      <c r="B5" s="197" t="s">
        <v>259</v>
      </c>
      <c r="C5" s="190" t="s">
        <v>430</v>
      </c>
    </row>
    <row r="6" spans="1:3" s="196" customFormat="1" ht="65.25" customHeight="1">
      <c r="A6" s="462" t="s">
        <v>375</v>
      </c>
      <c r="B6" s="463"/>
      <c r="C6" s="463"/>
    </row>
    <row r="7" spans="1:3">
      <c r="A7" s="394" t="s">
        <v>329</v>
      </c>
      <c r="B7" s="395" t="s">
        <v>260</v>
      </c>
    </row>
    <row r="8" spans="1:3">
      <c r="A8" s="396">
        <v>1</v>
      </c>
      <c r="B8" s="393" t="s">
        <v>228</v>
      </c>
    </row>
    <row r="9" spans="1:3">
      <c r="A9" s="396">
        <v>2</v>
      </c>
      <c r="B9" s="393" t="s">
        <v>261</v>
      </c>
    </row>
    <row r="10" spans="1:3">
      <c r="A10" s="396">
        <v>3</v>
      </c>
      <c r="B10" s="393" t="s">
        <v>262</v>
      </c>
    </row>
    <row r="11" spans="1:3">
      <c r="A11" s="396">
        <v>4</v>
      </c>
      <c r="B11" s="393" t="s">
        <v>263</v>
      </c>
      <c r="C11" s="191"/>
    </row>
    <row r="12" spans="1:3">
      <c r="A12" s="396">
        <v>5</v>
      </c>
      <c r="B12" s="393" t="s">
        <v>192</v>
      </c>
    </row>
    <row r="13" spans="1:3">
      <c r="A13" s="396">
        <v>6</v>
      </c>
      <c r="B13" s="397" t="s">
        <v>153</v>
      </c>
    </row>
    <row r="14" spans="1:3">
      <c r="A14" s="396">
        <v>7</v>
      </c>
      <c r="B14" s="393" t="s">
        <v>264</v>
      </c>
    </row>
    <row r="15" spans="1:3">
      <c r="A15" s="396">
        <v>8</v>
      </c>
      <c r="B15" s="393" t="s">
        <v>268</v>
      </c>
    </row>
    <row r="16" spans="1:3">
      <c r="A16" s="396">
        <v>9</v>
      </c>
      <c r="B16" s="393" t="s">
        <v>91</v>
      </c>
    </row>
    <row r="17" spans="1:2">
      <c r="A17" s="398" t="s">
        <v>406</v>
      </c>
      <c r="B17" s="393" t="s">
        <v>405</v>
      </c>
    </row>
    <row r="18" spans="1:2">
      <c r="A18" s="396">
        <v>10</v>
      </c>
      <c r="B18" s="393" t="s">
        <v>271</v>
      </c>
    </row>
    <row r="19" spans="1:2">
      <c r="A19" s="396">
        <v>11</v>
      </c>
      <c r="B19" s="397" t="s">
        <v>251</v>
      </c>
    </row>
    <row r="20" spans="1:2">
      <c r="A20" s="396">
        <v>12</v>
      </c>
      <c r="B20" s="397" t="s">
        <v>248</v>
      </c>
    </row>
    <row r="21" spans="1:2">
      <c r="A21" s="396">
        <v>13</v>
      </c>
      <c r="B21" s="399" t="s">
        <v>366</v>
      </c>
    </row>
    <row r="22" spans="1:2">
      <c r="A22" s="396">
        <v>14</v>
      </c>
      <c r="B22" s="400" t="s">
        <v>396</v>
      </c>
    </row>
    <row r="23" spans="1:2">
      <c r="A23" s="401">
        <v>15</v>
      </c>
      <c r="B23" s="397" t="s">
        <v>80</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view="pageBreakPreview" zoomScale="60" zoomScaleNormal="100" workbookViewId="0">
      <pane xSplit="1" ySplit="5" topLeftCell="B14" activePane="bottomRight" state="frozen"/>
      <selection pane="topRight" activeCell="B1" sqref="B1"/>
      <selection pane="bottomLeft" activeCell="A5" sqref="A5"/>
      <selection pane="bottomRight" activeCell="C62" sqref="C62"/>
    </sheetView>
  </sheetViews>
  <sheetFormatPr defaultRowHeight="15"/>
  <cols>
    <col min="1" max="1" width="9.5703125" style="5" bestFit="1" customWidth="1"/>
    <col min="2" max="2" width="132.42578125" style="2" customWidth="1"/>
    <col min="3" max="3" width="18.42578125" style="2" customWidth="1"/>
  </cols>
  <sheetData>
    <row r="1" spans="1:6" ht="15.75">
      <c r="A1" s="18" t="s">
        <v>193</v>
      </c>
      <c r="B1" s="17" t="s">
        <v>431</v>
      </c>
      <c r="D1" s="2"/>
      <c r="E1" s="2"/>
      <c r="F1" s="2"/>
    </row>
    <row r="2" spans="1:6" s="22" customFormat="1" ht="15.75" customHeight="1">
      <c r="A2" s="22" t="s">
        <v>194</v>
      </c>
      <c r="B2" s="22">
        <v>43373</v>
      </c>
    </row>
    <row r="3" spans="1:6" s="22" customFormat="1" ht="15.75" customHeight="1"/>
    <row r="4" spans="1:6" ht="15.75" thickBot="1">
      <c r="A4" s="5" t="s">
        <v>338</v>
      </c>
      <c r="B4" s="65" t="s">
        <v>91</v>
      </c>
    </row>
    <row r="5" spans="1:6">
      <c r="A5" s="144" t="s">
        <v>29</v>
      </c>
      <c r="B5" s="145"/>
      <c r="C5" s="146" t="s">
        <v>30</v>
      </c>
    </row>
    <row r="6" spans="1:6">
      <c r="A6" s="147">
        <v>1</v>
      </c>
      <c r="B6" s="88" t="s">
        <v>31</v>
      </c>
      <c r="C6" s="284">
        <f>SUM(C7:C11)</f>
        <v>206087896.86559999</v>
      </c>
    </row>
    <row r="7" spans="1:6">
      <c r="A7" s="147">
        <v>2</v>
      </c>
      <c r="B7" s="85" t="s">
        <v>32</v>
      </c>
      <c r="C7" s="285">
        <v>16137647</v>
      </c>
    </row>
    <row r="8" spans="1:6">
      <c r="A8" s="147">
        <v>3</v>
      </c>
      <c r="B8" s="79" t="s">
        <v>33</v>
      </c>
      <c r="C8" s="285">
        <v>75783642.799999997</v>
      </c>
    </row>
    <row r="9" spans="1:6">
      <c r="A9" s="147">
        <v>4</v>
      </c>
      <c r="B9" s="79" t="s">
        <v>34</v>
      </c>
      <c r="C9" s="285">
        <v>0</v>
      </c>
    </row>
    <row r="10" spans="1:6">
      <c r="A10" s="147">
        <v>5</v>
      </c>
      <c r="B10" s="79" t="s">
        <v>35</v>
      </c>
      <c r="C10" s="285">
        <v>90730370.719999999</v>
      </c>
    </row>
    <row r="11" spans="1:6">
      <c r="A11" s="147">
        <v>6</v>
      </c>
      <c r="B11" s="86" t="s">
        <v>36</v>
      </c>
      <c r="C11" s="285">
        <v>23436236.345600005</v>
      </c>
    </row>
    <row r="12" spans="1:6" s="4" customFormat="1">
      <c r="A12" s="147">
        <v>7</v>
      </c>
      <c r="B12" s="88" t="s">
        <v>37</v>
      </c>
      <c r="C12" s="286">
        <f>SUM(C13:C27)</f>
        <v>9760579.0899999999</v>
      </c>
    </row>
    <row r="13" spans="1:6" s="4" customFormat="1">
      <c r="A13" s="147">
        <v>8</v>
      </c>
      <c r="B13" s="87" t="s">
        <v>38</v>
      </c>
      <c r="C13" s="287">
        <v>8601655.1899999995</v>
      </c>
    </row>
    <row r="14" spans="1:6" s="4" customFormat="1" ht="25.5">
      <c r="A14" s="147">
        <v>9</v>
      </c>
      <c r="B14" s="80" t="s">
        <v>39</v>
      </c>
      <c r="C14" s="287">
        <v>0</v>
      </c>
    </row>
    <row r="15" spans="1:6" s="4" customFormat="1">
      <c r="A15" s="147">
        <v>10</v>
      </c>
      <c r="B15" s="81" t="s">
        <v>40</v>
      </c>
      <c r="C15" s="287">
        <v>1158923.8999999999</v>
      </c>
    </row>
    <row r="16" spans="1:6" s="4" customFormat="1">
      <c r="A16" s="147">
        <v>11</v>
      </c>
      <c r="B16" s="82" t="s">
        <v>41</v>
      </c>
      <c r="C16" s="287">
        <v>0</v>
      </c>
    </row>
    <row r="17" spans="1:3" s="4" customFormat="1">
      <c r="A17" s="147">
        <v>12</v>
      </c>
      <c r="B17" s="81" t="s">
        <v>42</v>
      </c>
      <c r="C17" s="287">
        <v>0</v>
      </c>
    </row>
    <row r="18" spans="1:3" s="4" customFormat="1">
      <c r="A18" s="147">
        <v>13</v>
      </c>
      <c r="B18" s="81" t="s">
        <v>43</v>
      </c>
      <c r="C18" s="287">
        <v>0</v>
      </c>
    </row>
    <row r="19" spans="1:3" s="4" customFormat="1">
      <c r="A19" s="147">
        <v>14</v>
      </c>
      <c r="B19" s="81" t="s">
        <v>44</v>
      </c>
      <c r="C19" s="287">
        <v>0</v>
      </c>
    </row>
    <row r="20" spans="1:3" s="4" customFormat="1" ht="25.5">
      <c r="A20" s="147">
        <v>15</v>
      </c>
      <c r="B20" s="81" t="s">
        <v>45</v>
      </c>
      <c r="C20" s="287">
        <v>0</v>
      </c>
    </row>
    <row r="21" spans="1:3" s="4" customFormat="1" ht="25.5">
      <c r="A21" s="147">
        <v>16</v>
      </c>
      <c r="B21" s="80" t="s">
        <v>46</v>
      </c>
      <c r="C21" s="287">
        <v>0</v>
      </c>
    </row>
    <row r="22" spans="1:3" s="4" customFormat="1">
      <c r="A22" s="147">
        <v>17</v>
      </c>
      <c r="B22" s="148" t="s">
        <v>47</v>
      </c>
      <c r="C22" s="287">
        <v>0</v>
      </c>
    </row>
    <row r="23" spans="1:3" s="4" customFormat="1" ht="25.5">
      <c r="A23" s="147">
        <v>18</v>
      </c>
      <c r="B23" s="80" t="s">
        <v>48</v>
      </c>
      <c r="C23" s="287">
        <v>0</v>
      </c>
    </row>
    <row r="24" spans="1:3" s="4" customFormat="1" ht="25.5">
      <c r="A24" s="147">
        <v>19</v>
      </c>
      <c r="B24" s="80" t="s">
        <v>49</v>
      </c>
      <c r="C24" s="287">
        <v>0</v>
      </c>
    </row>
    <row r="25" spans="1:3" s="4" customFormat="1" ht="25.5">
      <c r="A25" s="147">
        <v>20</v>
      </c>
      <c r="B25" s="83" t="s">
        <v>50</v>
      </c>
      <c r="C25" s="287">
        <v>0</v>
      </c>
    </row>
    <row r="26" spans="1:3" s="4" customFormat="1">
      <c r="A26" s="147">
        <v>21</v>
      </c>
      <c r="B26" s="83" t="s">
        <v>51</v>
      </c>
      <c r="C26" s="287">
        <v>0</v>
      </c>
    </row>
    <row r="27" spans="1:3" s="4" customFormat="1" ht="25.5">
      <c r="A27" s="147">
        <v>22</v>
      </c>
      <c r="B27" s="83" t="s">
        <v>52</v>
      </c>
      <c r="C27" s="287">
        <v>0</v>
      </c>
    </row>
    <row r="28" spans="1:3" s="4" customFormat="1">
      <c r="A28" s="147">
        <v>23</v>
      </c>
      <c r="B28" s="89" t="s">
        <v>26</v>
      </c>
      <c r="C28" s="286">
        <f>C6-C12</f>
        <v>196327317.77559999</v>
      </c>
    </row>
    <row r="29" spans="1:3" s="4" customFormat="1">
      <c r="A29" s="149"/>
      <c r="B29" s="84"/>
      <c r="C29" s="287"/>
    </row>
    <row r="30" spans="1:3" s="4" customFormat="1">
      <c r="A30" s="149">
        <v>24</v>
      </c>
      <c r="B30" s="89" t="s">
        <v>53</v>
      </c>
      <c r="C30" s="286">
        <f>C31+C34</f>
        <v>0</v>
      </c>
    </row>
    <row r="31" spans="1:3" s="4" customFormat="1">
      <c r="A31" s="149">
        <v>25</v>
      </c>
      <c r="B31" s="79" t="s">
        <v>54</v>
      </c>
      <c r="C31" s="288">
        <f>C32+C33</f>
        <v>0</v>
      </c>
    </row>
    <row r="32" spans="1:3" s="4" customFormat="1">
      <c r="A32" s="149">
        <v>26</v>
      </c>
      <c r="B32" s="188" t="s">
        <v>55</v>
      </c>
      <c r="C32" s="287"/>
    </row>
    <row r="33" spans="1:3" s="4" customFormat="1">
      <c r="A33" s="149">
        <v>27</v>
      </c>
      <c r="B33" s="188" t="s">
        <v>56</v>
      </c>
      <c r="C33" s="287"/>
    </row>
    <row r="34" spans="1:3" s="4" customFormat="1">
      <c r="A34" s="149">
        <v>28</v>
      </c>
      <c r="B34" s="79" t="s">
        <v>57</v>
      </c>
      <c r="C34" s="287"/>
    </row>
    <row r="35" spans="1:3" s="4" customFormat="1">
      <c r="A35" s="149">
        <v>29</v>
      </c>
      <c r="B35" s="89" t="s">
        <v>58</v>
      </c>
      <c r="C35" s="286">
        <f>SUM(C36:C40)</f>
        <v>0</v>
      </c>
    </row>
    <row r="36" spans="1:3" s="4" customFormat="1">
      <c r="A36" s="149">
        <v>30</v>
      </c>
      <c r="B36" s="80" t="s">
        <v>59</v>
      </c>
      <c r="C36" s="287"/>
    </row>
    <row r="37" spans="1:3" s="4" customFormat="1">
      <c r="A37" s="149">
        <v>31</v>
      </c>
      <c r="B37" s="81" t="s">
        <v>60</v>
      </c>
      <c r="C37" s="287"/>
    </row>
    <row r="38" spans="1:3" s="4" customFormat="1" ht="25.5">
      <c r="A38" s="149">
        <v>32</v>
      </c>
      <c r="B38" s="80" t="s">
        <v>61</v>
      </c>
      <c r="C38" s="287"/>
    </row>
    <row r="39" spans="1:3" s="4" customFormat="1" ht="25.5">
      <c r="A39" s="149">
        <v>33</v>
      </c>
      <c r="B39" s="80" t="s">
        <v>49</v>
      </c>
      <c r="C39" s="287"/>
    </row>
    <row r="40" spans="1:3" s="4" customFormat="1" ht="25.5">
      <c r="A40" s="149">
        <v>34</v>
      </c>
      <c r="B40" s="83" t="s">
        <v>62</v>
      </c>
      <c r="C40" s="287"/>
    </row>
    <row r="41" spans="1:3" s="4" customFormat="1">
      <c r="A41" s="149">
        <v>35</v>
      </c>
      <c r="B41" s="89" t="s">
        <v>27</v>
      </c>
      <c r="C41" s="286">
        <f>C30-C35</f>
        <v>0</v>
      </c>
    </row>
    <row r="42" spans="1:3" s="4" customFormat="1">
      <c r="A42" s="149"/>
      <c r="B42" s="84"/>
      <c r="C42" s="287"/>
    </row>
    <row r="43" spans="1:3" s="4" customFormat="1">
      <c r="A43" s="149">
        <v>36</v>
      </c>
      <c r="B43" s="90" t="s">
        <v>63</v>
      </c>
      <c r="C43" s="286">
        <f>SUM(C44:C46)</f>
        <v>12805195.422729408</v>
      </c>
    </row>
    <row r="44" spans="1:3" s="4" customFormat="1">
      <c r="A44" s="149">
        <v>37</v>
      </c>
      <c r="B44" s="79" t="s">
        <v>64</v>
      </c>
      <c r="C44" s="287">
        <v>0</v>
      </c>
    </row>
    <row r="45" spans="1:3" s="4" customFormat="1">
      <c r="A45" s="149">
        <v>38</v>
      </c>
      <c r="B45" s="79" t="s">
        <v>65</v>
      </c>
      <c r="C45" s="287">
        <v>0</v>
      </c>
    </row>
    <row r="46" spans="1:3" s="4" customFormat="1">
      <c r="A46" s="149">
        <v>39</v>
      </c>
      <c r="B46" s="79" t="s">
        <v>66</v>
      </c>
      <c r="C46" s="287">
        <v>12805195.422729408</v>
      </c>
    </row>
    <row r="47" spans="1:3" s="4" customFormat="1">
      <c r="A47" s="149">
        <v>40</v>
      </c>
      <c r="B47" s="90" t="s">
        <v>67</v>
      </c>
      <c r="C47" s="286">
        <f>SUM(C48:C51)</f>
        <v>0</v>
      </c>
    </row>
    <row r="48" spans="1:3" s="4" customFormat="1">
      <c r="A48" s="149">
        <v>41</v>
      </c>
      <c r="B48" s="80" t="s">
        <v>68</v>
      </c>
      <c r="C48" s="287"/>
    </row>
    <row r="49" spans="1:3" s="4" customFormat="1">
      <c r="A49" s="149">
        <v>42</v>
      </c>
      <c r="B49" s="81" t="s">
        <v>69</v>
      </c>
      <c r="C49" s="287"/>
    </row>
    <row r="50" spans="1:3" s="4" customFormat="1" ht="25.5">
      <c r="A50" s="149">
        <v>43</v>
      </c>
      <c r="B50" s="80" t="s">
        <v>70</v>
      </c>
      <c r="C50" s="287"/>
    </row>
    <row r="51" spans="1:3" s="4" customFormat="1" ht="25.5">
      <c r="A51" s="149">
        <v>44</v>
      </c>
      <c r="B51" s="80" t="s">
        <v>49</v>
      </c>
      <c r="C51" s="287"/>
    </row>
    <row r="52" spans="1:3" s="4" customFormat="1" ht="15.75" thickBot="1">
      <c r="A52" s="150">
        <v>45</v>
      </c>
      <c r="B52" s="151" t="s">
        <v>28</v>
      </c>
      <c r="C52" s="289">
        <f>C43-C47</f>
        <v>12805195.422729408</v>
      </c>
    </row>
    <row r="55" spans="1:3">
      <c r="B55" s="2" t="s">
        <v>230</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C33" sqref="C33:D39"/>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 min="7" max="7" width="26.140625" customWidth="1"/>
    <col min="8" max="8" width="13.85546875" bestFit="1" customWidth="1"/>
  </cols>
  <sheetData>
    <row r="1" spans="1:9">
      <c r="A1" s="18" t="s">
        <v>193</v>
      </c>
      <c r="B1" s="20" t="s">
        <v>431</v>
      </c>
      <c r="E1" s="2"/>
      <c r="F1" s="2"/>
    </row>
    <row r="2" spans="1:9" s="22" customFormat="1" ht="15.75" customHeight="1">
      <c r="A2" s="22" t="s">
        <v>194</v>
      </c>
      <c r="B2" s="22">
        <v>43373</v>
      </c>
    </row>
    <row r="3" spans="1:9" s="22" customFormat="1" ht="15.75" customHeight="1">
      <c r="A3" s="27"/>
    </row>
    <row r="4" spans="1:9" s="22" customFormat="1" ht="15.75" customHeight="1" thickBot="1">
      <c r="A4" s="22" t="s">
        <v>339</v>
      </c>
      <c r="B4" s="212" t="s">
        <v>271</v>
      </c>
      <c r="D4" s="214" t="s">
        <v>97</v>
      </c>
    </row>
    <row r="5" spans="1:9" ht="38.25">
      <c r="A5" s="161" t="s">
        <v>29</v>
      </c>
      <c r="B5" s="162" t="s">
        <v>236</v>
      </c>
      <c r="C5" s="163" t="s">
        <v>239</v>
      </c>
      <c r="D5" s="213" t="s">
        <v>272</v>
      </c>
      <c r="G5" s="22"/>
      <c r="H5" s="22"/>
      <c r="I5" s="22"/>
    </row>
    <row r="6" spans="1:9">
      <c r="A6" s="417">
        <v>1</v>
      </c>
      <c r="B6" s="418" t="s">
        <v>158</v>
      </c>
      <c r="C6" s="419">
        <v>32304001.111099999</v>
      </c>
      <c r="D6" s="420"/>
      <c r="E6" s="8"/>
      <c r="G6" s="22"/>
      <c r="H6" s="22"/>
      <c r="I6" s="22"/>
    </row>
    <row r="7" spans="1:9">
      <c r="A7" s="417">
        <v>2</v>
      </c>
      <c r="B7" s="91" t="s">
        <v>159</v>
      </c>
      <c r="C7" s="419">
        <v>169927021.6776</v>
      </c>
      <c r="D7" s="153"/>
      <c r="E7" s="8"/>
      <c r="G7" s="22"/>
      <c r="H7" s="22"/>
      <c r="I7" s="22"/>
    </row>
    <row r="8" spans="1:9">
      <c r="A8" s="417">
        <v>3</v>
      </c>
      <c r="B8" s="91" t="s">
        <v>160</v>
      </c>
      <c r="C8" s="419">
        <v>39913066.396200001</v>
      </c>
      <c r="D8" s="153"/>
      <c r="E8" s="8"/>
      <c r="G8" s="22"/>
      <c r="H8" s="22"/>
      <c r="I8" s="22"/>
    </row>
    <row r="9" spans="1:9">
      <c r="A9" s="417">
        <v>4</v>
      </c>
      <c r="B9" s="91" t="s">
        <v>189</v>
      </c>
      <c r="C9" s="419">
        <v>0</v>
      </c>
      <c r="D9" s="153"/>
      <c r="E9" s="8"/>
      <c r="G9" s="22"/>
      <c r="H9" s="22"/>
      <c r="I9" s="22"/>
    </row>
    <row r="10" spans="1:9">
      <c r="A10" s="417">
        <v>5</v>
      </c>
      <c r="B10" s="91" t="s">
        <v>161</v>
      </c>
      <c r="C10" s="419">
        <v>181865782.86000001</v>
      </c>
      <c r="D10" s="153"/>
      <c r="E10" s="8"/>
      <c r="G10" s="22"/>
      <c r="H10" s="22"/>
      <c r="I10" s="22"/>
    </row>
    <row r="11" spans="1:9">
      <c r="A11" s="417">
        <v>6.1</v>
      </c>
      <c r="B11" s="91" t="s">
        <v>162</v>
      </c>
      <c r="C11" s="419">
        <v>881716240.2766</v>
      </c>
      <c r="D11" s="154"/>
      <c r="E11" s="9"/>
      <c r="G11" s="22"/>
      <c r="H11" s="22"/>
      <c r="I11" s="22"/>
    </row>
    <row r="12" spans="1:9">
      <c r="A12" s="417">
        <v>6.2</v>
      </c>
      <c r="B12" s="92" t="s">
        <v>163</v>
      </c>
      <c r="C12" s="419">
        <v>-37027709.780867934</v>
      </c>
      <c r="D12" s="154"/>
      <c r="E12" s="9"/>
      <c r="G12" s="22"/>
      <c r="H12" s="22"/>
      <c r="I12" s="22"/>
    </row>
    <row r="13" spans="1:9">
      <c r="A13" s="417" t="s">
        <v>373</v>
      </c>
      <c r="B13" s="93" t="s">
        <v>374</v>
      </c>
      <c r="C13" s="419">
        <v>13366515.24036872</v>
      </c>
      <c r="D13" s="154"/>
      <c r="E13" s="9"/>
      <c r="G13" s="22"/>
      <c r="H13" s="22"/>
      <c r="I13" s="22"/>
    </row>
    <row r="14" spans="1:9">
      <c r="A14" s="417" t="s">
        <v>432</v>
      </c>
      <c r="B14" s="93" t="s">
        <v>374</v>
      </c>
      <c r="C14" s="293">
        <v>12805195.422729408</v>
      </c>
      <c r="D14" s="154" t="s">
        <v>422</v>
      </c>
      <c r="E14" s="8"/>
      <c r="G14" s="22"/>
      <c r="H14" s="22"/>
      <c r="I14" s="22"/>
    </row>
    <row r="15" spans="1:9">
      <c r="A15" s="417">
        <v>6</v>
      </c>
      <c r="B15" s="91" t="s">
        <v>164</v>
      </c>
      <c r="C15" s="295">
        <v>844688530.49573195</v>
      </c>
      <c r="D15" s="154"/>
      <c r="E15" s="8"/>
      <c r="G15" s="22"/>
      <c r="H15" s="22"/>
      <c r="I15" s="22"/>
    </row>
    <row r="16" spans="1:9">
      <c r="A16" s="417">
        <v>7</v>
      </c>
      <c r="B16" s="91" t="s">
        <v>165</v>
      </c>
      <c r="C16" s="290">
        <v>7338067.2119999994</v>
      </c>
      <c r="D16" s="154"/>
      <c r="E16" s="8"/>
      <c r="G16" s="22"/>
      <c r="H16" s="22"/>
      <c r="I16" s="22"/>
    </row>
    <row r="17" spans="1:9">
      <c r="A17" s="417">
        <v>8</v>
      </c>
      <c r="B17" s="91" t="s">
        <v>166</v>
      </c>
      <c r="C17" s="290">
        <v>8935216.432</v>
      </c>
      <c r="D17" s="154"/>
      <c r="E17" s="8"/>
      <c r="G17" s="22"/>
      <c r="H17" s="22"/>
      <c r="I17" s="22"/>
    </row>
    <row r="18" spans="1:9">
      <c r="A18" s="417">
        <v>9</v>
      </c>
      <c r="B18" s="91" t="s">
        <v>167</v>
      </c>
      <c r="C18" s="290">
        <v>4362704.66</v>
      </c>
      <c r="D18" s="154"/>
      <c r="E18" s="8"/>
      <c r="G18" s="22"/>
      <c r="H18" s="22"/>
      <c r="I18" s="22"/>
    </row>
    <row r="19" spans="1:9">
      <c r="A19" s="417">
        <v>10</v>
      </c>
      <c r="B19" s="91" t="s">
        <v>168</v>
      </c>
      <c r="C19" s="290">
        <v>24713243</v>
      </c>
      <c r="D19" s="154"/>
      <c r="E19" s="8"/>
      <c r="G19" s="22"/>
      <c r="H19" s="22"/>
      <c r="I19" s="22"/>
    </row>
    <row r="20" spans="1:9">
      <c r="A20" s="417">
        <v>10.1</v>
      </c>
      <c r="B20" s="95" t="s">
        <v>238</v>
      </c>
      <c r="C20" s="291">
        <v>1158923.8999999999</v>
      </c>
      <c r="D20" s="154" t="s">
        <v>347</v>
      </c>
      <c r="E20" s="8"/>
      <c r="G20" s="22"/>
      <c r="H20" s="22"/>
      <c r="I20" s="22"/>
    </row>
    <row r="21" spans="1:9">
      <c r="A21" s="417">
        <v>11</v>
      </c>
      <c r="B21" s="421" t="s">
        <v>169</v>
      </c>
      <c r="C21" s="422">
        <v>8691049.2305239998</v>
      </c>
      <c r="D21" s="423"/>
      <c r="E21" s="8"/>
    </row>
    <row r="22" spans="1:9">
      <c r="A22" s="152">
        <v>12</v>
      </c>
      <c r="B22" s="96" t="s">
        <v>170</v>
      </c>
      <c r="C22" s="292">
        <v>1322738683.075156</v>
      </c>
      <c r="D22" s="156"/>
      <c r="E22" s="7"/>
      <c r="G22" s="22"/>
      <c r="H22" s="22"/>
      <c r="I22" s="22"/>
    </row>
    <row r="23" spans="1:9">
      <c r="A23" s="417">
        <v>13</v>
      </c>
      <c r="B23" s="421" t="s">
        <v>171</v>
      </c>
      <c r="C23" s="424">
        <v>34107244.460000001</v>
      </c>
      <c r="D23" s="157"/>
      <c r="E23" s="8"/>
      <c r="G23" s="22"/>
      <c r="H23" s="22"/>
      <c r="I23" s="22"/>
    </row>
    <row r="24" spans="1:9">
      <c r="A24" s="417">
        <v>14</v>
      </c>
      <c r="B24" s="421" t="s">
        <v>172</v>
      </c>
      <c r="C24" s="424">
        <v>136622759.3556</v>
      </c>
      <c r="D24" s="153"/>
      <c r="E24" s="8"/>
      <c r="G24" s="22"/>
      <c r="H24" s="22"/>
      <c r="I24" s="22"/>
    </row>
    <row r="25" spans="1:9">
      <c r="A25" s="417">
        <v>15</v>
      </c>
      <c r="B25" s="421" t="s">
        <v>173</v>
      </c>
      <c r="C25" s="424">
        <v>118684277.1495</v>
      </c>
      <c r="D25" s="153"/>
      <c r="E25" s="8"/>
      <c r="G25" s="22"/>
      <c r="H25" s="22"/>
      <c r="I25" s="22"/>
    </row>
    <row r="26" spans="1:9">
      <c r="A26" s="417">
        <v>16</v>
      </c>
      <c r="B26" s="421" t="s">
        <v>174</v>
      </c>
      <c r="C26" s="424">
        <v>402606091.36860001</v>
      </c>
      <c r="D26" s="153"/>
      <c r="E26" s="8"/>
      <c r="G26" s="22"/>
      <c r="H26" s="22"/>
      <c r="I26" s="22"/>
    </row>
    <row r="27" spans="1:9">
      <c r="A27" s="417">
        <v>17</v>
      </c>
      <c r="B27" s="421" t="s">
        <v>175</v>
      </c>
      <c r="C27" s="424">
        <v>0</v>
      </c>
      <c r="D27" s="153"/>
      <c r="E27" s="8"/>
      <c r="G27" s="22"/>
      <c r="H27" s="22"/>
      <c r="I27" s="22"/>
    </row>
    <row r="28" spans="1:9">
      <c r="A28" s="417">
        <v>18</v>
      </c>
      <c r="B28" s="421" t="s">
        <v>176</v>
      </c>
      <c r="C28" s="424">
        <v>396581877.18899995</v>
      </c>
      <c r="D28" s="153"/>
      <c r="E28" s="8"/>
      <c r="G28" s="22"/>
      <c r="H28" s="22"/>
      <c r="I28" s="22"/>
    </row>
    <row r="29" spans="1:9">
      <c r="A29" s="417">
        <v>19</v>
      </c>
      <c r="B29" s="421" t="s">
        <v>177</v>
      </c>
      <c r="C29" s="424">
        <v>10461690.510000002</v>
      </c>
      <c r="D29" s="153"/>
      <c r="E29" s="8"/>
      <c r="G29" s="22"/>
      <c r="H29" s="22"/>
      <c r="I29" s="22"/>
    </row>
    <row r="30" spans="1:9">
      <c r="A30" s="417">
        <v>20</v>
      </c>
      <c r="B30" s="421" t="s">
        <v>99</v>
      </c>
      <c r="C30" s="424">
        <v>17586844.589660242</v>
      </c>
      <c r="D30" s="153"/>
      <c r="E30" s="8"/>
      <c r="G30" s="22"/>
      <c r="H30" s="22"/>
      <c r="I30" s="22"/>
    </row>
    <row r="31" spans="1:9">
      <c r="A31" s="152">
        <v>21</v>
      </c>
      <c r="B31" s="95" t="s">
        <v>178</v>
      </c>
      <c r="C31" s="291">
        <v>0</v>
      </c>
      <c r="D31" s="155"/>
      <c r="E31" s="8"/>
      <c r="G31" s="22"/>
      <c r="H31" s="22"/>
      <c r="I31" s="22"/>
    </row>
    <row r="32" spans="1:9">
      <c r="A32" s="152">
        <v>22</v>
      </c>
      <c r="B32" s="96" t="s">
        <v>179</v>
      </c>
      <c r="C32" s="292">
        <f>SUM(C23:C31)</f>
        <v>1116650784.62236</v>
      </c>
      <c r="D32" s="156"/>
      <c r="E32" s="7"/>
      <c r="G32" s="22"/>
      <c r="H32" s="22"/>
      <c r="I32" s="22"/>
    </row>
    <row r="33" spans="1:9">
      <c r="A33" s="152">
        <v>23</v>
      </c>
      <c r="B33" s="94" t="s">
        <v>180</v>
      </c>
      <c r="C33" s="290">
        <v>16137647</v>
      </c>
      <c r="D33" s="153" t="s">
        <v>423</v>
      </c>
      <c r="E33" s="8"/>
      <c r="G33" s="22"/>
      <c r="H33" s="22"/>
      <c r="I33" s="22"/>
    </row>
    <row r="34" spans="1:9">
      <c r="A34" s="152">
        <v>24</v>
      </c>
      <c r="B34" s="94" t="s">
        <v>181</v>
      </c>
      <c r="C34" s="290">
        <v>0</v>
      </c>
      <c r="D34" s="153"/>
      <c r="E34" s="8"/>
      <c r="G34" s="22"/>
      <c r="H34" s="22"/>
      <c r="I34" s="22"/>
    </row>
    <row r="35" spans="1:9">
      <c r="A35" s="152">
        <v>25</v>
      </c>
      <c r="B35" s="94" t="s">
        <v>237</v>
      </c>
      <c r="C35" s="290">
        <v>0</v>
      </c>
      <c r="D35" s="153"/>
      <c r="E35" s="8"/>
      <c r="G35" s="22"/>
      <c r="H35" s="22"/>
      <c r="I35" s="22"/>
    </row>
    <row r="36" spans="1:9">
      <c r="A36" s="152">
        <v>26</v>
      </c>
      <c r="B36" s="94" t="s">
        <v>183</v>
      </c>
      <c r="C36" s="290">
        <v>75783642.799999997</v>
      </c>
      <c r="D36" s="153" t="s">
        <v>424</v>
      </c>
      <c r="E36" s="8"/>
      <c r="G36" s="22"/>
      <c r="H36" s="22"/>
      <c r="I36" s="22"/>
    </row>
    <row r="37" spans="1:9">
      <c r="A37" s="152">
        <v>27</v>
      </c>
      <c r="B37" s="94" t="s">
        <v>184</v>
      </c>
      <c r="C37" s="290">
        <v>82128715.530000001</v>
      </c>
      <c r="D37" s="153" t="s">
        <v>425</v>
      </c>
      <c r="E37" s="8"/>
      <c r="G37" s="22"/>
      <c r="H37" s="22"/>
      <c r="I37" s="22"/>
    </row>
    <row r="38" spans="1:9">
      <c r="A38" s="152">
        <v>28</v>
      </c>
      <c r="B38" s="94" t="s">
        <v>185</v>
      </c>
      <c r="C38" s="290">
        <v>23436238.345600005</v>
      </c>
      <c r="D38" s="153" t="s">
        <v>426</v>
      </c>
      <c r="E38" s="8"/>
      <c r="G38" s="22"/>
      <c r="H38" s="22"/>
      <c r="I38" s="22"/>
    </row>
    <row r="39" spans="1:9">
      <c r="A39" s="152">
        <v>29</v>
      </c>
      <c r="B39" s="94" t="s">
        <v>38</v>
      </c>
      <c r="C39" s="290">
        <v>8601655.1899999995</v>
      </c>
      <c r="D39" s="153" t="s">
        <v>427</v>
      </c>
      <c r="E39" s="8"/>
      <c r="G39" s="22"/>
      <c r="H39" s="22"/>
      <c r="I39" s="22"/>
    </row>
    <row r="40" spans="1:9" ht="16.5" thickBot="1">
      <c r="A40" s="158">
        <v>30</v>
      </c>
      <c r="B40" s="159" t="s">
        <v>186</v>
      </c>
      <c r="C40" s="294">
        <f>SUM(C33:C39)</f>
        <v>206087898.86559999</v>
      </c>
      <c r="D40" s="160"/>
      <c r="E40" s="7"/>
      <c r="G40" s="22"/>
      <c r="H40" s="22"/>
      <c r="I40" s="22"/>
    </row>
    <row r="41" spans="1:9">
      <c r="G41" s="22"/>
      <c r="H41" s="22"/>
      <c r="I41" s="22"/>
    </row>
  </sheetData>
  <pageMargins left="0.7" right="0.7" top="0.75" bottom="0.75" header="0.3" footer="0.3"/>
  <pageSetup paperSize="9" scale="46"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5"/>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P30" sqref="P30"/>
    </sheetView>
  </sheetViews>
  <sheetFormatPr defaultColWidth="9.140625" defaultRowHeight="12.75"/>
  <cols>
    <col min="1" max="1" width="10.5703125" style="2" bestFit="1" customWidth="1"/>
    <col min="2" max="2" width="95" style="2" customWidth="1"/>
    <col min="3" max="3" width="14.5703125" style="2" bestFit="1" customWidth="1"/>
    <col min="4" max="4" width="13.28515625" style="2" bestFit="1" customWidth="1"/>
    <col min="5" max="5" width="13.5703125" style="2" bestFit="1" customWidth="1"/>
    <col min="6" max="6" width="13.28515625" style="2" bestFit="1" customWidth="1"/>
    <col min="7" max="7" width="13.5703125" style="2" bestFit="1" customWidth="1"/>
    <col min="8" max="8" width="13.28515625" style="2" bestFit="1" customWidth="1"/>
    <col min="9" max="9" width="12.42578125" style="2" bestFit="1" customWidth="1"/>
    <col min="10" max="10" width="13.28515625" style="2" bestFit="1" customWidth="1"/>
    <col min="11" max="11" width="14.5703125" style="2" bestFit="1" customWidth="1"/>
    <col min="12" max="12" width="13.28515625" style="2" bestFit="1" customWidth="1"/>
    <col min="13" max="13" width="14.5703125" style="2" bestFit="1" customWidth="1"/>
    <col min="14" max="15" width="13.5703125" style="2" bestFit="1" customWidth="1"/>
    <col min="16" max="16" width="13.28515625" style="2" bestFit="1" customWidth="1"/>
    <col min="17" max="17" width="12.42578125" style="2" bestFit="1" customWidth="1"/>
    <col min="18" max="18" width="13.28515625" style="2" bestFit="1" customWidth="1"/>
    <col min="19" max="19" width="31.5703125" style="2" bestFit="1" customWidth="1"/>
    <col min="20" max="20" width="10.42578125" style="13" bestFit="1" customWidth="1"/>
    <col min="21" max="16384" width="9.140625" style="13"/>
  </cols>
  <sheetData>
    <row r="1" spans="1:22">
      <c r="A1" s="2" t="s">
        <v>193</v>
      </c>
      <c r="B1" s="2" t="s">
        <v>431</v>
      </c>
    </row>
    <row r="2" spans="1:22">
      <c r="A2" s="2" t="s">
        <v>194</v>
      </c>
      <c r="B2" s="2">
        <v>43373</v>
      </c>
    </row>
    <row r="4" spans="1:22" ht="39" thickBot="1">
      <c r="A4" s="74" t="s">
        <v>340</v>
      </c>
      <c r="B4" s="323" t="s">
        <v>363</v>
      </c>
    </row>
    <row r="5" spans="1:22">
      <c r="A5" s="140"/>
      <c r="B5" s="143"/>
      <c r="C5" s="122" t="s">
        <v>0</v>
      </c>
      <c r="D5" s="122" t="s">
        <v>1</v>
      </c>
      <c r="E5" s="122" t="s">
        <v>2</v>
      </c>
      <c r="F5" s="122" t="s">
        <v>3</v>
      </c>
      <c r="G5" s="122" t="s">
        <v>4</v>
      </c>
      <c r="H5" s="122" t="s">
        <v>7</v>
      </c>
      <c r="I5" s="122" t="s">
        <v>240</v>
      </c>
      <c r="J5" s="122" t="s">
        <v>241</v>
      </c>
      <c r="K5" s="122" t="s">
        <v>242</v>
      </c>
      <c r="L5" s="122" t="s">
        <v>243</v>
      </c>
      <c r="M5" s="122" t="s">
        <v>244</v>
      </c>
      <c r="N5" s="122" t="s">
        <v>245</v>
      </c>
      <c r="O5" s="122" t="s">
        <v>350</v>
      </c>
      <c r="P5" s="122" t="s">
        <v>351</v>
      </c>
      <c r="Q5" s="122" t="s">
        <v>352</v>
      </c>
      <c r="R5" s="314" t="s">
        <v>353</v>
      </c>
      <c r="S5" s="123" t="s">
        <v>354</v>
      </c>
    </row>
    <row r="6" spans="1:22" ht="46.5" customHeight="1">
      <c r="A6" s="165"/>
      <c r="B6" s="489" t="s">
        <v>355</v>
      </c>
      <c r="C6" s="487">
        <v>0</v>
      </c>
      <c r="D6" s="488"/>
      <c r="E6" s="487">
        <v>0.2</v>
      </c>
      <c r="F6" s="488"/>
      <c r="G6" s="487">
        <v>0.35</v>
      </c>
      <c r="H6" s="488"/>
      <c r="I6" s="487">
        <v>0.5</v>
      </c>
      <c r="J6" s="488"/>
      <c r="K6" s="487">
        <v>0.75</v>
      </c>
      <c r="L6" s="488"/>
      <c r="M6" s="487">
        <v>1</v>
      </c>
      <c r="N6" s="488"/>
      <c r="O6" s="487">
        <v>1.5</v>
      </c>
      <c r="P6" s="488"/>
      <c r="Q6" s="487">
        <v>2.5</v>
      </c>
      <c r="R6" s="488"/>
      <c r="S6" s="485" t="s">
        <v>252</v>
      </c>
    </row>
    <row r="7" spans="1:22">
      <c r="A7" s="165"/>
      <c r="B7" s="490"/>
      <c r="C7" s="322" t="s">
        <v>348</v>
      </c>
      <c r="D7" s="322" t="s">
        <v>349</v>
      </c>
      <c r="E7" s="322" t="s">
        <v>348</v>
      </c>
      <c r="F7" s="322" t="s">
        <v>349</v>
      </c>
      <c r="G7" s="322" t="s">
        <v>348</v>
      </c>
      <c r="H7" s="322" t="s">
        <v>349</v>
      </c>
      <c r="I7" s="322" t="s">
        <v>348</v>
      </c>
      <c r="J7" s="322" t="s">
        <v>349</v>
      </c>
      <c r="K7" s="322" t="s">
        <v>348</v>
      </c>
      <c r="L7" s="322" t="s">
        <v>349</v>
      </c>
      <c r="M7" s="322" t="s">
        <v>348</v>
      </c>
      <c r="N7" s="322" t="s">
        <v>349</v>
      </c>
      <c r="O7" s="322" t="s">
        <v>348</v>
      </c>
      <c r="P7" s="322" t="s">
        <v>349</v>
      </c>
      <c r="Q7" s="322" t="s">
        <v>348</v>
      </c>
      <c r="R7" s="322" t="s">
        <v>349</v>
      </c>
      <c r="S7" s="486"/>
    </row>
    <row r="8" spans="1:22" s="169" customFormat="1">
      <c r="A8" s="126">
        <v>1</v>
      </c>
      <c r="B8" s="187" t="s">
        <v>221</v>
      </c>
      <c r="C8" s="453">
        <v>189450234.0986</v>
      </c>
      <c r="D8" s="453"/>
      <c r="E8" s="453">
        <v>0</v>
      </c>
      <c r="F8" s="454"/>
      <c r="G8" s="453">
        <v>0</v>
      </c>
      <c r="H8" s="453"/>
      <c r="I8" s="453">
        <v>0</v>
      </c>
      <c r="J8" s="453"/>
      <c r="K8" s="453">
        <v>0</v>
      </c>
      <c r="L8" s="453"/>
      <c r="M8" s="453">
        <v>164276553.80399999</v>
      </c>
      <c r="N8" s="453">
        <v>0</v>
      </c>
      <c r="O8" s="453">
        <v>0</v>
      </c>
      <c r="P8" s="453"/>
      <c r="Q8" s="453">
        <v>0</v>
      </c>
      <c r="R8" s="315"/>
      <c r="S8" s="458">
        <f>$C$6*SUM(C8:D8)+$E$6*SUM(E8:F8)+$G$6*SUM(G8:H8)+$I$6*SUM(I8:J8)+$K$6*SUM(K8:L8)+$M$6*SUM(M8:N8)+$O$6*SUM(O8:P8)+$Q$6*SUM(Q8:R8)</f>
        <v>164276553.80399999</v>
      </c>
      <c r="T8" s="13"/>
      <c r="U8" s="13"/>
      <c r="V8" s="13"/>
    </row>
    <row r="9" spans="1:22" s="169" customFormat="1">
      <c r="A9" s="126">
        <v>2</v>
      </c>
      <c r="B9" s="187" t="s">
        <v>222</v>
      </c>
      <c r="C9" s="453">
        <v>0</v>
      </c>
      <c r="D9" s="453"/>
      <c r="E9" s="453">
        <v>0</v>
      </c>
      <c r="F9" s="453"/>
      <c r="G9" s="453">
        <v>0</v>
      </c>
      <c r="H9" s="453"/>
      <c r="I9" s="453">
        <v>0</v>
      </c>
      <c r="J9" s="453"/>
      <c r="K9" s="453">
        <v>0</v>
      </c>
      <c r="L9" s="453"/>
      <c r="M9" s="453">
        <v>1E-4</v>
      </c>
      <c r="N9" s="453">
        <v>0</v>
      </c>
      <c r="O9" s="453">
        <v>0</v>
      </c>
      <c r="P9" s="453"/>
      <c r="Q9" s="453">
        <v>0</v>
      </c>
      <c r="R9" s="315"/>
      <c r="S9" s="458">
        <f t="shared" ref="S9:S21" si="0">$C$6*SUM(C9:D9)+$E$6*SUM(E9:F9)+$G$6*SUM(G9:H9)+$I$6*SUM(I9:J9)+$K$6*SUM(K9:L9)+$M$6*SUM(M9:N9)+$O$6*SUM(O9:P9)+$Q$6*SUM(Q9:R9)</f>
        <v>1E-4</v>
      </c>
      <c r="T9" s="13"/>
      <c r="U9" s="13"/>
      <c r="V9" s="13"/>
    </row>
    <row r="10" spans="1:22" s="169" customFormat="1">
      <c r="A10" s="126">
        <v>3</v>
      </c>
      <c r="B10" s="187" t="s">
        <v>223</v>
      </c>
      <c r="C10" s="453">
        <v>0</v>
      </c>
      <c r="D10" s="453"/>
      <c r="E10" s="453">
        <v>0</v>
      </c>
      <c r="F10" s="453"/>
      <c r="G10" s="453">
        <v>0</v>
      </c>
      <c r="H10" s="453"/>
      <c r="I10" s="453">
        <v>0</v>
      </c>
      <c r="J10" s="453"/>
      <c r="K10" s="453">
        <v>0</v>
      </c>
      <c r="L10" s="453"/>
      <c r="M10" s="453">
        <v>0</v>
      </c>
      <c r="N10" s="453">
        <v>0</v>
      </c>
      <c r="O10" s="453">
        <v>0</v>
      </c>
      <c r="P10" s="453"/>
      <c r="Q10" s="453">
        <v>0</v>
      </c>
      <c r="R10" s="315"/>
      <c r="S10" s="458">
        <f t="shared" si="0"/>
        <v>0</v>
      </c>
      <c r="T10" s="13"/>
      <c r="U10" s="13"/>
      <c r="V10" s="13"/>
    </row>
    <row r="11" spans="1:22" s="169" customFormat="1">
      <c r="A11" s="126">
        <v>4</v>
      </c>
      <c r="B11" s="187" t="s">
        <v>224</v>
      </c>
      <c r="C11" s="453">
        <v>0</v>
      </c>
      <c r="D11" s="453"/>
      <c r="E11" s="453">
        <v>0</v>
      </c>
      <c r="F11" s="453"/>
      <c r="G11" s="453">
        <v>0</v>
      </c>
      <c r="H11" s="453"/>
      <c r="I11" s="453">
        <v>0</v>
      </c>
      <c r="J11" s="453"/>
      <c r="K11" s="453">
        <v>0</v>
      </c>
      <c r="L11" s="453"/>
      <c r="M11" s="453">
        <v>0</v>
      </c>
      <c r="N11" s="453">
        <v>0</v>
      </c>
      <c r="O11" s="453">
        <v>0</v>
      </c>
      <c r="P11" s="453"/>
      <c r="Q11" s="453">
        <v>0</v>
      </c>
      <c r="R11" s="315"/>
      <c r="S11" s="458">
        <f t="shared" si="0"/>
        <v>0</v>
      </c>
      <c r="T11" s="13"/>
      <c r="U11" s="13"/>
      <c r="V11" s="13"/>
    </row>
    <row r="12" spans="1:22" s="169" customFormat="1">
      <c r="A12" s="126">
        <v>5</v>
      </c>
      <c r="B12" s="187" t="s">
        <v>225</v>
      </c>
      <c r="C12" s="453">
        <v>0</v>
      </c>
      <c r="D12" s="453"/>
      <c r="E12" s="453">
        <v>0</v>
      </c>
      <c r="F12" s="453"/>
      <c r="G12" s="453">
        <v>0</v>
      </c>
      <c r="H12" s="453"/>
      <c r="I12" s="453">
        <v>0</v>
      </c>
      <c r="J12" s="453"/>
      <c r="K12" s="453">
        <v>0</v>
      </c>
      <c r="L12" s="453"/>
      <c r="M12" s="453">
        <v>0</v>
      </c>
      <c r="N12" s="453">
        <v>0</v>
      </c>
      <c r="O12" s="453">
        <v>0</v>
      </c>
      <c r="P12" s="453"/>
      <c r="Q12" s="453">
        <v>0</v>
      </c>
      <c r="R12" s="315"/>
      <c r="S12" s="458">
        <f t="shared" si="0"/>
        <v>0</v>
      </c>
      <c r="T12" s="13"/>
      <c r="U12" s="13"/>
      <c r="V12" s="13"/>
    </row>
    <row r="13" spans="1:22" s="169" customFormat="1">
      <c r="A13" s="126">
        <v>6</v>
      </c>
      <c r="B13" s="187" t="s">
        <v>226</v>
      </c>
      <c r="C13" s="453">
        <v>0</v>
      </c>
      <c r="D13" s="453"/>
      <c r="E13" s="453">
        <v>37577612.588699996</v>
      </c>
      <c r="F13" s="453"/>
      <c r="G13" s="453">
        <v>0</v>
      </c>
      <c r="H13" s="453"/>
      <c r="I13" s="453">
        <v>1898923.3418000001</v>
      </c>
      <c r="J13" s="453"/>
      <c r="K13" s="453">
        <v>0</v>
      </c>
      <c r="L13" s="453"/>
      <c r="M13" s="453">
        <v>475574.6165</v>
      </c>
      <c r="N13" s="453">
        <v>0</v>
      </c>
      <c r="O13" s="453">
        <v>0</v>
      </c>
      <c r="P13" s="453"/>
      <c r="Q13" s="453">
        <v>0</v>
      </c>
      <c r="R13" s="315"/>
      <c r="S13" s="458">
        <f t="shared" si="0"/>
        <v>8940558.8051399998</v>
      </c>
      <c r="T13" s="13"/>
      <c r="U13" s="13"/>
      <c r="V13" s="13"/>
    </row>
    <row r="14" spans="1:22" s="169" customFormat="1">
      <c r="A14" s="126">
        <v>7</v>
      </c>
      <c r="B14" s="187" t="s">
        <v>76</v>
      </c>
      <c r="C14" s="453">
        <v>0</v>
      </c>
      <c r="D14" s="453"/>
      <c r="E14" s="453">
        <v>0</v>
      </c>
      <c r="F14" s="453"/>
      <c r="G14" s="453">
        <v>0</v>
      </c>
      <c r="H14" s="453"/>
      <c r="I14" s="453">
        <v>0</v>
      </c>
      <c r="J14" s="453"/>
      <c r="K14" s="453">
        <v>0</v>
      </c>
      <c r="L14" s="453"/>
      <c r="M14" s="453">
        <v>446797887.74692649</v>
      </c>
      <c r="N14" s="453">
        <v>65231507.777660012</v>
      </c>
      <c r="O14" s="453">
        <v>0</v>
      </c>
      <c r="P14" s="453"/>
      <c r="Q14" s="453">
        <v>0</v>
      </c>
      <c r="R14" s="315"/>
      <c r="S14" s="458">
        <f t="shared" si="0"/>
        <v>512029395.5245865</v>
      </c>
      <c r="T14" s="13"/>
      <c r="U14" s="13"/>
      <c r="V14" s="13"/>
    </row>
    <row r="15" spans="1:22" s="169" customFormat="1">
      <c r="A15" s="126">
        <v>8</v>
      </c>
      <c r="B15" s="187" t="s">
        <v>77</v>
      </c>
      <c r="C15" s="453">
        <v>0</v>
      </c>
      <c r="D15" s="453"/>
      <c r="E15" s="453">
        <v>0</v>
      </c>
      <c r="F15" s="453"/>
      <c r="G15" s="453">
        <v>0</v>
      </c>
      <c r="H15" s="453"/>
      <c r="I15" s="453">
        <v>0</v>
      </c>
      <c r="J15" s="453"/>
      <c r="K15" s="453">
        <v>131807742.719742</v>
      </c>
      <c r="L15" s="453"/>
      <c r="M15" s="453">
        <v>0</v>
      </c>
      <c r="N15" s="453">
        <v>2364170.2640999984</v>
      </c>
      <c r="O15" s="453">
        <v>0</v>
      </c>
      <c r="P15" s="453"/>
      <c r="Q15" s="453">
        <v>0</v>
      </c>
      <c r="R15" s="315"/>
      <c r="S15" s="458">
        <f t="shared" si="0"/>
        <v>101219977.3039065</v>
      </c>
      <c r="T15" s="13"/>
      <c r="U15" s="13"/>
      <c r="V15" s="13"/>
    </row>
    <row r="16" spans="1:22" s="169" customFormat="1">
      <c r="A16" s="126">
        <v>9</v>
      </c>
      <c r="B16" s="187" t="s">
        <v>78</v>
      </c>
      <c r="C16" s="453">
        <v>0</v>
      </c>
      <c r="D16" s="453"/>
      <c r="E16" s="453">
        <v>0</v>
      </c>
      <c r="F16" s="453"/>
      <c r="G16" s="453">
        <v>20458557.688957237</v>
      </c>
      <c r="H16" s="453"/>
      <c r="I16" s="453">
        <v>405573.45149655</v>
      </c>
      <c r="J16" s="453"/>
      <c r="K16" s="453">
        <v>0</v>
      </c>
      <c r="L16" s="453"/>
      <c r="M16" s="453">
        <v>130109.27049485</v>
      </c>
      <c r="N16" s="453">
        <v>0</v>
      </c>
      <c r="O16" s="453">
        <v>0</v>
      </c>
      <c r="P16" s="453"/>
      <c r="Q16" s="453">
        <v>0</v>
      </c>
      <c r="R16" s="315"/>
      <c r="S16" s="458">
        <f t="shared" si="0"/>
        <v>7493391.1873781579</v>
      </c>
      <c r="T16" s="13"/>
      <c r="U16" s="13"/>
      <c r="V16" s="13"/>
    </row>
    <row r="17" spans="1:22" s="169" customFormat="1">
      <c r="A17" s="126">
        <v>10</v>
      </c>
      <c r="B17" s="187" t="s">
        <v>72</v>
      </c>
      <c r="C17" s="453">
        <v>0</v>
      </c>
      <c r="D17" s="453"/>
      <c r="E17" s="453">
        <v>0</v>
      </c>
      <c r="F17" s="453"/>
      <c r="G17" s="453">
        <v>0</v>
      </c>
      <c r="H17" s="453"/>
      <c r="I17" s="453">
        <v>0</v>
      </c>
      <c r="J17" s="453"/>
      <c r="K17" s="453">
        <v>0</v>
      </c>
      <c r="L17" s="453"/>
      <c r="M17" s="453">
        <v>17237058.6438674</v>
      </c>
      <c r="N17" s="453">
        <v>0</v>
      </c>
      <c r="O17" s="453">
        <v>4668838.4374769004</v>
      </c>
      <c r="P17" s="453"/>
      <c r="Q17" s="453">
        <v>0</v>
      </c>
      <c r="R17" s="315"/>
      <c r="S17" s="458">
        <f t="shared" si="0"/>
        <v>24240316.300082751</v>
      </c>
      <c r="T17" s="13"/>
      <c r="U17" s="13"/>
      <c r="V17" s="13"/>
    </row>
    <row r="18" spans="1:22" s="169" customFormat="1">
      <c r="A18" s="126">
        <v>11</v>
      </c>
      <c r="B18" s="187" t="s">
        <v>73</v>
      </c>
      <c r="C18" s="453">
        <v>0</v>
      </c>
      <c r="D18" s="453"/>
      <c r="E18" s="453">
        <v>0</v>
      </c>
      <c r="F18" s="453"/>
      <c r="G18" s="453">
        <v>0</v>
      </c>
      <c r="H18" s="453"/>
      <c r="I18" s="453">
        <v>0</v>
      </c>
      <c r="J18" s="453"/>
      <c r="K18" s="453">
        <v>0</v>
      </c>
      <c r="L18" s="453"/>
      <c r="M18" s="453">
        <v>23070657.430549901</v>
      </c>
      <c r="N18" s="453">
        <v>258309.25219999999</v>
      </c>
      <c r="O18" s="453">
        <v>12246412.5815467</v>
      </c>
      <c r="P18" s="453"/>
      <c r="Q18" s="453">
        <v>0</v>
      </c>
      <c r="R18" s="315"/>
      <c r="S18" s="458">
        <f t="shared" si="0"/>
        <v>41698585.555069953</v>
      </c>
      <c r="T18" s="13"/>
      <c r="U18" s="13"/>
      <c r="V18" s="13"/>
    </row>
    <row r="19" spans="1:22" s="169" customFormat="1">
      <c r="A19" s="126">
        <v>12</v>
      </c>
      <c r="B19" s="187" t="s">
        <v>74</v>
      </c>
      <c r="C19" s="453">
        <v>0</v>
      </c>
      <c r="D19" s="453"/>
      <c r="E19" s="453">
        <v>0</v>
      </c>
      <c r="F19" s="453"/>
      <c r="G19" s="453">
        <v>0</v>
      </c>
      <c r="H19" s="453"/>
      <c r="I19" s="453">
        <v>0</v>
      </c>
      <c r="J19" s="453"/>
      <c r="K19" s="453">
        <v>0</v>
      </c>
      <c r="L19" s="453"/>
      <c r="M19" s="453">
        <v>1589381.8928999999</v>
      </c>
      <c r="N19" s="453">
        <v>18997189.503860001</v>
      </c>
      <c r="O19" s="453">
        <v>0</v>
      </c>
      <c r="P19" s="453"/>
      <c r="Q19" s="453">
        <v>0</v>
      </c>
      <c r="R19" s="315"/>
      <c r="S19" s="458">
        <f t="shared" si="0"/>
        <v>20586571.396760002</v>
      </c>
      <c r="T19" s="13"/>
      <c r="U19" s="13"/>
      <c r="V19" s="13"/>
    </row>
    <row r="20" spans="1:22" s="169" customFormat="1">
      <c r="A20" s="126">
        <v>13</v>
      </c>
      <c r="B20" s="187" t="s">
        <v>75</v>
      </c>
      <c r="C20" s="453">
        <v>0</v>
      </c>
      <c r="D20" s="453"/>
      <c r="E20" s="453">
        <v>0</v>
      </c>
      <c r="F20" s="453"/>
      <c r="G20" s="453">
        <v>0</v>
      </c>
      <c r="H20" s="453"/>
      <c r="I20" s="453">
        <v>0</v>
      </c>
      <c r="J20" s="453"/>
      <c r="K20" s="453">
        <v>0</v>
      </c>
      <c r="L20" s="453"/>
      <c r="M20" s="453">
        <v>0</v>
      </c>
      <c r="N20" s="453">
        <v>0</v>
      </c>
      <c r="O20" s="453">
        <v>0</v>
      </c>
      <c r="P20" s="453"/>
      <c r="Q20" s="453">
        <v>0</v>
      </c>
      <c r="R20" s="315"/>
      <c r="S20" s="458">
        <f t="shared" si="0"/>
        <v>0</v>
      </c>
      <c r="T20" s="13"/>
      <c r="U20" s="13"/>
      <c r="V20" s="13"/>
    </row>
    <row r="21" spans="1:22" s="169" customFormat="1">
      <c r="A21" s="126">
        <v>14</v>
      </c>
      <c r="B21" s="187" t="s">
        <v>250</v>
      </c>
      <c r="C21" s="453">
        <v>32304001.111099999</v>
      </c>
      <c r="D21" s="453"/>
      <c r="E21" s="453">
        <v>0</v>
      </c>
      <c r="F21" s="453"/>
      <c r="G21" s="453">
        <v>0</v>
      </c>
      <c r="H21" s="453"/>
      <c r="I21" s="453">
        <v>0</v>
      </c>
      <c r="J21" s="453"/>
      <c r="K21" s="453">
        <v>0</v>
      </c>
      <c r="L21" s="453"/>
      <c r="M21" s="453">
        <v>247756135.69331703</v>
      </c>
      <c r="N21" s="453">
        <v>7089426.2008999875</v>
      </c>
      <c r="O21" s="453">
        <v>0</v>
      </c>
      <c r="P21" s="453"/>
      <c r="Q21" s="453">
        <v>4300000</v>
      </c>
      <c r="R21" s="315"/>
      <c r="S21" s="458">
        <f t="shared" si="0"/>
        <v>265595561.89421701</v>
      </c>
      <c r="T21" s="13"/>
      <c r="U21" s="13"/>
      <c r="V21" s="13"/>
    </row>
    <row r="22" spans="1:22" ht="13.5" thickBot="1">
      <c r="A22" s="108"/>
      <c r="B22" s="171" t="s">
        <v>71</v>
      </c>
      <c r="C22" s="297">
        <f>SUM(C8:C21)</f>
        <v>221754235.20969999</v>
      </c>
      <c r="D22" s="297">
        <f t="shared" ref="D22:S22" si="1">SUM(D8:D21)</f>
        <v>0</v>
      </c>
      <c r="E22" s="297">
        <f t="shared" si="1"/>
        <v>37577612.588699996</v>
      </c>
      <c r="F22" s="297">
        <f t="shared" si="1"/>
        <v>0</v>
      </c>
      <c r="G22" s="297">
        <f t="shared" si="1"/>
        <v>20458557.688957237</v>
      </c>
      <c r="H22" s="297">
        <f t="shared" si="1"/>
        <v>0</v>
      </c>
      <c r="I22" s="297">
        <f t="shared" si="1"/>
        <v>2304496.7932965499</v>
      </c>
      <c r="J22" s="297">
        <f t="shared" si="1"/>
        <v>0</v>
      </c>
      <c r="K22" s="297">
        <f t="shared" si="1"/>
        <v>131807742.719742</v>
      </c>
      <c r="L22" s="297">
        <f t="shared" si="1"/>
        <v>0</v>
      </c>
      <c r="M22" s="297">
        <f t="shared" si="1"/>
        <v>901333359.09865558</v>
      </c>
      <c r="N22" s="297">
        <f t="shared" si="1"/>
        <v>93940602.99871999</v>
      </c>
      <c r="O22" s="297">
        <f t="shared" si="1"/>
        <v>16915251.019023601</v>
      </c>
      <c r="P22" s="297">
        <f t="shared" si="1"/>
        <v>0</v>
      </c>
      <c r="Q22" s="297">
        <f t="shared" si="1"/>
        <v>4300000</v>
      </c>
      <c r="R22" s="297">
        <f t="shared" si="1"/>
        <v>0</v>
      </c>
      <c r="S22" s="459">
        <f t="shared" si="1"/>
        <v>1146080911.7712407</v>
      </c>
    </row>
    <row r="25" spans="1:22">
      <c r="C25" s="455"/>
      <c r="D25" s="455"/>
      <c r="E25" s="455"/>
      <c r="F25" s="455"/>
      <c r="G25" s="455"/>
      <c r="H25" s="455"/>
      <c r="I25" s="455"/>
      <c r="J25" s="45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view="pageBreakPreview" zoomScale="60" zoomScaleNormal="100" workbookViewId="0">
      <pane xSplit="2" ySplit="6" topLeftCell="C7" activePane="bottomRight" state="frozen"/>
      <selection pane="topRight" activeCell="C1" sqref="C1"/>
      <selection pane="bottomLeft" activeCell="A6" sqref="A6"/>
      <selection pane="bottomRight" activeCell="A13" sqref="A1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193</v>
      </c>
      <c r="B1" s="2" t="s">
        <v>431</v>
      </c>
    </row>
    <row r="2" spans="1:22">
      <c r="A2" s="2" t="s">
        <v>194</v>
      </c>
      <c r="B2" s="2">
        <v>43373</v>
      </c>
    </row>
    <row r="4" spans="1:22" ht="27.75" thickBot="1">
      <c r="A4" s="2" t="s">
        <v>341</v>
      </c>
      <c r="B4" s="324" t="s">
        <v>364</v>
      </c>
      <c r="V4" s="214" t="s">
        <v>97</v>
      </c>
    </row>
    <row r="5" spans="1:22">
      <c r="A5" s="106"/>
      <c r="B5" s="107"/>
      <c r="C5" s="491" t="s">
        <v>203</v>
      </c>
      <c r="D5" s="492"/>
      <c r="E5" s="492"/>
      <c r="F5" s="492"/>
      <c r="G5" s="492"/>
      <c r="H5" s="492"/>
      <c r="I5" s="492"/>
      <c r="J5" s="492"/>
      <c r="K5" s="492"/>
      <c r="L5" s="493"/>
      <c r="M5" s="491" t="s">
        <v>204</v>
      </c>
      <c r="N5" s="492"/>
      <c r="O5" s="492"/>
      <c r="P5" s="492"/>
      <c r="Q5" s="492"/>
      <c r="R5" s="492"/>
      <c r="S5" s="493"/>
      <c r="T5" s="496" t="s">
        <v>362</v>
      </c>
      <c r="U5" s="496" t="s">
        <v>361</v>
      </c>
      <c r="V5" s="494" t="s">
        <v>205</v>
      </c>
    </row>
    <row r="6" spans="1:22" s="74" customFormat="1" ht="140.25">
      <c r="A6" s="124"/>
      <c r="B6" s="189"/>
      <c r="C6" s="104" t="s">
        <v>206</v>
      </c>
      <c r="D6" s="103" t="s">
        <v>207</v>
      </c>
      <c r="E6" s="100" t="s">
        <v>208</v>
      </c>
      <c r="F6" s="325" t="s">
        <v>356</v>
      </c>
      <c r="G6" s="103" t="s">
        <v>209</v>
      </c>
      <c r="H6" s="103" t="s">
        <v>210</v>
      </c>
      <c r="I6" s="103" t="s">
        <v>211</v>
      </c>
      <c r="J6" s="103" t="s">
        <v>249</v>
      </c>
      <c r="K6" s="103" t="s">
        <v>212</v>
      </c>
      <c r="L6" s="105" t="s">
        <v>213</v>
      </c>
      <c r="M6" s="104" t="s">
        <v>214</v>
      </c>
      <c r="N6" s="103" t="s">
        <v>215</v>
      </c>
      <c r="O6" s="103" t="s">
        <v>216</v>
      </c>
      <c r="P6" s="103" t="s">
        <v>217</v>
      </c>
      <c r="Q6" s="103" t="s">
        <v>218</v>
      </c>
      <c r="R6" s="103" t="s">
        <v>219</v>
      </c>
      <c r="S6" s="105" t="s">
        <v>220</v>
      </c>
      <c r="T6" s="497"/>
      <c r="U6" s="497"/>
      <c r="V6" s="495"/>
    </row>
    <row r="7" spans="1:22" s="169" customFormat="1">
      <c r="A7" s="170">
        <v>1</v>
      </c>
      <c r="B7" s="168" t="s">
        <v>221</v>
      </c>
      <c r="C7" s="298"/>
      <c r="D7" s="296">
        <v>0</v>
      </c>
      <c r="E7" s="296"/>
      <c r="F7" s="296"/>
      <c r="G7" s="296"/>
      <c r="H7" s="296"/>
      <c r="I7" s="296"/>
      <c r="J7" s="296"/>
      <c r="K7" s="296"/>
      <c r="L7" s="299"/>
      <c r="M7" s="298"/>
      <c r="N7" s="296"/>
      <c r="O7" s="296"/>
      <c r="P7" s="296"/>
      <c r="Q7" s="296"/>
      <c r="R7" s="296"/>
      <c r="S7" s="299"/>
      <c r="T7" s="319">
        <v>0</v>
      </c>
      <c r="U7" s="318"/>
      <c r="V7" s="300">
        <f>SUM(C7:S7)</f>
        <v>0</v>
      </c>
    </row>
    <row r="8" spans="1:22" s="169" customFormat="1">
      <c r="A8" s="170">
        <v>2</v>
      </c>
      <c r="B8" s="168" t="s">
        <v>222</v>
      </c>
      <c r="C8" s="298"/>
      <c r="D8" s="296">
        <v>0</v>
      </c>
      <c r="E8" s="296"/>
      <c r="F8" s="296"/>
      <c r="G8" s="296"/>
      <c r="H8" s="296"/>
      <c r="I8" s="296"/>
      <c r="J8" s="296"/>
      <c r="K8" s="296"/>
      <c r="L8" s="299"/>
      <c r="M8" s="298"/>
      <c r="N8" s="296"/>
      <c r="O8" s="296"/>
      <c r="P8" s="296"/>
      <c r="Q8" s="296"/>
      <c r="R8" s="296"/>
      <c r="S8" s="299"/>
      <c r="T8" s="318">
        <v>0</v>
      </c>
      <c r="U8" s="457"/>
      <c r="V8" s="300">
        <f t="shared" ref="V8:V20" si="0">SUM(C8:S8)</f>
        <v>0</v>
      </c>
    </row>
    <row r="9" spans="1:22" s="169" customFormat="1">
      <c r="A9" s="170">
        <v>3</v>
      </c>
      <c r="B9" s="168" t="s">
        <v>223</v>
      </c>
      <c r="C9" s="298"/>
      <c r="D9" s="296">
        <v>0</v>
      </c>
      <c r="E9" s="296"/>
      <c r="F9" s="296"/>
      <c r="G9" s="296"/>
      <c r="H9" s="296"/>
      <c r="I9" s="296"/>
      <c r="J9" s="296"/>
      <c r="K9" s="296"/>
      <c r="L9" s="299"/>
      <c r="M9" s="298"/>
      <c r="N9" s="296"/>
      <c r="O9" s="296"/>
      <c r="P9" s="296"/>
      <c r="Q9" s="296"/>
      <c r="R9" s="296"/>
      <c r="S9" s="299"/>
      <c r="T9" s="318">
        <v>0</v>
      </c>
      <c r="U9" s="457"/>
      <c r="V9" s="300">
        <f>SUM(C9:S9)</f>
        <v>0</v>
      </c>
    </row>
    <row r="10" spans="1:22" s="169" customFormat="1">
      <c r="A10" s="170">
        <v>4</v>
      </c>
      <c r="B10" s="168" t="s">
        <v>224</v>
      </c>
      <c r="C10" s="298"/>
      <c r="D10" s="296">
        <v>0</v>
      </c>
      <c r="E10" s="296"/>
      <c r="F10" s="296"/>
      <c r="G10" s="296"/>
      <c r="H10" s="296"/>
      <c r="I10" s="296"/>
      <c r="J10" s="296"/>
      <c r="K10" s="296"/>
      <c r="L10" s="299"/>
      <c r="M10" s="298"/>
      <c r="N10" s="296"/>
      <c r="O10" s="296"/>
      <c r="P10" s="296"/>
      <c r="Q10" s="296"/>
      <c r="R10" s="296"/>
      <c r="S10" s="299"/>
      <c r="T10" s="318">
        <v>0</v>
      </c>
      <c r="U10" s="457"/>
      <c r="V10" s="300">
        <f t="shared" si="0"/>
        <v>0</v>
      </c>
    </row>
    <row r="11" spans="1:22" s="169" customFormat="1">
      <c r="A11" s="170">
        <v>5</v>
      </c>
      <c r="B11" s="168" t="s">
        <v>225</v>
      </c>
      <c r="C11" s="298"/>
      <c r="D11" s="296">
        <v>0</v>
      </c>
      <c r="E11" s="296"/>
      <c r="F11" s="296"/>
      <c r="G11" s="296"/>
      <c r="H11" s="296"/>
      <c r="I11" s="296"/>
      <c r="J11" s="296"/>
      <c r="K11" s="296"/>
      <c r="L11" s="299"/>
      <c r="M11" s="298"/>
      <c r="N11" s="296"/>
      <c r="O11" s="296"/>
      <c r="P11" s="296"/>
      <c r="Q11" s="296"/>
      <c r="R11" s="296"/>
      <c r="S11" s="299"/>
      <c r="T11" s="318">
        <v>0</v>
      </c>
      <c r="U11" s="457"/>
      <c r="V11" s="300">
        <f t="shared" si="0"/>
        <v>0</v>
      </c>
    </row>
    <row r="12" spans="1:22" s="169" customFormat="1">
      <c r="A12" s="170">
        <v>6</v>
      </c>
      <c r="B12" s="168" t="s">
        <v>226</v>
      </c>
      <c r="C12" s="298"/>
      <c r="D12" s="296">
        <v>0</v>
      </c>
      <c r="E12" s="296"/>
      <c r="F12" s="296"/>
      <c r="G12" s="296"/>
      <c r="H12" s="296"/>
      <c r="I12" s="296"/>
      <c r="J12" s="296"/>
      <c r="K12" s="296"/>
      <c r="L12" s="299"/>
      <c r="M12" s="298"/>
      <c r="N12" s="296"/>
      <c r="O12" s="296"/>
      <c r="P12" s="296"/>
      <c r="Q12" s="296"/>
      <c r="R12" s="296"/>
      <c r="S12" s="299"/>
      <c r="T12" s="318">
        <v>0</v>
      </c>
      <c r="U12" s="457"/>
      <c r="V12" s="300">
        <f t="shared" si="0"/>
        <v>0</v>
      </c>
    </row>
    <row r="13" spans="1:22" s="169" customFormat="1">
      <c r="A13" s="170">
        <v>7</v>
      </c>
      <c r="B13" s="168" t="s">
        <v>76</v>
      </c>
      <c r="C13" s="298"/>
      <c r="D13" s="296">
        <v>102762644.89156017</v>
      </c>
      <c r="E13" s="296"/>
      <c r="F13" s="296"/>
      <c r="G13" s="296"/>
      <c r="H13" s="296"/>
      <c r="I13" s="296"/>
      <c r="J13" s="296"/>
      <c r="K13" s="296"/>
      <c r="L13" s="299"/>
      <c r="M13" s="298"/>
      <c r="N13" s="296"/>
      <c r="O13" s="296"/>
      <c r="P13" s="296"/>
      <c r="Q13" s="296"/>
      <c r="R13" s="296"/>
      <c r="S13" s="299"/>
      <c r="T13" s="318">
        <v>89637112.186706662</v>
      </c>
      <c r="U13" s="457">
        <v>13125532.704853497</v>
      </c>
      <c r="V13" s="300">
        <f>SUM(C13:S13)</f>
        <v>102762644.89156017</v>
      </c>
    </row>
    <row r="14" spans="1:22" s="169" customFormat="1">
      <c r="A14" s="170">
        <v>8</v>
      </c>
      <c r="B14" s="168" t="s">
        <v>77</v>
      </c>
      <c r="C14" s="298"/>
      <c r="D14" s="296">
        <v>359553.24896638701</v>
      </c>
      <c r="E14" s="296"/>
      <c r="F14" s="296"/>
      <c r="G14" s="296"/>
      <c r="H14" s="296"/>
      <c r="I14" s="296"/>
      <c r="J14" s="296"/>
      <c r="K14" s="296"/>
      <c r="L14" s="299"/>
      <c r="M14" s="298"/>
      <c r="N14" s="296"/>
      <c r="O14" s="296"/>
      <c r="P14" s="296"/>
      <c r="Q14" s="296"/>
      <c r="R14" s="296"/>
      <c r="S14" s="299"/>
      <c r="T14" s="318">
        <v>247805.968388387</v>
      </c>
      <c r="U14" s="457">
        <v>111747.28057800001</v>
      </c>
      <c r="V14" s="300">
        <f>SUM(C14:S14)</f>
        <v>359553.24896638701</v>
      </c>
    </row>
    <row r="15" spans="1:22" s="169" customFormat="1">
      <c r="A15" s="170">
        <v>9</v>
      </c>
      <c r="B15" s="168" t="s">
        <v>78</v>
      </c>
      <c r="C15" s="298"/>
      <c r="D15" s="296">
        <v>0</v>
      </c>
      <c r="E15" s="296"/>
      <c r="F15" s="296"/>
      <c r="G15" s="296"/>
      <c r="H15" s="296"/>
      <c r="I15" s="296"/>
      <c r="J15" s="296"/>
      <c r="K15" s="296"/>
      <c r="L15" s="299"/>
      <c r="M15" s="298"/>
      <c r="N15" s="296"/>
      <c r="O15" s="296"/>
      <c r="P15" s="296"/>
      <c r="Q15" s="296"/>
      <c r="R15" s="296"/>
      <c r="S15" s="299"/>
      <c r="T15" s="318">
        <v>0</v>
      </c>
      <c r="U15" s="457">
        <v>0</v>
      </c>
      <c r="V15" s="300">
        <f t="shared" si="0"/>
        <v>0</v>
      </c>
    </row>
    <row r="16" spans="1:22" s="169" customFormat="1">
      <c r="A16" s="170">
        <v>10</v>
      </c>
      <c r="B16" s="168" t="s">
        <v>72</v>
      </c>
      <c r="C16" s="298"/>
      <c r="D16" s="296">
        <v>1.3500000000000001E-3</v>
      </c>
      <c r="E16" s="296"/>
      <c r="F16" s="296"/>
      <c r="G16" s="296"/>
      <c r="H16" s="296"/>
      <c r="I16" s="296"/>
      <c r="J16" s="296"/>
      <c r="K16" s="296"/>
      <c r="L16" s="299"/>
      <c r="M16" s="298"/>
      <c r="N16" s="296"/>
      <c r="O16" s="296"/>
      <c r="P16" s="296"/>
      <c r="Q16" s="296"/>
      <c r="R16" s="296"/>
      <c r="S16" s="299"/>
      <c r="T16" s="318">
        <v>1.3500000000000001E-3</v>
      </c>
      <c r="U16" s="457"/>
      <c r="V16" s="300">
        <f t="shared" si="0"/>
        <v>1.3500000000000001E-3</v>
      </c>
    </row>
    <row r="17" spans="1:23" s="169" customFormat="1">
      <c r="A17" s="170">
        <v>11</v>
      </c>
      <c r="B17" s="168" t="s">
        <v>73</v>
      </c>
      <c r="C17" s="298"/>
      <c r="D17" s="296">
        <v>3364440.0078138001</v>
      </c>
      <c r="E17" s="296"/>
      <c r="F17" s="296"/>
      <c r="G17" s="296"/>
      <c r="H17" s="296"/>
      <c r="I17" s="296"/>
      <c r="J17" s="296"/>
      <c r="K17" s="296"/>
      <c r="L17" s="299"/>
      <c r="M17" s="298"/>
      <c r="N17" s="296"/>
      <c r="O17" s="296"/>
      <c r="P17" s="296"/>
      <c r="Q17" s="296"/>
      <c r="R17" s="296"/>
      <c r="S17" s="299"/>
      <c r="T17" s="318">
        <v>3364440.0078138001</v>
      </c>
      <c r="U17" s="457">
        <v>0</v>
      </c>
      <c r="V17" s="300">
        <f t="shared" si="0"/>
        <v>3364440.0078138001</v>
      </c>
    </row>
    <row r="18" spans="1:23" s="169" customFormat="1">
      <c r="A18" s="170">
        <v>12</v>
      </c>
      <c r="B18" s="168" t="s">
        <v>74</v>
      </c>
      <c r="C18" s="298"/>
      <c r="D18" s="296">
        <v>8111954.0539314002</v>
      </c>
      <c r="E18" s="296"/>
      <c r="F18" s="296"/>
      <c r="G18" s="296"/>
      <c r="H18" s="296"/>
      <c r="I18" s="296"/>
      <c r="J18" s="296"/>
      <c r="K18" s="296"/>
      <c r="L18" s="299"/>
      <c r="M18" s="298"/>
      <c r="N18" s="296"/>
      <c r="O18" s="296"/>
      <c r="P18" s="296"/>
      <c r="Q18" s="296"/>
      <c r="R18" s="296"/>
      <c r="S18" s="299"/>
      <c r="T18" s="318">
        <v>1308954.2751</v>
      </c>
      <c r="U18" s="457">
        <v>6802999.7788314</v>
      </c>
      <c r="V18" s="300">
        <f t="shared" si="0"/>
        <v>8111954.0539314002</v>
      </c>
    </row>
    <row r="19" spans="1:23" s="169" customFormat="1">
      <c r="A19" s="170">
        <v>13</v>
      </c>
      <c r="B19" s="168" t="s">
        <v>75</v>
      </c>
      <c r="C19" s="298"/>
      <c r="D19" s="296">
        <v>0</v>
      </c>
      <c r="E19" s="296"/>
      <c r="F19" s="296"/>
      <c r="G19" s="296"/>
      <c r="H19" s="296"/>
      <c r="I19" s="296"/>
      <c r="J19" s="296"/>
      <c r="K19" s="296"/>
      <c r="L19" s="299"/>
      <c r="M19" s="298"/>
      <c r="N19" s="296"/>
      <c r="O19" s="296"/>
      <c r="P19" s="296"/>
      <c r="Q19" s="296"/>
      <c r="R19" s="296"/>
      <c r="S19" s="299"/>
      <c r="T19" s="318">
        <v>0</v>
      </c>
      <c r="U19" s="457"/>
      <c r="V19" s="300">
        <f t="shared" si="0"/>
        <v>0</v>
      </c>
    </row>
    <row r="20" spans="1:23" s="169" customFormat="1">
      <c r="A20" s="170">
        <v>14</v>
      </c>
      <c r="B20" s="168" t="s">
        <v>250</v>
      </c>
      <c r="C20" s="298"/>
      <c r="D20" s="296">
        <v>7066685.7492664307</v>
      </c>
      <c r="E20" s="296"/>
      <c r="F20" s="296"/>
      <c r="G20" s="296"/>
      <c r="H20" s="296"/>
      <c r="I20" s="296"/>
      <c r="J20" s="296"/>
      <c r="K20" s="296"/>
      <c r="L20" s="299"/>
      <c r="M20" s="298"/>
      <c r="N20" s="296"/>
      <c r="O20" s="296"/>
      <c r="P20" s="296"/>
      <c r="Q20" s="296"/>
      <c r="R20" s="296"/>
      <c r="S20" s="299"/>
      <c r="T20" s="318">
        <v>6940654.1159997303</v>
      </c>
      <c r="U20" s="457">
        <v>126031.6332667</v>
      </c>
      <c r="V20" s="300">
        <f t="shared" si="0"/>
        <v>7066685.7492664307</v>
      </c>
    </row>
    <row r="21" spans="1:23" ht="13.5" thickBot="1">
      <c r="A21" s="108"/>
      <c r="B21" s="109" t="s">
        <v>71</v>
      </c>
      <c r="C21" s="301">
        <f>SUM(C7:C20)</f>
        <v>0</v>
      </c>
      <c r="D21" s="297">
        <f t="shared" ref="D21:V21" si="1">SUM(D7:D20)</f>
        <v>121665277.95288818</v>
      </c>
      <c r="E21" s="297">
        <f t="shared" si="1"/>
        <v>0</v>
      </c>
      <c r="F21" s="297">
        <f t="shared" si="1"/>
        <v>0</v>
      </c>
      <c r="G21" s="297">
        <f t="shared" si="1"/>
        <v>0</v>
      </c>
      <c r="H21" s="297">
        <f t="shared" si="1"/>
        <v>0</v>
      </c>
      <c r="I21" s="297">
        <f t="shared" si="1"/>
        <v>0</v>
      </c>
      <c r="J21" s="297">
        <f t="shared" si="1"/>
        <v>0</v>
      </c>
      <c r="K21" s="297">
        <f t="shared" si="1"/>
        <v>0</v>
      </c>
      <c r="L21" s="302">
        <f t="shared" si="1"/>
        <v>0</v>
      </c>
      <c r="M21" s="301">
        <f t="shared" si="1"/>
        <v>0</v>
      </c>
      <c r="N21" s="297">
        <f t="shared" si="1"/>
        <v>0</v>
      </c>
      <c r="O21" s="297">
        <f t="shared" si="1"/>
        <v>0</v>
      </c>
      <c r="P21" s="297">
        <f t="shared" si="1"/>
        <v>0</v>
      </c>
      <c r="Q21" s="297">
        <f t="shared" si="1"/>
        <v>0</v>
      </c>
      <c r="R21" s="297">
        <f t="shared" si="1"/>
        <v>0</v>
      </c>
      <c r="S21" s="302">
        <f t="shared" si="1"/>
        <v>0</v>
      </c>
      <c r="T21" s="302">
        <f>SUM(T7:T20)</f>
        <v>101498966.55535857</v>
      </c>
      <c r="U21" s="302">
        <f t="shared" si="1"/>
        <v>20166311.397529598</v>
      </c>
      <c r="V21" s="303">
        <f t="shared" si="1"/>
        <v>121665277.95288818</v>
      </c>
      <c r="W21" s="169"/>
    </row>
    <row r="24" spans="1:23">
      <c r="A24" s="19"/>
      <c r="B24" s="19"/>
      <c r="C24" s="78"/>
      <c r="D24" s="78"/>
      <c r="E24" s="78"/>
    </row>
    <row r="25" spans="1:23">
      <c r="A25" s="101"/>
      <c r="B25" s="101"/>
      <c r="C25" s="19"/>
      <c r="D25" s="78"/>
      <c r="E25" s="78"/>
    </row>
    <row r="26" spans="1:23">
      <c r="A26" s="101"/>
      <c r="B26" s="102"/>
      <c r="C26" s="19"/>
      <c r="D26" s="78"/>
      <c r="E26" s="78"/>
    </row>
    <row r="27" spans="1:23">
      <c r="A27" s="101"/>
      <c r="B27" s="101"/>
      <c r="C27" s="19"/>
      <c r="D27" s="78"/>
      <c r="E27" s="78"/>
    </row>
    <row r="28" spans="1:23">
      <c r="A28" s="101"/>
      <c r="B28" s="102"/>
      <c r="C28" s="19"/>
      <c r="D28" s="78"/>
      <c r="E28" s="78"/>
    </row>
  </sheetData>
  <mergeCells count="5">
    <mergeCell ref="C5:L5"/>
    <mergeCell ref="M5:S5"/>
    <mergeCell ref="V5:V6"/>
    <mergeCell ref="T5:T6"/>
    <mergeCell ref="U5:U6"/>
  </mergeCells>
  <pageMargins left="0.7" right="0.7" top="0.75" bottom="0.75" header="0.3" footer="0.3"/>
  <pageSetup paperSize="9" scale="1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28"/>
  <sheetViews>
    <sheetView view="pageBreakPreview" zoomScale="60" zoomScaleNormal="100" workbookViewId="0">
      <pane xSplit="1" ySplit="7" topLeftCell="B8" activePane="bottomRight" state="frozen"/>
      <selection activeCell="L18" sqref="L18"/>
      <selection pane="topRight" activeCell="L18" sqref="L18"/>
      <selection pane="bottomLeft" activeCell="L18" sqref="L18"/>
      <selection pane="bottomRight" activeCell="D45" sqref="D45"/>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0">
      <c r="A1" s="2" t="s">
        <v>193</v>
      </c>
      <c r="B1" s="2" t="s">
        <v>431</v>
      </c>
    </row>
    <row r="2" spans="1:10">
      <c r="A2" s="2" t="s">
        <v>194</v>
      </c>
      <c r="B2" s="2">
        <v>43373</v>
      </c>
    </row>
    <row r="4" spans="1:10" ht="13.5" thickBot="1">
      <c r="A4" s="2" t="s">
        <v>342</v>
      </c>
      <c r="B4" s="321" t="s">
        <v>365</v>
      </c>
    </row>
    <row r="5" spans="1:10">
      <c r="A5" s="106"/>
      <c r="B5" s="166"/>
      <c r="C5" s="172" t="s">
        <v>0</v>
      </c>
      <c r="D5" s="172" t="s">
        <v>1</v>
      </c>
      <c r="E5" s="172" t="s">
        <v>2</v>
      </c>
      <c r="F5" s="172" t="s">
        <v>3</v>
      </c>
      <c r="G5" s="316" t="s">
        <v>4</v>
      </c>
      <c r="H5" s="173" t="s">
        <v>7</v>
      </c>
      <c r="I5" s="25"/>
    </row>
    <row r="6" spans="1:10" ht="15" customHeight="1">
      <c r="A6" s="165"/>
      <c r="B6" s="23"/>
      <c r="C6" s="498" t="s">
        <v>357</v>
      </c>
      <c r="D6" s="502" t="s">
        <v>367</v>
      </c>
      <c r="E6" s="503"/>
      <c r="F6" s="498" t="s">
        <v>368</v>
      </c>
      <c r="G6" s="498" t="s">
        <v>369</v>
      </c>
      <c r="H6" s="500" t="s">
        <v>359</v>
      </c>
      <c r="I6" s="25"/>
    </row>
    <row r="7" spans="1:10" ht="76.5">
      <c r="A7" s="165"/>
      <c r="B7" s="23"/>
      <c r="C7" s="499"/>
      <c r="D7" s="320" t="s">
        <v>360</v>
      </c>
      <c r="E7" s="320" t="s">
        <v>358</v>
      </c>
      <c r="F7" s="499"/>
      <c r="G7" s="499"/>
      <c r="H7" s="501"/>
      <c r="I7" s="25"/>
    </row>
    <row r="8" spans="1:10">
      <c r="A8" s="97">
        <v>1</v>
      </c>
      <c r="B8" s="80" t="s">
        <v>221</v>
      </c>
      <c r="C8" s="304">
        <v>353726787.90259999</v>
      </c>
      <c r="D8" s="305"/>
      <c r="E8" s="304"/>
      <c r="F8" s="304">
        <v>164276553.80399999</v>
      </c>
      <c r="G8" s="317">
        <v>164276553.80399999</v>
      </c>
      <c r="H8" s="326">
        <f>G8/(C8+E8)</f>
        <v>0.46441649154723946</v>
      </c>
      <c r="J8" s="456"/>
    </row>
    <row r="9" spans="1:10" ht="15" customHeight="1">
      <c r="A9" s="97">
        <v>2</v>
      </c>
      <c r="B9" s="80" t="s">
        <v>222</v>
      </c>
      <c r="C9" s="304">
        <v>0</v>
      </c>
      <c r="D9" s="305"/>
      <c r="E9" s="304"/>
      <c r="F9" s="304">
        <v>1E-4</v>
      </c>
      <c r="G9" s="317">
        <v>1E-4</v>
      </c>
      <c r="H9" s="326" t="e">
        <f t="shared" ref="H9:H21" si="0">G9/(C9+E9)</f>
        <v>#DIV/0!</v>
      </c>
      <c r="J9" s="456"/>
    </row>
    <row r="10" spans="1:10">
      <c r="A10" s="97">
        <v>3</v>
      </c>
      <c r="B10" s="80" t="s">
        <v>223</v>
      </c>
      <c r="C10" s="304">
        <v>0</v>
      </c>
      <c r="D10" s="305"/>
      <c r="E10" s="304"/>
      <c r="F10" s="304">
        <v>0</v>
      </c>
      <c r="G10" s="317">
        <v>0</v>
      </c>
      <c r="H10" s="326" t="e">
        <f t="shared" si="0"/>
        <v>#DIV/0!</v>
      </c>
      <c r="J10" s="456"/>
    </row>
    <row r="11" spans="1:10">
      <c r="A11" s="97">
        <v>4</v>
      </c>
      <c r="B11" s="80" t="s">
        <v>224</v>
      </c>
      <c r="C11" s="304">
        <v>0</v>
      </c>
      <c r="D11" s="305"/>
      <c r="E11" s="304"/>
      <c r="F11" s="304">
        <v>0</v>
      </c>
      <c r="G11" s="317">
        <v>0</v>
      </c>
      <c r="H11" s="326" t="e">
        <f t="shared" si="0"/>
        <v>#DIV/0!</v>
      </c>
      <c r="J11" s="456"/>
    </row>
    <row r="12" spans="1:10">
      <c r="A12" s="97">
        <v>5</v>
      </c>
      <c r="B12" s="80" t="s">
        <v>225</v>
      </c>
      <c r="C12" s="304">
        <v>0</v>
      </c>
      <c r="D12" s="305"/>
      <c r="E12" s="304"/>
      <c r="F12" s="304">
        <v>0</v>
      </c>
      <c r="G12" s="317">
        <v>0</v>
      </c>
      <c r="H12" s="326" t="e">
        <f t="shared" si="0"/>
        <v>#DIV/0!</v>
      </c>
      <c r="J12" s="456"/>
    </row>
    <row r="13" spans="1:10">
      <c r="A13" s="97">
        <v>6</v>
      </c>
      <c r="B13" s="80" t="s">
        <v>226</v>
      </c>
      <c r="C13" s="304">
        <v>39952110.546999991</v>
      </c>
      <c r="D13" s="305"/>
      <c r="E13" s="304"/>
      <c r="F13" s="304">
        <v>8940558.8051399998</v>
      </c>
      <c r="G13" s="317">
        <v>8940558.8051399998</v>
      </c>
      <c r="H13" s="326">
        <f>G13/(C13+E13)</f>
        <v>0.22378188993600859</v>
      </c>
      <c r="J13" s="456"/>
    </row>
    <row r="14" spans="1:10">
      <c r="A14" s="97">
        <v>7</v>
      </c>
      <c r="B14" s="80" t="s">
        <v>76</v>
      </c>
      <c r="C14" s="304">
        <v>446797887.74692649</v>
      </c>
      <c r="D14" s="305">
        <v>97213388.533900023</v>
      </c>
      <c r="E14" s="304">
        <v>65231507.777660012</v>
      </c>
      <c r="F14" s="305">
        <v>512029395.5245865</v>
      </c>
      <c r="G14" s="367">
        <v>409266750.63302636</v>
      </c>
      <c r="H14" s="326">
        <f>G14/(C14+E14)</f>
        <v>0.79930323182660767</v>
      </c>
      <c r="J14" s="456"/>
    </row>
    <row r="15" spans="1:10">
      <c r="A15" s="97">
        <v>8</v>
      </c>
      <c r="B15" s="80" t="s">
        <v>77</v>
      </c>
      <c r="C15" s="304">
        <v>131807742.719742</v>
      </c>
      <c r="D15" s="305">
        <v>2392936.3640999999</v>
      </c>
      <c r="E15" s="304">
        <v>2364170.2640999984</v>
      </c>
      <c r="F15" s="305">
        <v>101219977.3039065</v>
      </c>
      <c r="G15" s="367">
        <v>100860424.0549401</v>
      </c>
      <c r="H15" s="326">
        <f t="shared" si="0"/>
        <v>0.75172531874898796</v>
      </c>
      <c r="J15" s="456"/>
    </row>
    <row r="16" spans="1:10">
      <c r="A16" s="97">
        <v>9</v>
      </c>
      <c r="B16" s="80" t="s">
        <v>78</v>
      </c>
      <c r="C16" s="304">
        <v>20994240.410948634</v>
      </c>
      <c r="D16" s="305">
        <v>0</v>
      </c>
      <c r="E16" s="304">
        <v>0</v>
      </c>
      <c r="F16" s="305">
        <v>7493391.1873781579</v>
      </c>
      <c r="G16" s="367">
        <v>7493391.1873781579</v>
      </c>
      <c r="H16" s="326">
        <f t="shared" si="0"/>
        <v>0.35692604451029841</v>
      </c>
      <c r="J16" s="456"/>
    </row>
    <row r="17" spans="1:10">
      <c r="A17" s="97">
        <v>10</v>
      </c>
      <c r="B17" s="80" t="s">
        <v>72</v>
      </c>
      <c r="C17" s="304">
        <v>21905897.081344299</v>
      </c>
      <c r="D17" s="305">
        <v>0</v>
      </c>
      <c r="E17" s="304">
        <v>0</v>
      </c>
      <c r="F17" s="305">
        <v>24240316.300082751</v>
      </c>
      <c r="G17" s="367">
        <v>24240316.29873275</v>
      </c>
      <c r="H17" s="326">
        <f t="shared" si="0"/>
        <v>1.1065657895095522</v>
      </c>
      <c r="J17" s="456"/>
    </row>
    <row r="18" spans="1:10">
      <c r="A18" s="97">
        <v>11</v>
      </c>
      <c r="B18" s="80" t="s">
        <v>73</v>
      </c>
      <c r="C18" s="304">
        <v>35317070.012096599</v>
      </c>
      <c r="D18" s="305">
        <v>273476.8322</v>
      </c>
      <c r="E18" s="304">
        <v>258309.25219999999</v>
      </c>
      <c r="F18" s="305">
        <v>41698585.555069946</v>
      </c>
      <c r="G18" s="367">
        <v>38334145.547256149</v>
      </c>
      <c r="H18" s="326">
        <f t="shared" si="0"/>
        <v>1.0775470659768411</v>
      </c>
      <c r="J18" s="456"/>
    </row>
    <row r="19" spans="1:10">
      <c r="A19" s="97">
        <v>12</v>
      </c>
      <c r="B19" s="80" t="s">
        <v>74</v>
      </c>
      <c r="C19" s="304">
        <v>1589381.8928999999</v>
      </c>
      <c r="D19" s="305">
        <v>26547139.489500001</v>
      </c>
      <c r="E19" s="304">
        <v>18997189.503860001</v>
      </c>
      <c r="F19" s="305">
        <v>20586571.396760002</v>
      </c>
      <c r="G19" s="367">
        <v>12474617.3428286</v>
      </c>
      <c r="H19" s="326">
        <f t="shared" si="0"/>
        <v>0.60595895753636309</v>
      </c>
      <c r="J19" s="456"/>
    </row>
    <row r="20" spans="1:10">
      <c r="A20" s="97">
        <v>13</v>
      </c>
      <c r="B20" s="80" t="s">
        <v>75</v>
      </c>
      <c r="C20" s="304">
        <v>0</v>
      </c>
      <c r="D20" s="305"/>
      <c r="E20" s="304"/>
      <c r="F20" s="305">
        <v>0</v>
      </c>
      <c r="G20" s="367">
        <v>0</v>
      </c>
      <c r="H20" s="326" t="e">
        <f t="shared" si="0"/>
        <v>#DIV/0!</v>
      </c>
      <c r="J20" s="456"/>
    </row>
    <row r="21" spans="1:10">
      <c r="A21" s="97">
        <v>14</v>
      </c>
      <c r="B21" s="80" t="s">
        <v>250</v>
      </c>
      <c r="C21" s="304">
        <v>284360136.80441701</v>
      </c>
      <c r="D21" s="305">
        <v>9454329.3418999873</v>
      </c>
      <c r="E21" s="304">
        <v>7089426.2008999875</v>
      </c>
      <c r="F21" s="305">
        <v>265595561.89421701</v>
      </c>
      <c r="G21" s="367">
        <v>258528876.1449506</v>
      </c>
      <c r="H21" s="326">
        <f t="shared" si="0"/>
        <v>0.88704499495246869</v>
      </c>
      <c r="J21" s="456"/>
    </row>
    <row r="22" spans="1:10" ht="13.5" thickBot="1">
      <c r="A22" s="167"/>
      <c r="B22" s="174" t="s">
        <v>71</v>
      </c>
      <c r="C22" s="297">
        <f>SUM(C8:C21)</f>
        <v>1336451255.1179752</v>
      </c>
      <c r="D22" s="297">
        <f>SUM(D8:D21)</f>
        <v>135881270.5616</v>
      </c>
      <c r="E22" s="297">
        <f>SUM(E8:E21)</f>
        <v>93940602.99871999</v>
      </c>
      <c r="F22" s="297">
        <f>SUM(F8:F21)</f>
        <v>1146080911.7712407</v>
      </c>
      <c r="G22" s="297">
        <f>SUM(G8:G21)</f>
        <v>1024415633.8183527</v>
      </c>
      <c r="H22" s="327">
        <f>G22/(C22+E22)</f>
        <v>0.71617831715508695</v>
      </c>
    </row>
    <row r="28" spans="1:10" ht="10.5" customHeight="1"/>
  </sheetData>
  <mergeCells count="5">
    <mergeCell ref="C6:C7"/>
    <mergeCell ref="F6:F7"/>
    <mergeCell ref="G6:G7"/>
    <mergeCell ref="H6:H7"/>
    <mergeCell ref="D6:E6"/>
  </mergeCells>
  <pageMargins left="0.7" right="0.7" top="0.75" bottom="0.75" header="0.3" footer="0.3"/>
  <pageSetup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tabSelected="1" view="pageBreakPreview" zoomScale="60" zoomScaleNormal="90" workbookViewId="0">
      <pane xSplit="2" ySplit="6" topLeftCell="C7" activePane="bottomRight" state="frozen"/>
      <selection pane="topRight" activeCell="C1" sqref="C1"/>
      <selection pane="bottomLeft" activeCell="A6" sqref="A6"/>
      <selection pane="bottomRight" activeCell="J41" sqref="J41"/>
    </sheetView>
  </sheetViews>
  <sheetFormatPr defaultColWidth="9.140625" defaultRowHeight="12.75"/>
  <cols>
    <col min="1" max="1" width="10.5703125" style="355" bestFit="1" customWidth="1"/>
    <col min="2" max="2" width="104.140625" style="355" customWidth="1"/>
    <col min="3" max="4" width="12.7109375" style="355" customWidth="1"/>
    <col min="5" max="5" width="17.5703125" style="355" customWidth="1"/>
    <col min="6" max="8" width="14.5703125" style="355" bestFit="1" customWidth="1"/>
    <col min="9" max="9" width="13.5703125" style="355" bestFit="1" customWidth="1"/>
    <col min="10" max="11" width="14.5703125" style="355" bestFit="1" customWidth="1"/>
    <col min="12" max="16384" width="9.140625" style="355"/>
  </cols>
  <sheetData>
    <row r="1" spans="1:11">
      <c r="A1" s="355" t="s">
        <v>193</v>
      </c>
      <c r="B1" s="355" t="s">
        <v>431</v>
      </c>
    </row>
    <row r="2" spans="1:11">
      <c r="A2" s="355" t="s">
        <v>194</v>
      </c>
      <c r="B2" s="356">
        <v>43373</v>
      </c>
      <c r="C2" s="356"/>
      <c r="D2" s="356"/>
    </row>
    <row r="3" spans="1:11">
      <c r="B3" s="356"/>
      <c r="C3" s="356"/>
      <c r="D3" s="356"/>
    </row>
    <row r="4" spans="1:11" ht="13.5" thickBot="1">
      <c r="A4" s="355" t="s">
        <v>397</v>
      </c>
      <c r="B4" s="321" t="s">
        <v>396</v>
      </c>
      <c r="C4" s="356"/>
      <c r="D4" s="356"/>
    </row>
    <row r="5" spans="1:11" ht="30" customHeight="1">
      <c r="A5" s="507"/>
      <c r="B5" s="508"/>
      <c r="C5" s="509" t="s">
        <v>408</v>
      </c>
      <c r="D5" s="509"/>
      <c r="E5" s="509"/>
      <c r="F5" s="509" t="s">
        <v>409</v>
      </c>
      <c r="G5" s="509"/>
      <c r="H5" s="509"/>
      <c r="I5" s="509" t="s">
        <v>410</v>
      </c>
      <c r="J5" s="509"/>
      <c r="K5" s="510"/>
    </row>
    <row r="6" spans="1:11">
      <c r="A6" s="353"/>
      <c r="B6" s="354"/>
      <c r="C6" s="357" t="s">
        <v>30</v>
      </c>
      <c r="D6" s="357" t="s">
        <v>100</v>
      </c>
      <c r="E6" s="357" t="s">
        <v>71</v>
      </c>
      <c r="F6" s="357" t="s">
        <v>30</v>
      </c>
      <c r="G6" s="357" t="s">
        <v>100</v>
      </c>
      <c r="H6" s="357" t="s">
        <v>71</v>
      </c>
      <c r="I6" s="357" t="s">
        <v>30</v>
      </c>
      <c r="J6" s="357" t="s">
        <v>100</v>
      </c>
      <c r="K6" s="358" t="s">
        <v>71</v>
      </c>
    </row>
    <row r="7" spans="1:11">
      <c r="A7" s="359" t="s">
        <v>376</v>
      </c>
      <c r="B7" s="352"/>
      <c r="C7" s="352"/>
      <c r="D7" s="352"/>
      <c r="E7" s="352"/>
      <c r="F7" s="352"/>
      <c r="G7" s="352"/>
      <c r="H7" s="352"/>
      <c r="I7" s="352"/>
      <c r="J7" s="352"/>
      <c r="K7" s="360"/>
    </row>
    <row r="8" spans="1:11">
      <c r="A8" s="351">
        <v>1</v>
      </c>
      <c r="B8" s="336" t="s">
        <v>376</v>
      </c>
      <c r="C8" s="333"/>
      <c r="D8" s="333"/>
      <c r="E8" s="333"/>
      <c r="F8" s="442">
        <v>109259527.84</v>
      </c>
      <c r="G8" s="442">
        <v>163335257.72492501</v>
      </c>
      <c r="H8" s="442">
        <v>272594785.56492501</v>
      </c>
      <c r="I8" s="442">
        <v>93907908.400000006</v>
      </c>
      <c r="J8" s="442">
        <v>180406017.24560001</v>
      </c>
      <c r="K8" s="443">
        <v>274313925.64560002</v>
      </c>
    </row>
    <row r="9" spans="1:11">
      <c r="A9" s="359" t="s">
        <v>377</v>
      </c>
      <c r="B9" s="352"/>
      <c r="C9" s="352"/>
      <c r="D9" s="352"/>
      <c r="E9" s="352"/>
      <c r="F9" s="437"/>
      <c r="G9" s="437"/>
      <c r="H9" s="437"/>
      <c r="I9" s="437"/>
      <c r="J9" s="437"/>
      <c r="K9" s="438"/>
    </row>
    <row r="10" spans="1:11">
      <c r="A10" s="361">
        <v>2</v>
      </c>
      <c r="B10" s="337" t="s">
        <v>378</v>
      </c>
      <c r="C10" s="434">
        <v>38512184.191499993</v>
      </c>
      <c r="D10" s="435">
        <v>198930596.17160001</v>
      </c>
      <c r="E10" s="435">
        <v>237442780.36309999</v>
      </c>
      <c r="F10" s="435">
        <v>7009546.0601700004</v>
      </c>
      <c r="G10" s="435">
        <v>28181217.515133999</v>
      </c>
      <c r="H10" s="435">
        <v>35190763.575304002</v>
      </c>
      <c r="I10" s="435">
        <v>1507750.2478550002</v>
      </c>
      <c r="J10" s="435">
        <v>5045047.9033532497</v>
      </c>
      <c r="K10" s="436">
        <v>6552798.1512082499</v>
      </c>
    </row>
    <row r="11" spans="1:11">
      <c r="A11" s="361">
        <v>3</v>
      </c>
      <c r="B11" s="337" t="s">
        <v>379</v>
      </c>
      <c r="C11" s="434">
        <v>144983553.04150003</v>
      </c>
      <c r="D11" s="435">
        <v>570448225.22163486</v>
      </c>
      <c r="E11" s="435">
        <v>715431778.26313496</v>
      </c>
      <c r="F11" s="435">
        <v>62903896.885000005</v>
      </c>
      <c r="G11" s="435">
        <v>96693017.47415249</v>
      </c>
      <c r="H11" s="435">
        <v>159596914.3591525</v>
      </c>
      <c r="I11" s="435">
        <v>50302807.009499997</v>
      </c>
      <c r="J11" s="435">
        <v>65938244.281291991</v>
      </c>
      <c r="K11" s="436">
        <v>116241051.29079199</v>
      </c>
    </row>
    <row r="12" spans="1:11">
      <c r="A12" s="361">
        <v>4</v>
      </c>
      <c r="B12" s="337" t="s">
        <v>380</v>
      </c>
      <c r="C12" s="434">
        <v>132980000</v>
      </c>
      <c r="D12" s="435">
        <v>0</v>
      </c>
      <c r="E12" s="435">
        <v>132980000</v>
      </c>
      <c r="F12" s="435">
        <v>0</v>
      </c>
      <c r="G12" s="435">
        <v>0</v>
      </c>
      <c r="H12" s="435">
        <v>0</v>
      </c>
      <c r="I12" s="435">
        <v>0</v>
      </c>
      <c r="J12" s="435">
        <v>0</v>
      </c>
      <c r="K12" s="436">
        <v>0</v>
      </c>
    </row>
    <row r="13" spans="1:11">
      <c r="A13" s="361">
        <v>5</v>
      </c>
      <c r="B13" s="337" t="s">
        <v>381</v>
      </c>
      <c r="C13" s="434">
        <v>52027852.002600007</v>
      </c>
      <c r="D13" s="435">
        <v>60178996.306400001</v>
      </c>
      <c r="E13" s="435">
        <v>112206848.30900002</v>
      </c>
      <c r="F13" s="435">
        <v>10747182.259190001</v>
      </c>
      <c r="G13" s="435">
        <v>19964041.257716</v>
      </c>
      <c r="H13" s="435">
        <v>30711223.516906001</v>
      </c>
      <c r="I13" s="435">
        <v>4004273.6246299995</v>
      </c>
      <c r="J13" s="435">
        <v>7386543.9525299994</v>
      </c>
      <c r="K13" s="436">
        <v>11390817.577159999</v>
      </c>
    </row>
    <row r="14" spans="1:11">
      <c r="A14" s="361">
        <v>6</v>
      </c>
      <c r="B14" s="337" t="s">
        <v>395</v>
      </c>
      <c r="C14" s="434"/>
      <c r="D14" s="435"/>
      <c r="E14" s="435"/>
      <c r="F14" s="435"/>
      <c r="G14" s="435"/>
      <c r="H14" s="435"/>
      <c r="I14" s="435"/>
      <c r="J14" s="435"/>
      <c r="K14" s="436"/>
    </row>
    <row r="15" spans="1:11">
      <c r="A15" s="361">
        <v>7</v>
      </c>
      <c r="B15" s="337" t="s">
        <v>382</v>
      </c>
      <c r="C15" s="434">
        <v>8452382.2899999991</v>
      </c>
      <c r="D15" s="435">
        <v>8814749.8068000004</v>
      </c>
      <c r="E15" s="435">
        <v>17267132.096799999</v>
      </c>
      <c r="F15" s="435">
        <v>3650943.6</v>
      </c>
      <c r="G15" s="435">
        <v>0</v>
      </c>
      <c r="H15" s="435"/>
      <c r="I15" s="435">
        <v>3650943.6</v>
      </c>
      <c r="J15" s="435">
        <v>0</v>
      </c>
      <c r="K15" s="436">
        <v>3650943.6</v>
      </c>
    </row>
    <row r="16" spans="1:11">
      <c r="A16" s="361">
        <v>8</v>
      </c>
      <c r="B16" s="338" t="s">
        <v>383</v>
      </c>
      <c r="C16" s="434">
        <v>376955971.52560008</v>
      </c>
      <c r="D16" s="435">
        <v>838372567.5064348</v>
      </c>
      <c r="E16" s="435">
        <v>1215328539.0320351</v>
      </c>
      <c r="F16" s="435">
        <v>84311568.804360002</v>
      </c>
      <c r="G16" s="435">
        <v>144838276.24700248</v>
      </c>
      <c r="H16" s="435">
        <v>229149845.05136248</v>
      </c>
      <c r="I16" s="435">
        <v>59465774.481984995</v>
      </c>
      <c r="J16" s="435">
        <v>78369836.137175232</v>
      </c>
      <c r="K16" s="436">
        <v>137835610.61916023</v>
      </c>
    </row>
    <row r="17" spans="1:11">
      <c r="A17" s="359" t="s">
        <v>384</v>
      </c>
      <c r="B17" s="352"/>
      <c r="C17" s="437"/>
      <c r="D17" s="437"/>
      <c r="E17" s="437"/>
      <c r="F17" s="437"/>
      <c r="G17" s="437"/>
      <c r="H17" s="437"/>
      <c r="I17" s="437"/>
      <c r="J17" s="437"/>
      <c r="K17" s="438"/>
    </row>
    <row r="18" spans="1:11">
      <c r="A18" s="361">
        <v>9</v>
      </c>
      <c r="B18" s="337" t="s">
        <v>385</v>
      </c>
      <c r="C18" s="434"/>
      <c r="D18" s="435"/>
      <c r="E18" s="435"/>
      <c r="F18" s="435"/>
      <c r="G18" s="435"/>
      <c r="H18" s="435"/>
      <c r="I18" s="435"/>
      <c r="J18" s="435"/>
      <c r="K18" s="436"/>
    </row>
    <row r="19" spans="1:11">
      <c r="A19" s="361">
        <v>10</v>
      </c>
      <c r="B19" s="337" t="s">
        <v>386</v>
      </c>
      <c r="C19" s="434">
        <v>304638875.59020001</v>
      </c>
      <c r="D19" s="435">
        <v>506602923.0007</v>
      </c>
      <c r="E19" s="435">
        <v>811241798.59089994</v>
      </c>
      <c r="F19" s="435">
        <v>5559061.1306999996</v>
      </c>
      <c r="G19" s="435">
        <v>22012528.922100004</v>
      </c>
      <c r="H19" s="435">
        <v>27571590.052800003</v>
      </c>
      <c r="I19" s="435">
        <v>20910680.570700001</v>
      </c>
      <c r="J19" s="435">
        <v>46606036.462799996</v>
      </c>
      <c r="K19" s="436">
        <v>67516717.033500001</v>
      </c>
    </row>
    <row r="20" spans="1:11">
      <c r="A20" s="361">
        <v>11</v>
      </c>
      <c r="B20" s="337" t="s">
        <v>387</v>
      </c>
      <c r="C20" s="434">
        <v>2466720.37</v>
      </c>
      <c r="D20" s="435">
        <v>322289.26569999999</v>
      </c>
      <c r="E20" s="435">
        <v>2789009.6357</v>
      </c>
      <c r="F20" s="435">
        <v>0</v>
      </c>
      <c r="G20" s="435">
        <v>0</v>
      </c>
      <c r="H20" s="435">
        <v>0</v>
      </c>
      <c r="I20" s="435"/>
      <c r="J20" s="435"/>
      <c r="K20" s="436"/>
    </row>
    <row r="21" spans="1:11" ht="13.5" thickBot="1">
      <c r="A21" s="235">
        <v>12</v>
      </c>
      <c r="B21" s="362" t="s">
        <v>388</v>
      </c>
      <c r="C21" s="439">
        <v>307105595.96020001</v>
      </c>
      <c r="D21" s="440">
        <v>506925212.26639998</v>
      </c>
      <c r="E21" s="439">
        <v>814030808.22659993</v>
      </c>
      <c r="F21" s="440">
        <v>5559061.1306999996</v>
      </c>
      <c r="G21" s="440">
        <v>22012528.922100004</v>
      </c>
      <c r="H21" s="440">
        <v>27571590.052800003</v>
      </c>
      <c r="I21" s="440">
        <v>20910680.570700001</v>
      </c>
      <c r="J21" s="440">
        <v>46606036.462799996</v>
      </c>
      <c r="K21" s="441">
        <v>67516717.033500001</v>
      </c>
    </row>
    <row r="22" spans="1:11" ht="38.25" customHeight="1" thickBot="1">
      <c r="A22" s="349"/>
      <c r="B22" s="350"/>
      <c r="C22" s="350"/>
      <c r="D22" s="350"/>
      <c r="E22" s="350"/>
      <c r="F22" s="504" t="s">
        <v>389</v>
      </c>
      <c r="G22" s="505"/>
      <c r="H22" s="505"/>
      <c r="I22" s="504" t="s">
        <v>390</v>
      </c>
      <c r="J22" s="505"/>
      <c r="K22" s="506"/>
    </row>
    <row r="23" spans="1:11">
      <c r="A23" s="342">
        <v>13</v>
      </c>
      <c r="B23" s="339" t="s">
        <v>376</v>
      </c>
      <c r="C23" s="348"/>
      <c r="D23" s="348"/>
      <c r="E23" s="348"/>
      <c r="F23" s="446">
        <v>109259527.84</v>
      </c>
      <c r="G23" s="446">
        <v>163335257.72492501</v>
      </c>
      <c r="H23" s="446">
        <v>272594785.56492501</v>
      </c>
      <c r="I23" s="446">
        <v>93907908.400000006</v>
      </c>
      <c r="J23" s="446">
        <v>180406017.24560001</v>
      </c>
      <c r="K23" s="447">
        <v>274313925.64560002</v>
      </c>
    </row>
    <row r="24" spans="1:11" ht="13.5" thickBot="1">
      <c r="A24" s="343">
        <v>14</v>
      </c>
      <c r="B24" s="340" t="s">
        <v>391</v>
      </c>
      <c r="C24" s="363"/>
      <c r="D24" s="346"/>
      <c r="E24" s="347"/>
      <c r="F24" s="448">
        <v>78752507.67366001</v>
      </c>
      <c r="G24" s="448">
        <v>122825747.3249025</v>
      </c>
      <c r="H24" s="448">
        <v>201578254.99856251</v>
      </c>
      <c r="I24" s="448">
        <v>38555093.911284983</v>
      </c>
      <c r="J24" s="448">
        <v>31763799.674375236</v>
      </c>
      <c r="K24" s="449">
        <v>70318893.585660219</v>
      </c>
    </row>
    <row r="25" spans="1:11" ht="13.5" thickBot="1">
      <c r="A25" s="344">
        <v>15</v>
      </c>
      <c r="B25" s="341" t="s">
        <v>392</v>
      </c>
      <c r="C25" s="345"/>
      <c r="D25" s="345"/>
      <c r="E25" s="345"/>
      <c r="F25" s="444">
        <v>1.3873783967966715</v>
      </c>
      <c r="G25" s="444">
        <v>1.3298128550593344</v>
      </c>
      <c r="H25" s="444">
        <v>1.3523025366345638</v>
      </c>
      <c r="I25" s="444">
        <v>2.4356809664653256</v>
      </c>
      <c r="J25" s="444">
        <v>5.6796107233713196</v>
      </c>
      <c r="K25" s="445">
        <v>3.9009988874674146</v>
      </c>
    </row>
    <row r="28" spans="1:11" ht="38.25">
      <c r="B28" s="24" t="s">
        <v>407</v>
      </c>
    </row>
  </sheetData>
  <mergeCells count="6">
    <mergeCell ref="F22:H22"/>
    <mergeCell ref="I22:K22"/>
    <mergeCell ref="A5:B5"/>
    <mergeCell ref="C5:E5"/>
    <mergeCell ref="F5:H5"/>
    <mergeCell ref="I5:K5"/>
  </mergeCells>
  <pageMargins left="0.7" right="0.7" top="0.75" bottom="0.75" header="0.3" footer="0.3"/>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J37" sqref="J37"/>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193</v>
      </c>
      <c r="B1" s="75" t="s">
        <v>431</v>
      </c>
    </row>
    <row r="2" spans="1:14" ht="14.25" customHeight="1">
      <c r="A2" s="75" t="s">
        <v>194</v>
      </c>
      <c r="B2" s="75">
        <v>43373</v>
      </c>
    </row>
    <row r="3" spans="1:14" ht="14.25" customHeight="1"/>
    <row r="4" spans="1:14" ht="15.75" thickBot="1">
      <c r="A4" s="2" t="s">
        <v>343</v>
      </c>
      <c r="B4" s="99" t="s">
        <v>80</v>
      </c>
    </row>
    <row r="5" spans="1:14" s="26" customFormat="1" ht="12.75">
      <c r="A5" s="183"/>
      <c r="B5" s="184"/>
      <c r="C5" s="185" t="s">
        <v>0</v>
      </c>
      <c r="D5" s="185" t="s">
        <v>1</v>
      </c>
      <c r="E5" s="185" t="s">
        <v>2</v>
      </c>
      <c r="F5" s="185" t="s">
        <v>3</v>
      </c>
      <c r="G5" s="185" t="s">
        <v>4</v>
      </c>
      <c r="H5" s="185" t="s">
        <v>7</v>
      </c>
      <c r="I5" s="185" t="s">
        <v>240</v>
      </c>
      <c r="J5" s="185" t="s">
        <v>241</v>
      </c>
      <c r="K5" s="185" t="s">
        <v>242</v>
      </c>
      <c r="L5" s="185" t="s">
        <v>243</v>
      </c>
      <c r="M5" s="185" t="s">
        <v>244</v>
      </c>
      <c r="N5" s="186" t="s">
        <v>245</v>
      </c>
    </row>
    <row r="6" spans="1:14" ht="45">
      <c r="A6" s="175"/>
      <c r="B6" s="111"/>
      <c r="C6" s="112" t="s">
        <v>90</v>
      </c>
      <c r="D6" s="113" t="s">
        <v>79</v>
      </c>
      <c r="E6" s="114" t="s">
        <v>89</v>
      </c>
      <c r="F6" s="115">
        <v>0</v>
      </c>
      <c r="G6" s="115">
        <v>0.2</v>
      </c>
      <c r="H6" s="115">
        <v>0.35</v>
      </c>
      <c r="I6" s="115">
        <v>0.5</v>
      </c>
      <c r="J6" s="115">
        <v>0.75</v>
      </c>
      <c r="K6" s="115">
        <v>1</v>
      </c>
      <c r="L6" s="115">
        <v>1.5</v>
      </c>
      <c r="M6" s="115">
        <v>2.5</v>
      </c>
      <c r="N6" s="176" t="s">
        <v>80</v>
      </c>
    </row>
    <row r="7" spans="1:14">
      <c r="A7" s="177">
        <v>1</v>
      </c>
      <c r="B7" s="116" t="s">
        <v>81</v>
      </c>
      <c r="C7" s="306">
        <f>SUM(C8:C13)</f>
        <v>0</v>
      </c>
      <c r="D7" s="111"/>
      <c r="E7" s="309">
        <f t="shared" ref="E7:M7" si="0">SUM(E8:E13)</f>
        <v>0</v>
      </c>
      <c r="F7" s="306">
        <f>SUM(F8:F13)</f>
        <v>0</v>
      </c>
      <c r="G7" s="306">
        <f t="shared" si="0"/>
        <v>0</v>
      </c>
      <c r="H7" s="306">
        <f t="shared" si="0"/>
        <v>0</v>
      </c>
      <c r="I7" s="306">
        <f t="shared" si="0"/>
        <v>0</v>
      </c>
      <c r="J7" s="306">
        <f t="shared" si="0"/>
        <v>0</v>
      </c>
      <c r="K7" s="306">
        <f t="shared" si="0"/>
        <v>0</v>
      </c>
      <c r="L7" s="306">
        <f t="shared" si="0"/>
        <v>0</v>
      </c>
      <c r="M7" s="306">
        <f t="shared" si="0"/>
        <v>0</v>
      </c>
      <c r="N7" s="178">
        <f>SUM(N8:N13)</f>
        <v>0</v>
      </c>
    </row>
    <row r="8" spans="1:14">
      <c r="A8" s="177">
        <v>1.1000000000000001</v>
      </c>
      <c r="B8" s="117" t="s">
        <v>82</v>
      </c>
      <c r="C8" s="307">
        <v>0</v>
      </c>
      <c r="D8" s="118">
        <v>0.02</v>
      </c>
      <c r="E8" s="309">
        <f>C8*D8</f>
        <v>0</v>
      </c>
      <c r="F8" s="307"/>
      <c r="G8" s="307"/>
      <c r="H8" s="307"/>
      <c r="I8" s="307"/>
      <c r="J8" s="307"/>
      <c r="K8" s="307"/>
      <c r="L8" s="307"/>
      <c r="M8" s="307"/>
      <c r="N8" s="178">
        <f>SUMPRODUCT($F$6:$M$6,F8:M8)</f>
        <v>0</v>
      </c>
    </row>
    <row r="9" spans="1:14">
      <c r="A9" s="177">
        <v>1.2</v>
      </c>
      <c r="B9" s="117" t="s">
        <v>83</v>
      </c>
      <c r="C9" s="307">
        <v>0</v>
      </c>
      <c r="D9" s="118">
        <v>0.05</v>
      </c>
      <c r="E9" s="309">
        <f>C9*D9</f>
        <v>0</v>
      </c>
      <c r="F9" s="307"/>
      <c r="G9" s="307"/>
      <c r="H9" s="307"/>
      <c r="I9" s="307"/>
      <c r="J9" s="307"/>
      <c r="K9" s="307"/>
      <c r="L9" s="307"/>
      <c r="M9" s="307"/>
      <c r="N9" s="178">
        <f t="shared" ref="N9:N12" si="1">SUMPRODUCT($F$6:$M$6,F9:M9)</f>
        <v>0</v>
      </c>
    </row>
    <row r="10" spans="1:14">
      <c r="A10" s="177">
        <v>1.3</v>
      </c>
      <c r="B10" s="117" t="s">
        <v>84</v>
      </c>
      <c r="C10" s="307">
        <v>0</v>
      </c>
      <c r="D10" s="118">
        <v>0.08</v>
      </c>
      <c r="E10" s="309">
        <f>C10*D10</f>
        <v>0</v>
      </c>
      <c r="F10" s="307"/>
      <c r="G10" s="307"/>
      <c r="H10" s="307"/>
      <c r="I10" s="307"/>
      <c r="J10" s="307"/>
      <c r="K10" s="307"/>
      <c r="L10" s="307"/>
      <c r="M10" s="307"/>
      <c r="N10" s="178">
        <f>SUMPRODUCT($F$6:$M$6,F10:M10)</f>
        <v>0</v>
      </c>
    </row>
    <row r="11" spans="1:14">
      <c r="A11" s="177">
        <v>1.4</v>
      </c>
      <c r="B11" s="117" t="s">
        <v>85</v>
      </c>
      <c r="C11" s="307">
        <v>0</v>
      </c>
      <c r="D11" s="118">
        <v>0.11</v>
      </c>
      <c r="E11" s="309">
        <f>C11*D11</f>
        <v>0</v>
      </c>
      <c r="F11" s="307"/>
      <c r="G11" s="307"/>
      <c r="H11" s="307"/>
      <c r="I11" s="307"/>
      <c r="J11" s="307"/>
      <c r="K11" s="307"/>
      <c r="L11" s="307"/>
      <c r="M11" s="307"/>
      <c r="N11" s="178">
        <f t="shared" si="1"/>
        <v>0</v>
      </c>
    </row>
    <row r="12" spans="1:14">
      <c r="A12" s="177">
        <v>1.5</v>
      </c>
      <c r="B12" s="117" t="s">
        <v>86</v>
      </c>
      <c r="C12" s="307">
        <v>0</v>
      </c>
      <c r="D12" s="118">
        <v>0.14000000000000001</v>
      </c>
      <c r="E12" s="309">
        <f>C12*D12</f>
        <v>0</v>
      </c>
      <c r="F12" s="307"/>
      <c r="G12" s="307"/>
      <c r="H12" s="307"/>
      <c r="I12" s="307"/>
      <c r="J12" s="307"/>
      <c r="K12" s="307"/>
      <c r="L12" s="307"/>
      <c r="M12" s="307"/>
      <c r="N12" s="178">
        <f t="shared" si="1"/>
        <v>0</v>
      </c>
    </row>
    <row r="13" spans="1:14">
      <c r="A13" s="177">
        <v>1.6</v>
      </c>
      <c r="B13" s="119" t="s">
        <v>87</v>
      </c>
      <c r="C13" s="307">
        <v>0</v>
      </c>
      <c r="D13" s="120"/>
      <c r="E13" s="307"/>
      <c r="F13" s="307"/>
      <c r="G13" s="307"/>
      <c r="H13" s="307"/>
      <c r="I13" s="307"/>
      <c r="J13" s="307"/>
      <c r="K13" s="307"/>
      <c r="L13" s="307"/>
      <c r="M13" s="307"/>
      <c r="N13" s="178">
        <f>SUMPRODUCT($F$6:$M$6,F13:M13)</f>
        <v>0</v>
      </c>
    </row>
    <row r="14" spans="1:14">
      <c r="A14" s="177">
        <v>2</v>
      </c>
      <c r="B14" s="121" t="s">
        <v>88</v>
      </c>
      <c r="C14" s="306">
        <f>SUM(C15:C20)</f>
        <v>0</v>
      </c>
      <c r="D14" s="111"/>
      <c r="E14" s="309">
        <f t="shared" ref="E14:M14" si="2">SUM(E15:E20)</f>
        <v>0</v>
      </c>
      <c r="F14" s="307">
        <f t="shared" si="2"/>
        <v>0</v>
      </c>
      <c r="G14" s="307">
        <f t="shared" si="2"/>
        <v>0</v>
      </c>
      <c r="H14" s="307">
        <f t="shared" si="2"/>
        <v>0</v>
      </c>
      <c r="I14" s="307">
        <f t="shared" si="2"/>
        <v>0</v>
      </c>
      <c r="J14" s="307">
        <f t="shared" si="2"/>
        <v>0</v>
      </c>
      <c r="K14" s="307">
        <f t="shared" si="2"/>
        <v>0</v>
      </c>
      <c r="L14" s="307">
        <f t="shared" si="2"/>
        <v>0</v>
      </c>
      <c r="M14" s="307">
        <f t="shared" si="2"/>
        <v>0</v>
      </c>
      <c r="N14" s="178">
        <f>SUM(N15:N20)</f>
        <v>0</v>
      </c>
    </row>
    <row r="15" spans="1:14">
      <c r="A15" s="177">
        <v>2.1</v>
      </c>
      <c r="B15" s="119" t="s">
        <v>82</v>
      </c>
      <c r="C15" s="307"/>
      <c r="D15" s="118">
        <v>5.0000000000000001E-3</v>
      </c>
      <c r="E15" s="309">
        <f>C15*D15</f>
        <v>0</v>
      </c>
      <c r="F15" s="307"/>
      <c r="G15" s="307"/>
      <c r="H15" s="307"/>
      <c r="I15" s="307"/>
      <c r="J15" s="307"/>
      <c r="K15" s="307"/>
      <c r="L15" s="307"/>
      <c r="M15" s="307"/>
      <c r="N15" s="178">
        <f>SUMPRODUCT($F$6:$M$6,F15:M15)</f>
        <v>0</v>
      </c>
    </row>
    <row r="16" spans="1:14">
      <c r="A16" s="177">
        <v>2.2000000000000002</v>
      </c>
      <c r="B16" s="119" t="s">
        <v>83</v>
      </c>
      <c r="C16" s="307"/>
      <c r="D16" s="118">
        <v>0.01</v>
      </c>
      <c r="E16" s="309">
        <f>C16*D16</f>
        <v>0</v>
      </c>
      <c r="F16" s="307"/>
      <c r="G16" s="307"/>
      <c r="H16" s="307"/>
      <c r="I16" s="307"/>
      <c r="J16" s="307"/>
      <c r="K16" s="307"/>
      <c r="L16" s="307"/>
      <c r="M16" s="307"/>
      <c r="N16" s="178">
        <f t="shared" ref="N16:N20" si="3">SUMPRODUCT($F$6:$M$6,F16:M16)</f>
        <v>0</v>
      </c>
    </row>
    <row r="17" spans="1:14">
      <c r="A17" s="177">
        <v>2.2999999999999998</v>
      </c>
      <c r="B17" s="119" t="s">
        <v>84</v>
      </c>
      <c r="C17" s="307"/>
      <c r="D17" s="118">
        <v>0.02</v>
      </c>
      <c r="E17" s="309">
        <f>C17*D17</f>
        <v>0</v>
      </c>
      <c r="F17" s="307"/>
      <c r="G17" s="307"/>
      <c r="H17" s="307"/>
      <c r="I17" s="307"/>
      <c r="J17" s="307"/>
      <c r="K17" s="307"/>
      <c r="L17" s="307"/>
      <c r="M17" s="307"/>
      <c r="N17" s="178">
        <f t="shared" si="3"/>
        <v>0</v>
      </c>
    </row>
    <row r="18" spans="1:14">
      <c r="A18" s="177">
        <v>2.4</v>
      </c>
      <c r="B18" s="119" t="s">
        <v>85</v>
      </c>
      <c r="C18" s="307"/>
      <c r="D18" s="118">
        <v>0.03</v>
      </c>
      <c r="E18" s="309">
        <f>C18*D18</f>
        <v>0</v>
      </c>
      <c r="F18" s="307"/>
      <c r="G18" s="307"/>
      <c r="H18" s="307"/>
      <c r="I18" s="307"/>
      <c r="J18" s="307"/>
      <c r="K18" s="307"/>
      <c r="L18" s="307"/>
      <c r="M18" s="307"/>
      <c r="N18" s="178">
        <f t="shared" si="3"/>
        <v>0</v>
      </c>
    </row>
    <row r="19" spans="1:14">
      <c r="A19" s="177">
        <v>2.5</v>
      </c>
      <c r="B19" s="119" t="s">
        <v>86</v>
      </c>
      <c r="C19" s="307"/>
      <c r="D19" s="118">
        <v>0.04</v>
      </c>
      <c r="E19" s="309">
        <f>C19*D19</f>
        <v>0</v>
      </c>
      <c r="F19" s="307"/>
      <c r="G19" s="307"/>
      <c r="H19" s="307"/>
      <c r="I19" s="307"/>
      <c r="J19" s="307"/>
      <c r="K19" s="307"/>
      <c r="L19" s="307"/>
      <c r="M19" s="307"/>
      <c r="N19" s="178">
        <f t="shared" si="3"/>
        <v>0</v>
      </c>
    </row>
    <row r="20" spans="1:14">
      <c r="A20" s="177">
        <v>2.6</v>
      </c>
      <c r="B20" s="119" t="s">
        <v>87</v>
      </c>
      <c r="C20" s="307"/>
      <c r="D20" s="120"/>
      <c r="E20" s="310"/>
      <c r="F20" s="307"/>
      <c r="G20" s="307"/>
      <c r="H20" s="307"/>
      <c r="I20" s="307"/>
      <c r="J20" s="307"/>
      <c r="K20" s="307"/>
      <c r="L20" s="307"/>
      <c r="M20" s="307"/>
      <c r="N20" s="178">
        <f t="shared" si="3"/>
        <v>0</v>
      </c>
    </row>
    <row r="21" spans="1:14" ht="15.75" thickBot="1">
      <c r="A21" s="179">
        <v>3</v>
      </c>
      <c r="B21" s="180" t="s">
        <v>71</v>
      </c>
      <c r="C21" s="308">
        <f>C14+C7</f>
        <v>0</v>
      </c>
      <c r="D21" s="181"/>
      <c r="E21" s="311">
        <f>E14+E7</f>
        <v>0</v>
      </c>
      <c r="F21" s="312">
        <f>F7+F14</f>
        <v>0</v>
      </c>
      <c r="G21" s="312">
        <f t="shared" ref="G21:L21" si="4">G7+G14</f>
        <v>0</v>
      </c>
      <c r="H21" s="312">
        <f t="shared" si="4"/>
        <v>0</v>
      </c>
      <c r="I21" s="312">
        <f t="shared" si="4"/>
        <v>0</v>
      </c>
      <c r="J21" s="312">
        <f t="shared" si="4"/>
        <v>0</v>
      </c>
      <c r="K21" s="312">
        <f t="shared" si="4"/>
        <v>0</v>
      </c>
      <c r="L21" s="312">
        <f t="shared" si="4"/>
        <v>0</v>
      </c>
      <c r="M21" s="312">
        <f>M7+M14</f>
        <v>0</v>
      </c>
      <c r="N21" s="182">
        <f>N14+N7</f>
        <v>0</v>
      </c>
    </row>
    <row r="22" spans="1:14">
      <c r="E22" s="313"/>
      <c r="F22" s="313"/>
      <c r="G22" s="313"/>
      <c r="H22" s="313"/>
      <c r="I22" s="313"/>
      <c r="J22" s="313"/>
      <c r="K22" s="313"/>
      <c r="L22" s="313"/>
      <c r="M22" s="31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view="pageBreakPreview" zoomScale="60" zoomScaleNormal="100" workbookViewId="0">
      <pane xSplit="1" ySplit="5" topLeftCell="B6" activePane="bottomRight" state="frozen"/>
      <selection activeCell="B29" sqref="B29:C29"/>
      <selection pane="topRight" activeCell="B29" sqref="B29:C29"/>
      <selection pane="bottomLeft" activeCell="B29" sqref="B29:C29"/>
      <selection pane="bottomRight" activeCell="D41" sqref="D40:D41"/>
    </sheetView>
  </sheetViews>
  <sheetFormatPr defaultRowHeight="15.75"/>
  <cols>
    <col min="1" max="1" width="9.5703125" style="20" bestFit="1" customWidth="1"/>
    <col min="2" max="2" width="86" style="17" customWidth="1"/>
    <col min="3" max="3" width="13.28515625" style="17" bestFit="1" customWidth="1"/>
    <col min="4" max="4" width="13.28515625" style="2" bestFit="1" customWidth="1"/>
    <col min="5" max="5" width="13.42578125" style="2" bestFit="1" customWidth="1"/>
    <col min="6" max="6" width="13.28515625" style="2" bestFit="1" customWidth="1"/>
    <col min="7" max="7" width="13.7109375" style="2" bestFit="1" customWidth="1"/>
    <col min="8" max="8" width="6.7109375" customWidth="1"/>
  </cols>
  <sheetData>
    <row r="1" spans="1:8">
      <c r="A1" s="18" t="s">
        <v>193</v>
      </c>
      <c r="B1" s="17" t="s">
        <v>431</v>
      </c>
    </row>
    <row r="2" spans="1:8">
      <c r="A2" s="18" t="s">
        <v>194</v>
      </c>
      <c r="B2" s="428">
        <v>43373</v>
      </c>
      <c r="C2" s="30"/>
      <c r="D2" s="19"/>
      <c r="E2" s="19"/>
      <c r="F2" s="19"/>
      <c r="G2" s="19"/>
      <c r="H2" s="1"/>
    </row>
    <row r="3" spans="1:8">
      <c r="A3" s="18"/>
      <c r="C3" s="30"/>
      <c r="D3" s="19"/>
      <c r="E3" s="19"/>
      <c r="F3" s="19"/>
      <c r="G3" s="19"/>
      <c r="H3" s="1"/>
    </row>
    <row r="4" spans="1:8" ht="16.5" thickBot="1">
      <c r="A4" s="76" t="s">
        <v>330</v>
      </c>
      <c r="B4" s="217" t="s">
        <v>228</v>
      </c>
      <c r="C4" s="218"/>
      <c r="D4" s="219"/>
      <c r="E4" s="219"/>
      <c r="F4" s="219"/>
      <c r="G4" s="219"/>
      <c r="H4" s="1"/>
    </row>
    <row r="5" spans="1:8" ht="15">
      <c r="A5" s="331" t="s">
        <v>29</v>
      </c>
      <c r="B5" s="332"/>
      <c r="C5" s="425">
        <v>43373</v>
      </c>
      <c r="D5" s="426">
        <v>43281</v>
      </c>
      <c r="E5" s="426">
        <v>43190</v>
      </c>
      <c r="F5" s="426">
        <v>43100</v>
      </c>
      <c r="G5" s="427">
        <v>43008</v>
      </c>
    </row>
    <row r="6" spans="1:8" ht="15">
      <c r="A6" s="128"/>
      <c r="B6" s="33" t="s">
        <v>190</v>
      </c>
      <c r="C6" s="333"/>
      <c r="D6" s="333"/>
      <c r="E6" s="333"/>
      <c r="F6" s="333"/>
      <c r="G6" s="334"/>
    </row>
    <row r="7" spans="1:8" ht="15">
      <c r="A7" s="128"/>
      <c r="B7" s="34" t="s">
        <v>195</v>
      </c>
      <c r="C7" s="333"/>
      <c r="D7" s="333"/>
      <c r="E7" s="333"/>
      <c r="F7" s="333"/>
      <c r="G7" s="334"/>
    </row>
    <row r="8" spans="1:8" ht="15">
      <c r="A8" s="129">
        <v>1</v>
      </c>
      <c r="B8" s="242" t="s">
        <v>26</v>
      </c>
      <c r="C8" s="243">
        <v>196327317.77559999</v>
      </c>
      <c r="D8" s="244">
        <v>188528761.14989999</v>
      </c>
      <c r="E8" s="244">
        <v>182766871.02289999</v>
      </c>
      <c r="F8" s="244">
        <v>175637524.36879998</v>
      </c>
      <c r="G8" s="245">
        <v>169458839.95536813</v>
      </c>
    </row>
    <row r="9" spans="1:8" ht="15">
      <c r="A9" s="129">
        <v>2</v>
      </c>
      <c r="B9" s="242" t="s">
        <v>92</v>
      </c>
      <c r="C9" s="243">
        <v>196327317.77559999</v>
      </c>
      <c r="D9" s="244">
        <v>188528761.14989999</v>
      </c>
      <c r="E9" s="244">
        <v>182766871.02289999</v>
      </c>
      <c r="F9" s="244">
        <v>175637524.36879998</v>
      </c>
      <c r="G9" s="245">
        <v>169458839.95536813</v>
      </c>
    </row>
    <row r="10" spans="1:8" ht="15">
      <c r="A10" s="129">
        <v>3</v>
      </c>
      <c r="B10" s="242" t="s">
        <v>91</v>
      </c>
      <c r="C10" s="243">
        <v>209132513.19832939</v>
      </c>
      <c r="D10" s="244">
        <v>199865409.81702045</v>
      </c>
      <c r="E10" s="244">
        <v>193384593.5121879</v>
      </c>
      <c r="F10" s="244">
        <v>187027071.78634802</v>
      </c>
      <c r="G10" s="245">
        <v>179135509.03805387</v>
      </c>
    </row>
    <row r="11" spans="1:8" ht="15">
      <c r="A11" s="128"/>
      <c r="B11" s="33" t="s">
        <v>191</v>
      </c>
      <c r="C11" s="333"/>
      <c r="D11" s="333"/>
      <c r="E11" s="333"/>
      <c r="F11" s="333"/>
      <c r="G11" s="334"/>
    </row>
    <row r="12" spans="1:8" ht="15" customHeight="1">
      <c r="A12" s="129">
        <v>4</v>
      </c>
      <c r="B12" s="242" t="s">
        <v>344</v>
      </c>
      <c r="C12" s="366">
        <v>1113866214.8477025</v>
      </c>
      <c r="D12" s="244">
        <v>997805918.02298629</v>
      </c>
      <c r="E12" s="244">
        <v>941793246.47983563</v>
      </c>
      <c r="F12" s="244">
        <v>980272025</v>
      </c>
      <c r="G12" s="245">
        <v>1106457925.3890762</v>
      </c>
    </row>
    <row r="13" spans="1:8" ht="15">
      <c r="A13" s="128"/>
      <c r="B13" s="33" t="s">
        <v>93</v>
      </c>
      <c r="C13" s="333"/>
      <c r="D13" s="333"/>
      <c r="E13" s="333"/>
      <c r="F13" s="333"/>
      <c r="G13" s="334"/>
    </row>
    <row r="14" spans="1:8" s="3" customFormat="1" ht="15">
      <c r="A14" s="129"/>
      <c r="B14" s="34" t="s">
        <v>401</v>
      </c>
      <c r="C14" s="333"/>
      <c r="D14" s="333"/>
      <c r="E14" s="333"/>
      <c r="F14" s="333"/>
      <c r="G14" s="334"/>
    </row>
    <row r="15" spans="1:8" ht="15">
      <c r="A15" s="127">
        <v>5</v>
      </c>
      <c r="B15" s="32" t="s">
        <v>402</v>
      </c>
      <c r="C15" s="405">
        <v>0.17625753897423271</v>
      </c>
      <c r="D15" s="406">
        <v>0.18894331827921357</v>
      </c>
      <c r="E15" s="406">
        <v>0.19406262649050876</v>
      </c>
      <c r="F15" s="406">
        <v>0.1792</v>
      </c>
      <c r="G15" s="407">
        <v>0.15315434601435876</v>
      </c>
    </row>
    <row r="16" spans="1:8" ht="15" customHeight="1">
      <c r="A16" s="127">
        <v>6</v>
      </c>
      <c r="B16" s="32" t="s">
        <v>403</v>
      </c>
      <c r="C16" s="405">
        <v>0.17625753897423271</v>
      </c>
      <c r="D16" s="406">
        <v>0.18894331827921357</v>
      </c>
      <c r="E16" s="406">
        <v>0.19406262649050876</v>
      </c>
      <c r="F16" s="406">
        <v>0.1792</v>
      </c>
      <c r="G16" s="407">
        <v>0.15315434601435876</v>
      </c>
    </row>
    <row r="17" spans="1:7" ht="15">
      <c r="A17" s="127">
        <v>7</v>
      </c>
      <c r="B17" s="32" t="s">
        <v>404</v>
      </c>
      <c r="C17" s="405">
        <v>0.1877537090277254</v>
      </c>
      <c r="D17" s="406">
        <v>0.20030489517743688</v>
      </c>
      <c r="E17" s="406">
        <v>0.20533656854623494</v>
      </c>
      <c r="F17" s="406">
        <v>0.1908</v>
      </c>
      <c r="G17" s="407">
        <v>0.16189997371573117</v>
      </c>
    </row>
    <row r="18" spans="1:7" ht="15">
      <c r="A18" s="128"/>
      <c r="B18" s="33" t="s">
        <v>8</v>
      </c>
      <c r="C18" s="333"/>
      <c r="D18" s="333"/>
      <c r="E18" s="333"/>
      <c r="F18" s="333"/>
      <c r="G18" s="334"/>
    </row>
    <row r="19" spans="1:7" ht="15" customHeight="1">
      <c r="A19" s="130">
        <v>8</v>
      </c>
      <c r="B19" s="35" t="s">
        <v>9</v>
      </c>
      <c r="C19" s="408">
        <v>7.8104187589757165E-2</v>
      </c>
      <c r="D19" s="409">
        <v>7.7036901215072812E-2</v>
      </c>
      <c r="E19" s="409">
        <v>7.566441192540542E-2</v>
      </c>
      <c r="F19" s="409">
        <v>7.4946567079218665E-2</v>
      </c>
      <c r="G19" s="410">
        <v>7.526942754315917E-2</v>
      </c>
    </row>
    <row r="20" spans="1:7" ht="15">
      <c r="A20" s="130">
        <v>9</v>
      </c>
      <c r="B20" s="35" t="s">
        <v>10</v>
      </c>
      <c r="C20" s="408">
        <v>3.4366168971105143E-2</v>
      </c>
      <c r="D20" s="409">
        <v>3.3245239096760554E-2</v>
      </c>
      <c r="E20" s="409">
        <v>3.2079929684506549E-2</v>
      </c>
      <c r="F20" s="409">
        <v>3.2015414467720368E-2</v>
      </c>
      <c r="G20" s="410">
        <v>3.11343276073392E-2</v>
      </c>
    </row>
    <row r="21" spans="1:7" ht="15">
      <c r="A21" s="130">
        <v>10</v>
      </c>
      <c r="B21" s="35" t="s">
        <v>11</v>
      </c>
      <c r="C21" s="408">
        <v>3.3852072924763985E-2</v>
      </c>
      <c r="D21" s="409">
        <v>3.4335787043946166E-2</v>
      </c>
      <c r="E21" s="409">
        <v>3.3294769218199322E-2</v>
      </c>
      <c r="F21" s="409">
        <v>3.3342641126735101E-2</v>
      </c>
      <c r="G21" s="410">
        <v>3.3098371190060538E-2</v>
      </c>
    </row>
    <row r="22" spans="1:7" ht="15">
      <c r="A22" s="130">
        <v>11</v>
      </c>
      <c r="B22" s="35" t="s">
        <v>229</v>
      </c>
      <c r="C22" s="408">
        <v>4.3738018618652022E-2</v>
      </c>
      <c r="D22" s="409">
        <v>4.3791662118312258E-2</v>
      </c>
      <c r="E22" s="409">
        <v>4.3584482240898864E-2</v>
      </c>
      <c r="F22" s="409">
        <v>4.2931152611498304E-2</v>
      </c>
      <c r="G22" s="410">
        <v>4.4135099935819953E-2</v>
      </c>
    </row>
    <row r="23" spans="1:7" ht="15">
      <c r="A23" s="130">
        <v>12</v>
      </c>
      <c r="B23" s="35" t="s">
        <v>12</v>
      </c>
      <c r="C23" s="408">
        <v>2.6187202272136337E-2</v>
      </c>
      <c r="D23" s="409">
        <v>2.7310911771382874E-2</v>
      </c>
      <c r="E23" s="409">
        <v>2.4906213690861573E-2</v>
      </c>
      <c r="F23" s="409">
        <v>1.9064739246717925E-2</v>
      </c>
      <c r="G23" s="410">
        <v>2.3650646377033076E-2</v>
      </c>
    </row>
    <row r="24" spans="1:7" ht="15">
      <c r="A24" s="130">
        <v>13</v>
      </c>
      <c r="B24" s="35" t="s">
        <v>13</v>
      </c>
      <c r="C24" s="408">
        <v>0.15969965531778549</v>
      </c>
      <c r="D24" s="409">
        <v>0.16548233279919716</v>
      </c>
      <c r="E24" s="409">
        <v>0.15174898298464098</v>
      </c>
      <c r="F24" s="409">
        <v>0.11042273274816664</v>
      </c>
      <c r="G24" s="410">
        <v>0.13057781479592165</v>
      </c>
    </row>
    <row r="25" spans="1:7" ht="15">
      <c r="A25" s="128"/>
      <c r="B25" s="33" t="s">
        <v>14</v>
      </c>
      <c r="C25" s="333"/>
      <c r="D25" s="333"/>
      <c r="E25" s="333"/>
      <c r="F25" s="333"/>
      <c r="G25" s="334"/>
    </row>
    <row r="26" spans="1:7" ht="15">
      <c r="A26" s="130">
        <v>14</v>
      </c>
      <c r="B26" s="35" t="s">
        <v>15</v>
      </c>
      <c r="C26" s="408">
        <v>4.3636169586635083E-2</v>
      </c>
      <c r="D26" s="409">
        <v>4.3635759723426877E-2</v>
      </c>
      <c r="E26" s="409">
        <v>4.4231936387589578E-2</v>
      </c>
      <c r="F26" s="409">
        <v>4.0202410089652238E-2</v>
      </c>
      <c r="G26" s="410">
        <v>4.4566676542938402E-2</v>
      </c>
    </row>
    <row r="27" spans="1:7" ht="15" customHeight="1">
      <c r="A27" s="130">
        <v>15</v>
      </c>
      <c r="B27" s="35" t="s">
        <v>16</v>
      </c>
      <c r="C27" s="408">
        <v>4.1995041136196044E-2</v>
      </c>
      <c r="D27" s="409">
        <v>4.4171314808724299E-2</v>
      </c>
      <c r="E27" s="409">
        <v>4.4542014960707595E-2</v>
      </c>
      <c r="F27" s="409">
        <v>4.2572897270066808E-2</v>
      </c>
      <c r="G27" s="410">
        <v>4.3872806145318799E-2</v>
      </c>
    </row>
    <row r="28" spans="1:7" ht="15">
      <c r="A28" s="130">
        <v>16</v>
      </c>
      <c r="B28" s="35" t="s">
        <v>17</v>
      </c>
      <c r="C28" s="408">
        <v>0.65689633506682654</v>
      </c>
      <c r="D28" s="409">
        <v>0.63930391514887086</v>
      </c>
      <c r="E28" s="409">
        <v>0.67932930734375485</v>
      </c>
      <c r="F28" s="409">
        <v>0.70244671712382811</v>
      </c>
      <c r="G28" s="410">
        <v>0.6831461482928749</v>
      </c>
    </row>
    <row r="29" spans="1:7" ht="15" customHeight="1">
      <c r="A29" s="130">
        <v>17</v>
      </c>
      <c r="B29" s="35" t="s">
        <v>18</v>
      </c>
      <c r="C29" s="408">
        <v>0.57520453523023041</v>
      </c>
      <c r="D29" s="409">
        <v>0.58203727548934747</v>
      </c>
      <c r="E29" s="409">
        <v>0.59843618708836344</v>
      </c>
      <c r="F29" s="409">
        <v>0.63640000777086259</v>
      </c>
      <c r="G29" s="410">
        <v>0.63258514059894189</v>
      </c>
    </row>
    <row r="30" spans="1:7" ht="15">
      <c r="A30" s="130">
        <v>18</v>
      </c>
      <c r="B30" s="35" t="s">
        <v>19</v>
      </c>
      <c r="C30" s="408">
        <v>0.12094314630074871</v>
      </c>
      <c r="D30" s="409">
        <v>-9.3635834371846459E-4</v>
      </c>
      <c r="E30" s="409">
        <v>-2.7100260994307006E-2</v>
      </c>
      <c r="F30" s="409">
        <v>0.42198681516073522</v>
      </c>
      <c r="G30" s="410">
        <v>0.27051708569088739</v>
      </c>
    </row>
    <row r="31" spans="1:7" ht="15" customHeight="1">
      <c r="A31" s="128"/>
      <c r="B31" s="33" t="s">
        <v>20</v>
      </c>
      <c r="C31" s="333"/>
      <c r="D31" s="333"/>
      <c r="E31" s="333"/>
      <c r="F31" s="333"/>
      <c r="G31" s="334"/>
    </row>
    <row r="32" spans="1:7" ht="15" customHeight="1">
      <c r="A32" s="130">
        <v>19</v>
      </c>
      <c r="B32" s="35" t="s">
        <v>21</v>
      </c>
      <c r="C32" s="408">
        <v>0.22216798637936463</v>
      </c>
      <c r="D32" s="408">
        <v>0.28986743013800187</v>
      </c>
      <c r="E32" s="408">
        <v>0.27255043114327254</v>
      </c>
      <c r="F32" s="408">
        <v>0.33062383764990216</v>
      </c>
      <c r="G32" s="411">
        <v>0.36562836576790586</v>
      </c>
    </row>
    <row r="33" spans="1:7" ht="15" customHeight="1">
      <c r="A33" s="130">
        <v>20</v>
      </c>
      <c r="B33" s="35" t="s">
        <v>22</v>
      </c>
      <c r="C33" s="408">
        <v>0.70479456578578514</v>
      </c>
      <c r="D33" s="408">
        <v>0.72674256958572669</v>
      </c>
      <c r="E33" s="408">
        <v>0.74880719803003681</v>
      </c>
      <c r="F33" s="408">
        <v>0.77702373638695932</v>
      </c>
      <c r="G33" s="411">
        <v>0.77100760571675786</v>
      </c>
    </row>
    <row r="34" spans="1:7" ht="15" customHeight="1">
      <c r="A34" s="130">
        <v>21</v>
      </c>
      <c r="B34" s="246" t="s">
        <v>23</v>
      </c>
      <c r="C34" s="408">
        <v>0.19301396396115966</v>
      </c>
      <c r="D34" s="408">
        <v>0.20938541124840987</v>
      </c>
      <c r="E34" s="408">
        <v>0.20475561258242744</v>
      </c>
      <c r="F34" s="408">
        <v>0.31950991449381555</v>
      </c>
      <c r="G34" s="411">
        <v>0.22830230748679953</v>
      </c>
    </row>
    <row r="35" spans="1:7" ht="15" customHeight="1">
      <c r="A35" s="335"/>
      <c r="B35" s="33" t="s">
        <v>400</v>
      </c>
      <c r="C35" s="333"/>
      <c r="D35" s="333"/>
      <c r="E35" s="333"/>
      <c r="F35" s="333"/>
      <c r="G35" s="334"/>
    </row>
    <row r="36" spans="1:7" ht="15" customHeight="1">
      <c r="A36" s="130">
        <v>22</v>
      </c>
      <c r="B36" s="330" t="s">
        <v>393</v>
      </c>
      <c r="C36" s="431">
        <v>272594785.56492501</v>
      </c>
      <c r="D36" s="431">
        <v>307246026.69032496</v>
      </c>
      <c r="E36" s="431">
        <v>284074433.26709998</v>
      </c>
      <c r="F36" s="431">
        <v>364002821.09360003</v>
      </c>
      <c r="G36" s="334"/>
    </row>
    <row r="37" spans="1:7" ht="15">
      <c r="A37" s="130">
        <v>23</v>
      </c>
      <c r="B37" s="35" t="s">
        <v>394</v>
      </c>
      <c r="C37" s="431">
        <v>201578254.99856251</v>
      </c>
      <c r="D37" s="432">
        <v>240418527.33692402</v>
      </c>
      <c r="E37" s="432">
        <v>211179840.64003697</v>
      </c>
      <c r="F37" s="432">
        <v>256930199.31259182</v>
      </c>
      <c r="G37" s="334"/>
    </row>
    <row r="38" spans="1:7" thickBot="1">
      <c r="A38" s="131">
        <v>24</v>
      </c>
      <c r="B38" s="247" t="s">
        <v>392</v>
      </c>
      <c r="C38" s="433">
        <v>1.3523025366345638</v>
      </c>
      <c r="D38" s="433">
        <v>1.2779631840093109</v>
      </c>
      <c r="E38" s="433">
        <v>1.3451777991977665</v>
      </c>
      <c r="F38" s="433">
        <v>1.4167381727312611</v>
      </c>
      <c r="G38" s="430"/>
    </row>
    <row r="39" spans="1:7">
      <c r="A39" s="21"/>
    </row>
    <row r="40" spans="1:7">
      <c r="B40" s="329"/>
    </row>
    <row r="41" spans="1:7" ht="65.25">
      <c r="B41" s="382" t="s">
        <v>399</v>
      </c>
      <c r="D41" s="355"/>
      <c r="E41" s="355"/>
      <c r="F41" s="355"/>
      <c r="G41" s="355"/>
    </row>
  </sheetData>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3"/>
  <sheetViews>
    <sheetView view="pageBreakPreview" zoomScale="60" zoomScaleNormal="100" workbookViewId="0">
      <pane xSplit="1" ySplit="5" topLeftCell="B7" activePane="bottomRight" state="frozen"/>
      <selection activeCell="B29" sqref="B29:C29"/>
      <selection pane="topRight" activeCell="B29" sqref="B29:C29"/>
      <selection pane="bottomLeft" activeCell="B29" sqref="B29:C29"/>
      <selection pane="bottomRight" activeCell="E2" sqref="E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9" ht="15.75">
      <c r="A1" s="18" t="s">
        <v>193</v>
      </c>
      <c r="B1" s="2" t="s">
        <v>431</v>
      </c>
    </row>
    <row r="2" spans="1:9" ht="15.75">
      <c r="A2" s="18" t="s">
        <v>194</v>
      </c>
      <c r="B2" s="460">
        <v>43373</v>
      </c>
    </row>
    <row r="3" spans="1:9" ht="15.75">
      <c r="A3" s="18"/>
      <c r="C3" s="355"/>
      <c r="D3" s="355"/>
      <c r="E3" s="355"/>
      <c r="F3" s="355"/>
      <c r="G3" s="355"/>
      <c r="H3" s="355"/>
      <c r="I3" s="355"/>
    </row>
    <row r="4" spans="1:9" ht="16.5" thickBot="1">
      <c r="A4" s="36" t="s">
        <v>331</v>
      </c>
      <c r="B4" s="77" t="s">
        <v>246</v>
      </c>
      <c r="C4" s="36"/>
      <c r="D4" s="37"/>
      <c r="E4" s="37"/>
      <c r="F4" s="38"/>
      <c r="G4" s="38"/>
      <c r="H4" s="39" t="s">
        <v>97</v>
      </c>
    </row>
    <row r="5" spans="1:9" ht="15.75">
      <c r="A5" s="40"/>
      <c r="B5" s="41"/>
      <c r="C5" s="464" t="s">
        <v>199</v>
      </c>
      <c r="D5" s="465"/>
      <c r="E5" s="466"/>
      <c r="F5" s="464" t="s">
        <v>200</v>
      </c>
      <c r="G5" s="465"/>
      <c r="H5" s="467"/>
    </row>
    <row r="6" spans="1:9" ht="15.75">
      <c r="A6" s="42" t="s">
        <v>29</v>
      </c>
      <c r="B6" s="43" t="s">
        <v>157</v>
      </c>
      <c r="C6" s="44" t="s">
        <v>30</v>
      </c>
      <c r="D6" s="44" t="s">
        <v>98</v>
      </c>
      <c r="E6" s="44" t="s">
        <v>71</v>
      </c>
      <c r="F6" s="44" t="s">
        <v>30</v>
      </c>
      <c r="G6" s="44" t="s">
        <v>98</v>
      </c>
      <c r="H6" s="45" t="s">
        <v>71</v>
      </c>
    </row>
    <row r="7" spans="1:9" ht="15.75">
      <c r="A7" s="42">
        <v>1</v>
      </c>
      <c r="B7" s="46" t="s">
        <v>158</v>
      </c>
      <c r="C7" s="248">
        <v>15434959.609999999</v>
      </c>
      <c r="D7" s="248">
        <v>16869041.5011</v>
      </c>
      <c r="E7" s="249">
        <f>C7+D7</f>
        <v>32304001.111099999</v>
      </c>
      <c r="F7" s="250">
        <v>12087034.67</v>
      </c>
      <c r="G7" s="251">
        <v>16817895.063999999</v>
      </c>
      <c r="H7" s="252">
        <f>F7+G7</f>
        <v>28904929.733999997</v>
      </c>
    </row>
    <row r="8" spans="1:9" ht="15.75">
      <c r="A8" s="42">
        <v>2</v>
      </c>
      <c r="B8" s="46" t="s">
        <v>159</v>
      </c>
      <c r="C8" s="248">
        <v>5699552.4800000004</v>
      </c>
      <c r="D8" s="248">
        <v>164227469.19760001</v>
      </c>
      <c r="E8" s="249">
        <f t="shared" ref="E8:E20" si="0">C8+D8</f>
        <v>169927021.6776</v>
      </c>
      <c r="F8" s="250">
        <v>16169464.439999999</v>
      </c>
      <c r="G8" s="251">
        <v>134509232.42739999</v>
      </c>
      <c r="H8" s="252">
        <f t="shared" ref="H8:H40" si="1">F8+G8</f>
        <v>150678696.86739999</v>
      </c>
    </row>
    <row r="9" spans="1:9" ht="15.75">
      <c r="A9" s="42">
        <v>3</v>
      </c>
      <c r="B9" s="46" t="s">
        <v>160</v>
      </c>
      <c r="C9" s="248">
        <v>15330877.93</v>
      </c>
      <c r="D9" s="248">
        <v>24582188.466200002</v>
      </c>
      <c r="E9" s="249">
        <f t="shared" si="0"/>
        <v>39913066.396200001</v>
      </c>
      <c r="F9" s="250">
        <v>10309605.68</v>
      </c>
      <c r="G9" s="251">
        <v>153025921.62570003</v>
      </c>
      <c r="H9" s="252">
        <f t="shared" si="1"/>
        <v>163335527.30570003</v>
      </c>
    </row>
    <row r="10" spans="1:9" ht="15.75">
      <c r="A10" s="42">
        <v>4</v>
      </c>
      <c r="B10" s="46" t="s">
        <v>189</v>
      </c>
      <c r="C10" s="248">
        <v>0</v>
      </c>
      <c r="D10" s="248">
        <v>0</v>
      </c>
      <c r="E10" s="249">
        <f t="shared" si="0"/>
        <v>0</v>
      </c>
      <c r="F10" s="250">
        <v>0</v>
      </c>
      <c r="G10" s="251">
        <v>0</v>
      </c>
      <c r="H10" s="252">
        <f t="shared" si="1"/>
        <v>0</v>
      </c>
    </row>
    <row r="11" spans="1:9" ht="15.75">
      <c r="A11" s="42">
        <v>5</v>
      </c>
      <c r="B11" s="46" t="s">
        <v>161</v>
      </c>
      <c r="C11" s="248">
        <v>181865782.86000001</v>
      </c>
      <c r="D11" s="248">
        <v>0</v>
      </c>
      <c r="E11" s="249">
        <f t="shared" si="0"/>
        <v>181865782.86000001</v>
      </c>
      <c r="F11" s="250">
        <v>146074424.57999998</v>
      </c>
      <c r="G11" s="251">
        <v>0</v>
      </c>
      <c r="H11" s="252">
        <f t="shared" si="1"/>
        <v>146074424.57999998</v>
      </c>
    </row>
    <row r="12" spans="1:9" ht="15.75">
      <c r="A12" s="42">
        <v>6.1</v>
      </c>
      <c r="B12" s="47" t="s">
        <v>162</v>
      </c>
      <c r="C12" s="248">
        <v>302520073.47000003</v>
      </c>
      <c r="D12" s="248">
        <v>579196166.80659997</v>
      </c>
      <c r="E12" s="249">
        <f t="shared" si="0"/>
        <v>881716240.2766</v>
      </c>
      <c r="F12" s="250">
        <v>222684087.85999998</v>
      </c>
      <c r="G12" s="251">
        <v>480113390.09469998</v>
      </c>
      <c r="H12" s="252">
        <f t="shared" si="1"/>
        <v>702797477.95469999</v>
      </c>
    </row>
    <row r="13" spans="1:9" ht="15.75">
      <c r="A13" s="42">
        <v>6.2</v>
      </c>
      <c r="B13" s="47" t="s">
        <v>163</v>
      </c>
      <c r="C13" s="248">
        <v>-9855464.6469362304</v>
      </c>
      <c r="D13" s="248">
        <v>-27172245.1339317</v>
      </c>
      <c r="E13" s="249">
        <f t="shared" si="0"/>
        <v>-37027709.780867934</v>
      </c>
      <c r="F13" s="250">
        <v>-5923690.0921561299</v>
      </c>
      <c r="G13" s="251">
        <v>-24910007.417569399</v>
      </c>
      <c r="H13" s="252">
        <f t="shared" si="1"/>
        <v>-30833697.50972553</v>
      </c>
    </row>
    <row r="14" spans="1:9" ht="15.75">
      <c r="A14" s="42">
        <v>6</v>
      </c>
      <c r="B14" s="46" t="s">
        <v>164</v>
      </c>
      <c r="C14" s="249">
        <f>C12+C13</f>
        <v>292664608.82306379</v>
      </c>
      <c r="D14" s="249">
        <f>D12+D13</f>
        <v>552023921.67266822</v>
      </c>
      <c r="E14" s="249">
        <f t="shared" si="0"/>
        <v>844688530.49573207</v>
      </c>
      <c r="F14" s="249">
        <f>F12+F13</f>
        <v>216760397.76784384</v>
      </c>
      <c r="G14" s="249">
        <f>G12+G13</f>
        <v>455203382.67713058</v>
      </c>
      <c r="H14" s="252">
        <f t="shared" si="1"/>
        <v>671963780.44497442</v>
      </c>
    </row>
    <row r="15" spans="1:9" ht="15.75">
      <c r="A15" s="42">
        <v>7</v>
      </c>
      <c r="B15" s="46" t="s">
        <v>165</v>
      </c>
      <c r="C15" s="248">
        <v>4422044.8999999994</v>
      </c>
      <c r="D15" s="248">
        <v>2916022.3119999999</v>
      </c>
      <c r="E15" s="249">
        <f t="shared" si="0"/>
        <v>7338067.2119999994</v>
      </c>
      <c r="F15" s="250">
        <v>3882367.7000000007</v>
      </c>
      <c r="G15" s="251">
        <v>2541591.4723000005</v>
      </c>
      <c r="H15" s="252">
        <f t="shared" si="1"/>
        <v>6423959.1723000016</v>
      </c>
    </row>
    <row r="16" spans="1:9" ht="15.75">
      <c r="A16" s="42">
        <v>8</v>
      </c>
      <c r="B16" s="46" t="s">
        <v>166</v>
      </c>
      <c r="C16" s="248">
        <v>8935216.432</v>
      </c>
      <c r="D16" s="248">
        <v>0</v>
      </c>
      <c r="E16" s="249">
        <f t="shared" si="0"/>
        <v>8935216.432</v>
      </c>
      <c r="F16" s="250">
        <v>5298641.0529999994</v>
      </c>
      <c r="G16" s="251">
        <v>0</v>
      </c>
      <c r="H16" s="252">
        <f t="shared" si="1"/>
        <v>5298641.0529999994</v>
      </c>
    </row>
    <row r="17" spans="1:8" ht="15.75">
      <c r="A17" s="42">
        <v>9</v>
      </c>
      <c r="B17" s="46" t="s">
        <v>167</v>
      </c>
      <c r="C17" s="248">
        <v>4362704.66</v>
      </c>
      <c r="D17" s="248">
        <v>0</v>
      </c>
      <c r="E17" s="249">
        <f t="shared" si="0"/>
        <v>4362704.66</v>
      </c>
      <c r="F17" s="250">
        <v>3859355.1</v>
      </c>
      <c r="G17" s="251">
        <v>0</v>
      </c>
      <c r="H17" s="252">
        <f t="shared" si="1"/>
        <v>3859355.1</v>
      </c>
    </row>
    <row r="18" spans="1:8" ht="15.75">
      <c r="A18" s="42">
        <v>10</v>
      </c>
      <c r="B18" s="46" t="s">
        <v>168</v>
      </c>
      <c r="C18" s="248">
        <v>24713243</v>
      </c>
      <c r="D18" s="248">
        <v>0</v>
      </c>
      <c r="E18" s="249">
        <f t="shared" si="0"/>
        <v>24713243</v>
      </c>
      <c r="F18" s="250">
        <v>22784410.25</v>
      </c>
      <c r="G18" s="251">
        <v>0</v>
      </c>
      <c r="H18" s="252">
        <f t="shared" si="1"/>
        <v>22784410.25</v>
      </c>
    </row>
    <row r="19" spans="1:8" ht="15.75">
      <c r="A19" s="42">
        <v>11</v>
      </c>
      <c r="B19" s="46" t="s">
        <v>169</v>
      </c>
      <c r="C19" s="248">
        <v>8464402.9507999998</v>
      </c>
      <c r="D19" s="248">
        <v>226646.27972399999</v>
      </c>
      <c r="E19" s="249">
        <f t="shared" si="0"/>
        <v>8691049.2305239998</v>
      </c>
      <c r="F19" s="250">
        <v>5839239.5658</v>
      </c>
      <c r="G19" s="251">
        <v>735299.07521000004</v>
      </c>
      <c r="H19" s="252">
        <f t="shared" si="1"/>
        <v>6574538.6410100004</v>
      </c>
    </row>
    <row r="20" spans="1:8" ht="15.75">
      <c r="A20" s="42">
        <v>12</v>
      </c>
      <c r="B20" s="48" t="s">
        <v>170</v>
      </c>
      <c r="C20" s="249">
        <f>SUM(C7:C11)+SUM(C14:C19)</f>
        <v>561893393.64586377</v>
      </c>
      <c r="D20" s="249">
        <f>SUM(D7:D11)+SUM(D14:D19)</f>
        <v>760845289.4292922</v>
      </c>
      <c r="E20" s="249">
        <f t="shared" si="0"/>
        <v>1322738683.075156</v>
      </c>
      <c r="F20" s="249">
        <f>SUM(F7:F11)+SUM(F14:F19)</f>
        <v>443064940.80664384</v>
      </c>
      <c r="G20" s="249">
        <f>SUM(G7:G11)+SUM(G14:G19)</f>
        <v>762833322.34174061</v>
      </c>
      <c r="H20" s="252">
        <f t="shared" si="1"/>
        <v>1205898263.1483846</v>
      </c>
    </row>
    <row r="21" spans="1:8" ht="15.75">
      <c r="A21" s="42"/>
      <c r="B21" s="43" t="s">
        <v>187</v>
      </c>
      <c r="C21" s="253"/>
      <c r="D21" s="253"/>
      <c r="E21" s="253"/>
      <c r="F21" s="254"/>
      <c r="G21" s="255"/>
      <c r="H21" s="256"/>
    </row>
    <row r="22" spans="1:8" ht="15.75">
      <c r="A22" s="42">
        <v>13</v>
      </c>
      <c r="B22" s="46" t="s">
        <v>171</v>
      </c>
      <c r="C22" s="248">
        <v>18001144.460000001</v>
      </c>
      <c r="D22" s="248">
        <v>16106100</v>
      </c>
      <c r="E22" s="249">
        <f>C22+D22</f>
        <v>34107244.460000001</v>
      </c>
      <c r="F22" s="250">
        <v>19001269.079999998</v>
      </c>
      <c r="G22" s="251">
        <v>15243772.9189</v>
      </c>
      <c r="H22" s="252">
        <f t="shared" si="1"/>
        <v>34245041.998899996</v>
      </c>
    </row>
    <row r="23" spans="1:8" ht="15.75">
      <c r="A23" s="42">
        <v>14</v>
      </c>
      <c r="B23" s="46" t="s">
        <v>172</v>
      </c>
      <c r="C23" s="248">
        <v>80021423.25</v>
      </c>
      <c r="D23" s="248">
        <v>56601336.105599999</v>
      </c>
      <c r="E23" s="249">
        <f t="shared" ref="E23:E40" si="2">C23+D23</f>
        <v>136622759.3556</v>
      </c>
      <c r="F23" s="250">
        <v>83425150.920000002</v>
      </c>
      <c r="G23" s="251">
        <v>68352311.145099998</v>
      </c>
      <c r="H23" s="252">
        <f t="shared" si="1"/>
        <v>151777462.06510001</v>
      </c>
    </row>
    <row r="24" spans="1:8" ht="15.75">
      <c r="A24" s="42">
        <v>15</v>
      </c>
      <c r="B24" s="46" t="s">
        <v>173</v>
      </c>
      <c r="C24" s="248">
        <v>36427227.390000001</v>
      </c>
      <c r="D24" s="248">
        <v>82257049.759499997</v>
      </c>
      <c r="E24" s="249">
        <f t="shared" si="2"/>
        <v>118684277.1495</v>
      </c>
      <c r="F24" s="250">
        <v>29718937.600000001</v>
      </c>
      <c r="G24" s="251">
        <v>93812956.405999988</v>
      </c>
      <c r="H24" s="252">
        <f t="shared" si="1"/>
        <v>123531894.00599998</v>
      </c>
    </row>
    <row r="25" spans="1:8" ht="15.75">
      <c r="A25" s="42">
        <v>16</v>
      </c>
      <c r="B25" s="46" t="s">
        <v>174</v>
      </c>
      <c r="C25" s="248">
        <v>69163192.390000001</v>
      </c>
      <c r="D25" s="248">
        <v>333442898.97860003</v>
      </c>
      <c r="E25" s="249">
        <f t="shared" si="2"/>
        <v>402606091.36860001</v>
      </c>
      <c r="F25" s="250">
        <v>40495537.469999999</v>
      </c>
      <c r="G25" s="251">
        <v>354782516.01709998</v>
      </c>
      <c r="H25" s="252">
        <f t="shared" si="1"/>
        <v>395278053.48710001</v>
      </c>
    </row>
    <row r="26" spans="1:8" ht="15.75">
      <c r="A26" s="42">
        <v>17</v>
      </c>
      <c r="B26" s="46" t="s">
        <v>175</v>
      </c>
      <c r="C26" s="253"/>
      <c r="D26" s="253"/>
      <c r="E26" s="249">
        <f t="shared" si="2"/>
        <v>0</v>
      </c>
      <c r="F26" s="254"/>
      <c r="G26" s="255"/>
      <c r="H26" s="252">
        <f t="shared" si="1"/>
        <v>0</v>
      </c>
    </row>
    <row r="27" spans="1:8" ht="15.75">
      <c r="A27" s="42">
        <v>18</v>
      </c>
      <c r="B27" s="46" t="s">
        <v>176</v>
      </c>
      <c r="C27" s="248">
        <v>112980000</v>
      </c>
      <c r="D27" s="248">
        <v>283601877.18899995</v>
      </c>
      <c r="E27" s="249">
        <f t="shared" si="2"/>
        <v>396581877.18899995</v>
      </c>
      <c r="F27" s="250">
        <v>51511336.810000002</v>
      </c>
      <c r="G27" s="251">
        <v>244543917.20319998</v>
      </c>
      <c r="H27" s="252">
        <f t="shared" si="1"/>
        <v>296055254.01319999</v>
      </c>
    </row>
    <row r="28" spans="1:8" ht="15.75">
      <c r="A28" s="42">
        <v>19</v>
      </c>
      <c r="B28" s="46" t="s">
        <v>177</v>
      </c>
      <c r="C28" s="248">
        <v>1647115.3900000001</v>
      </c>
      <c r="D28" s="248">
        <v>8814575.120000001</v>
      </c>
      <c r="E28" s="249">
        <f t="shared" si="2"/>
        <v>10461690.510000002</v>
      </c>
      <c r="F28" s="250">
        <v>649709.02</v>
      </c>
      <c r="G28" s="251">
        <v>8309589.5488</v>
      </c>
      <c r="H28" s="252">
        <f t="shared" si="1"/>
        <v>8959298.5688000005</v>
      </c>
    </row>
    <row r="29" spans="1:8" ht="15.75">
      <c r="A29" s="42">
        <v>20</v>
      </c>
      <c r="B29" s="46" t="s">
        <v>99</v>
      </c>
      <c r="C29" s="248">
        <v>11401276.860087611</v>
      </c>
      <c r="D29" s="248">
        <v>6185567.7295726305</v>
      </c>
      <c r="E29" s="249">
        <f t="shared" si="2"/>
        <v>17586844.589660242</v>
      </c>
      <c r="F29" s="250">
        <v>9503042.4198603202</v>
      </c>
      <c r="G29" s="251">
        <v>3849802.7340559503</v>
      </c>
      <c r="H29" s="252">
        <f t="shared" si="1"/>
        <v>13352845.15391627</v>
      </c>
    </row>
    <row r="30" spans="1:8" ht="15.75">
      <c r="A30" s="42">
        <v>21</v>
      </c>
      <c r="B30" s="46" t="s">
        <v>178</v>
      </c>
      <c r="C30" s="248">
        <v>0</v>
      </c>
      <c r="D30" s="248">
        <v>0</v>
      </c>
      <c r="E30" s="249">
        <f t="shared" si="2"/>
        <v>0</v>
      </c>
      <c r="F30" s="250">
        <v>0</v>
      </c>
      <c r="G30" s="251">
        <v>0</v>
      </c>
      <c r="H30" s="252">
        <f t="shared" si="1"/>
        <v>0</v>
      </c>
    </row>
    <row r="31" spans="1:8" ht="15.75">
      <c r="A31" s="42">
        <v>22</v>
      </c>
      <c r="B31" s="48" t="s">
        <v>179</v>
      </c>
      <c r="C31" s="249">
        <f>SUM(C22:C30)</f>
        <v>329641379.74008763</v>
      </c>
      <c r="D31" s="249">
        <f>SUM(D22:D30)</f>
        <v>787009404.88227272</v>
      </c>
      <c r="E31" s="249">
        <f>C31+D31</f>
        <v>1116650784.6223602</v>
      </c>
      <c r="F31" s="249">
        <f>SUM(F22:F30)</f>
        <v>234304983.31986034</v>
      </c>
      <c r="G31" s="249">
        <f>SUM(G22:G30)</f>
        <v>788894865.97315598</v>
      </c>
      <c r="H31" s="252">
        <f t="shared" si="1"/>
        <v>1023199849.2930163</v>
      </c>
    </row>
    <row r="32" spans="1:8" ht="15.75">
      <c r="A32" s="42"/>
      <c r="B32" s="43" t="s">
        <v>188</v>
      </c>
      <c r="C32" s="253"/>
      <c r="D32" s="253"/>
      <c r="E32" s="248"/>
      <c r="F32" s="254"/>
      <c r="G32" s="255"/>
      <c r="H32" s="256"/>
    </row>
    <row r="33" spans="1:8" ht="15.75">
      <c r="A33" s="42">
        <v>23</v>
      </c>
      <c r="B33" s="46" t="s">
        <v>180</v>
      </c>
      <c r="C33" s="248">
        <v>16137647</v>
      </c>
      <c r="D33" s="253">
        <v>0</v>
      </c>
      <c r="E33" s="249">
        <f t="shared" si="2"/>
        <v>16137647</v>
      </c>
      <c r="F33" s="250">
        <v>16096897</v>
      </c>
      <c r="G33" s="255">
        <v>0</v>
      </c>
      <c r="H33" s="252">
        <f t="shared" si="1"/>
        <v>16096897</v>
      </c>
    </row>
    <row r="34" spans="1:8" ht="15.75">
      <c r="A34" s="42">
        <v>24</v>
      </c>
      <c r="B34" s="46" t="s">
        <v>181</v>
      </c>
      <c r="C34" s="248">
        <v>0</v>
      </c>
      <c r="D34" s="253">
        <v>0</v>
      </c>
      <c r="E34" s="249">
        <f t="shared" si="2"/>
        <v>0</v>
      </c>
      <c r="F34" s="250">
        <v>0</v>
      </c>
      <c r="G34" s="255">
        <v>0</v>
      </c>
      <c r="H34" s="252">
        <f t="shared" si="1"/>
        <v>0</v>
      </c>
    </row>
    <row r="35" spans="1:8" ht="15.75">
      <c r="A35" s="42">
        <v>25</v>
      </c>
      <c r="B35" s="47" t="s">
        <v>182</v>
      </c>
      <c r="C35" s="248">
        <v>0</v>
      </c>
      <c r="D35" s="253">
        <v>0</v>
      </c>
      <c r="E35" s="249">
        <f t="shared" si="2"/>
        <v>0</v>
      </c>
      <c r="F35" s="250">
        <v>0</v>
      </c>
      <c r="G35" s="255">
        <v>0</v>
      </c>
      <c r="H35" s="252">
        <f t="shared" si="1"/>
        <v>0</v>
      </c>
    </row>
    <row r="36" spans="1:8" ht="15.75">
      <c r="A36" s="42">
        <v>26</v>
      </c>
      <c r="B36" s="46" t="s">
        <v>183</v>
      </c>
      <c r="C36" s="248">
        <v>75783642.799999997</v>
      </c>
      <c r="D36" s="253">
        <v>0</v>
      </c>
      <c r="E36" s="249">
        <f t="shared" si="2"/>
        <v>75783642.799999997</v>
      </c>
      <c r="F36" s="250">
        <v>75284047.799999997</v>
      </c>
      <c r="G36" s="255">
        <v>0</v>
      </c>
      <c r="H36" s="252">
        <f t="shared" si="1"/>
        <v>75284047.799999997</v>
      </c>
    </row>
    <row r="37" spans="1:8" ht="15.75">
      <c r="A37" s="42">
        <v>27</v>
      </c>
      <c r="B37" s="46" t="s">
        <v>184</v>
      </c>
      <c r="C37" s="248">
        <v>82128715.530000001</v>
      </c>
      <c r="D37" s="253">
        <v>0</v>
      </c>
      <c r="E37" s="249">
        <f t="shared" si="2"/>
        <v>82128715.530000001</v>
      </c>
      <c r="F37" s="250">
        <v>65529804.509999998</v>
      </c>
      <c r="G37" s="255">
        <v>0</v>
      </c>
      <c r="H37" s="252">
        <f t="shared" si="1"/>
        <v>65529804.509999998</v>
      </c>
    </row>
    <row r="38" spans="1:8" ht="15.75">
      <c r="A38" s="42">
        <v>28</v>
      </c>
      <c r="B38" s="46" t="s">
        <v>185</v>
      </c>
      <c r="C38" s="248">
        <v>23436238.345600005</v>
      </c>
      <c r="D38" s="253">
        <v>0</v>
      </c>
      <c r="E38" s="249">
        <f t="shared" si="2"/>
        <v>23436238.345600005</v>
      </c>
      <c r="F38" s="250">
        <v>17186009.355368149</v>
      </c>
      <c r="G38" s="255">
        <v>0</v>
      </c>
      <c r="H38" s="252">
        <f t="shared" si="1"/>
        <v>17186009.355368149</v>
      </c>
    </row>
    <row r="39" spans="1:8" ht="15.75">
      <c r="A39" s="42">
        <v>29</v>
      </c>
      <c r="B39" s="46" t="s">
        <v>201</v>
      </c>
      <c r="C39" s="248">
        <v>8601655.1899999995</v>
      </c>
      <c r="D39" s="253">
        <v>0</v>
      </c>
      <c r="E39" s="249">
        <f t="shared" si="2"/>
        <v>8601655.1899999995</v>
      </c>
      <c r="F39" s="250">
        <v>8601655.1899999995</v>
      </c>
      <c r="G39" s="255">
        <v>0</v>
      </c>
      <c r="H39" s="252">
        <f t="shared" si="1"/>
        <v>8601655.1899999995</v>
      </c>
    </row>
    <row r="40" spans="1:8" ht="15.75">
      <c r="A40" s="42">
        <v>30</v>
      </c>
      <c r="B40" s="48" t="s">
        <v>186</v>
      </c>
      <c r="C40" s="248">
        <v>206087898.86559999</v>
      </c>
      <c r="D40" s="253">
        <v>0</v>
      </c>
      <c r="E40" s="249">
        <f t="shared" si="2"/>
        <v>206087898.86559999</v>
      </c>
      <c r="F40" s="250">
        <v>182698413.85536814</v>
      </c>
      <c r="G40" s="255">
        <v>0</v>
      </c>
      <c r="H40" s="252">
        <f t="shared" si="1"/>
        <v>182698413.85536814</v>
      </c>
    </row>
    <row r="41" spans="1:8" ht="16.5" thickBot="1">
      <c r="A41" s="49">
        <v>31</v>
      </c>
      <c r="B41" s="50" t="s">
        <v>202</v>
      </c>
      <c r="C41" s="257">
        <f>C31+C40</f>
        <v>535729278.60568762</v>
      </c>
      <c r="D41" s="257">
        <f>D31+D40</f>
        <v>787009404.88227272</v>
      </c>
      <c r="E41" s="257">
        <f>C41+D41</f>
        <v>1322738683.4879603</v>
      </c>
      <c r="F41" s="257">
        <f>F31+F40</f>
        <v>417003397.17522848</v>
      </c>
      <c r="G41" s="257">
        <f>G31+G40</f>
        <v>788894865.97315598</v>
      </c>
      <c r="H41" s="258">
        <f>F41+G41</f>
        <v>1205898263.1483846</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view="pageBreakPreview" zoomScale="60" zoomScaleNormal="100" workbookViewId="0">
      <pane xSplit="1" ySplit="6" topLeftCell="B7" activePane="bottomRight" state="frozen"/>
      <selection activeCell="B29" sqref="B29:C29"/>
      <selection pane="topRight" activeCell="B29" sqref="B29:C29"/>
      <selection pane="bottomLeft" activeCell="B29" sqref="B29:C29"/>
      <selection pane="bottomRight" activeCell="C58" sqref="C5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193</v>
      </c>
      <c r="B1" s="17"/>
      <c r="C1" s="17" t="s">
        <v>431</v>
      </c>
    </row>
    <row r="2" spans="1:8" ht="15.75">
      <c r="A2" s="18" t="s">
        <v>194</v>
      </c>
      <c r="B2" s="17"/>
      <c r="C2" s="30">
        <v>43373</v>
      </c>
      <c r="D2" s="19"/>
      <c r="E2" s="19"/>
      <c r="F2" s="19"/>
      <c r="G2" s="19"/>
      <c r="H2" s="19"/>
    </row>
    <row r="3" spans="1:8" ht="15.75">
      <c r="A3" s="18"/>
      <c r="B3" s="17"/>
      <c r="C3" s="355"/>
      <c r="D3" s="355"/>
      <c r="E3" s="355"/>
      <c r="F3" s="355"/>
      <c r="G3" s="19"/>
      <c r="H3" s="19"/>
    </row>
    <row r="4" spans="1:8" ht="16.5" thickBot="1">
      <c r="A4" s="52" t="s">
        <v>332</v>
      </c>
      <c r="B4" s="31" t="s">
        <v>227</v>
      </c>
      <c r="C4" s="38"/>
      <c r="D4" s="38"/>
      <c r="E4" s="38"/>
      <c r="F4" s="52"/>
      <c r="G4" s="52"/>
      <c r="H4" s="53" t="s">
        <v>97</v>
      </c>
    </row>
    <row r="5" spans="1:8" ht="15.75">
      <c r="A5" s="132"/>
      <c r="B5" s="133"/>
      <c r="C5" s="464" t="s">
        <v>199</v>
      </c>
      <c r="D5" s="465"/>
      <c r="E5" s="466"/>
      <c r="F5" s="464" t="s">
        <v>200</v>
      </c>
      <c r="G5" s="465"/>
      <c r="H5" s="467"/>
    </row>
    <row r="6" spans="1:8">
      <c r="A6" s="134" t="s">
        <v>29</v>
      </c>
      <c r="B6" s="54"/>
      <c r="C6" s="55" t="s">
        <v>30</v>
      </c>
      <c r="D6" s="55" t="s">
        <v>100</v>
      </c>
      <c r="E6" s="55" t="s">
        <v>71</v>
      </c>
      <c r="F6" s="55" t="s">
        <v>30</v>
      </c>
      <c r="G6" s="55" t="s">
        <v>100</v>
      </c>
      <c r="H6" s="135" t="s">
        <v>71</v>
      </c>
    </row>
    <row r="7" spans="1:8">
      <c r="A7" s="136"/>
      <c r="B7" s="57" t="s">
        <v>96</v>
      </c>
      <c r="C7" s="58"/>
      <c r="D7" s="58"/>
      <c r="E7" s="58"/>
      <c r="F7" s="58"/>
      <c r="G7" s="58"/>
      <c r="H7" s="137"/>
    </row>
    <row r="8" spans="1:8" ht="15.75">
      <c r="A8" s="136">
        <v>1</v>
      </c>
      <c r="B8" s="59" t="s">
        <v>101</v>
      </c>
      <c r="C8" s="259">
        <v>520805.39</v>
      </c>
      <c r="D8" s="259">
        <v>869899.25</v>
      </c>
      <c r="E8" s="249">
        <f>C8+D8</f>
        <v>1390704.6400000001</v>
      </c>
      <c r="F8" s="259">
        <v>419516.76</v>
      </c>
      <c r="G8" s="259">
        <v>379198.6</v>
      </c>
      <c r="H8" s="260">
        <f>F8+G8</f>
        <v>798715.36</v>
      </c>
    </row>
    <row r="9" spans="1:8" ht="15.75">
      <c r="A9" s="136">
        <v>2</v>
      </c>
      <c r="B9" s="59" t="s">
        <v>102</v>
      </c>
      <c r="C9" s="261">
        <f>SUM(C10:C18)</f>
        <v>22764168.6939</v>
      </c>
      <c r="D9" s="261">
        <f>SUM(D10:D18)</f>
        <v>33131013.456800003</v>
      </c>
      <c r="E9" s="249">
        <f t="shared" ref="E9:E67" si="0">C9+D9</f>
        <v>55895182.150700003</v>
      </c>
      <c r="F9" s="261">
        <f>SUM(F10:F18)</f>
        <v>14448924.027799999</v>
      </c>
      <c r="G9" s="261">
        <f>SUM(G10:G18)</f>
        <v>29922426.0647</v>
      </c>
      <c r="H9" s="260">
        <f t="shared" ref="H9:H67" si="1">F9+G9</f>
        <v>44371350.092500001</v>
      </c>
    </row>
    <row r="10" spans="1:8" ht="15.75">
      <c r="A10" s="136">
        <v>2.1</v>
      </c>
      <c r="B10" s="60" t="s">
        <v>103</v>
      </c>
      <c r="C10" s="259">
        <v>474.34980000000002</v>
      </c>
      <c r="D10" s="259"/>
      <c r="E10" s="249">
        <f t="shared" si="0"/>
        <v>474.34980000000002</v>
      </c>
      <c r="F10" s="259">
        <v>323222.05979999999</v>
      </c>
      <c r="G10" s="259"/>
      <c r="H10" s="260">
        <f t="shared" si="1"/>
        <v>323222.05979999999</v>
      </c>
    </row>
    <row r="11" spans="1:8" ht="15.75">
      <c r="A11" s="136">
        <v>2.2000000000000002</v>
      </c>
      <c r="B11" s="60" t="s">
        <v>104</v>
      </c>
      <c r="C11" s="259">
        <v>3432360.7477000002</v>
      </c>
      <c r="D11" s="259">
        <v>14376109.4767</v>
      </c>
      <c r="E11" s="249">
        <f t="shared" si="0"/>
        <v>17808470.224399999</v>
      </c>
      <c r="F11" s="259">
        <v>3030561.5721</v>
      </c>
      <c r="G11" s="259">
        <v>11810115.970699999</v>
      </c>
      <c r="H11" s="260">
        <f t="shared" si="1"/>
        <v>14840677.5428</v>
      </c>
    </row>
    <row r="12" spans="1:8" ht="15.75">
      <c r="A12" s="136">
        <v>2.2999999999999998</v>
      </c>
      <c r="B12" s="60" t="s">
        <v>105</v>
      </c>
      <c r="C12" s="259">
        <v>656197.45700000005</v>
      </c>
      <c r="D12" s="259">
        <v>297865.77909999999</v>
      </c>
      <c r="E12" s="249">
        <f t="shared" si="0"/>
        <v>954063.2361000001</v>
      </c>
      <c r="F12" s="259">
        <v>505544.28759999998</v>
      </c>
      <c r="G12" s="259">
        <v>8156.9296999999997</v>
      </c>
      <c r="H12" s="260">
        <f t="shared" si="1"/>
        <v>513701.21729999996</v>
      </c>
    </row>
    <row r="13" spans="1:8" ht="15.75">
      <c r="A13" s="136">
        <v>2.4</v>
      </c>
      <c r="B13" s="60" t="s">
        <v>106</v>
      </c>
      <c r="C13" s="259">
        <v>741896.64119999995</v>
      </c>
      <c r="D13" s="259">
        <v>499288.98430000001</v>
      </c>
      <c r="E13" s="249">
        <f t="shared" si="0"/>
        <v>1241185.6255000001</v>
      </c>
      <c r="F13" s="259">
        <v>383330.07309999998</v>
      </c>
      <c r="G13" s="259">
        <v>631052.7659</v>
      </c>
      <c r="H13" s="260">
        <f t="shared" si="1"/>
        <v>1014382.8389999999</v>
      </c>
    </row>
    <row r="14" spans="1:8" ht="15.75">
      <c r="A14" s="136">
        <v>2.5</v>
      </c>
      <c r="B14" s="60" t="s">
        <v>107</v>
      </c>
      <c r="C14" s="259">
        <v>924631.8297</v>
      </c>
      <c r="D14" s="259">
        <v>3188842.0981000001</v>
      </c>
      <c r="E14" s="249">
        <f t="shared" si="0"/>
        <v>4113473.9278000002</v>
      </c>
      <c r="F14" s="259">
        <v>451244.13949999999</v>
      </c>
      <c r="G14" s="259">
        <v>3421182.1885000002</v>
      </c>
      <c r="H14" s="260">
        <f t="shared" si="1"/>
        <v>3872426.3280000002</v>
      </c>
    </row>
    <row r="15" spans="1:8" ht="15.75">
      <c r="A15" s="136">
        <v>2.6</v>
      </c>
      <c r="B15" s="60" t="s">
        <v>108</v>
      </c>
      <c r="C15" s="259">
        <v>1029296.0728</v>
      </c>
      <c r="D15" s="259">
        <v>587476.56819999998</v>
      </c>
      <c r="E15" s="249">
        <f t="shared" si="0"/>
        <v>1616772.6409999998</v>
      </c>
      <c r="F15" s="259">
        <v>567661.76809999999</v>
      </c>
      <c r="G15" s="259">
        <v>736192.42220000003</v>
      </c>
      <c r="H15" s="260">
        <f t="shared" si="1"/>
        <v>1303854.1902999999</v>
      </c>
    </row>
    <row r="16" spans="1:8" ht="15.75">
      <c r="A16" s="136">
        <v>2.7</v>
      </c>
      <c r="B16" s="60" t="s">
        <v>109</v>
      </c>
      <c r="C16" s="259">
        <v>19280.1738</v>
      </c>
      <c r="D16" s="259">
        <v>713418.11100000003</v>
      </c>
      <c r="E16" s="249">
        <f t="shared" si="0"/>
        <v>732698.28480000002</v>
      </c>
      <c r="F16" s="259">
        <v>3340.4231</v>
      </c>
      <c r="G16" s="259">
        <v>53246.116399999999</v>
      </c>
      <c r="H16" s="260">
        <f t="shared" si="1"/>
        <v>56586.539499999999</v>
      </c>
    </row>
    <row r="17" spans="1:8" ht="15.75">
      <c r="A17" s="136">
        <v>2.8</v>
      </c>
      <c r="B17" s="60" t="s">
        <v>110</v>
      </c>
      <c r="C17" s="259">
        <v>12459482.9749</v>
      </c>
      <c r="D17" s="259">
        <v>9580575.6931999996</v>
      </c>
      <c r="E17" s="249">
        <f t="shared" si="0"/>
        <v>22040058.668099999</v>
      </c>
      <c r="F17" s="259">
        <v>6378377.46</v>
      </c>
      <c r="G17" s="259">
        <v>9547555.7300000004</v>
      </c>
      <c r="H17" s="260">
        <f t="shared" si="1"/>
        <v>15925933.190000001</v>
      </c>
    </row>
    <row r="18" spans="1:8" ht="15.75">
      <c r="A18" s="136">
        <v>2.9</v>
      </c>
      <c r="B18" s="60" t="s">
        <v>111</v>
      </c>
      <c r="C18" s="259">
        <v>3500548.4470000002</v>
      </c>
      <c r="D18" s="259">
        <v>3887436.7461999999</v>
      </c>
      <c r="E18" s="249">
        <f t="shared" si="0"/>
        <v>7387985.1931999996</v>
      </c>
      <c r="F18" s="259">
        <v>2805642.2445</v>
      </c>
      <c r="G18" s="259">
        <v>3714923.9413000001</v>
      </c>
      <c r="H18" s="260">
        <f t="shared" si="1"/>
        <v>6520566.1858000001</v>
      </c>
    </row>
    <row r="19" spans="1:8" ht="15.75">
      <c r="A19" s="136">
        <v>3</v>
      </c>
      <c r="B19" s="59" t="s">
        <v>112</v>
      </c>
      <c r="C19" s="259">
        <v>727784.39</v>
      </c>
      <c r="D19" s="259">
        <v>1639995.99</v>
      </c>
      <c r="E19" s="249">
        <f t="shared" si="0"/>
        <v>2367780.38</v>
      </c>
      <c r="F19" s="259">
        <v>269535.07</v>
      </c>
      <c r="G19" s="259">
        <v>940364.06</v>
      </c>
      <c r="H19" s="260">
        <f t="shared" si="1"/>
        <v>1209899.1300000001</v>
      </c>
    </row>
    <row r="20" spans="1:8" ht="15.75">
      <c r="A20" s="136">
        <v>4</v>
      </c>
      <c r="B20" s="59" t="s">
        <v>113</v>
      </c>
      <c r="C20" s="259">
        <v>9070859.3499999996</v>
      </c>
      <c r="D20" s="259"/>
      <c r="E20" s="249">
        <f t="shared" si="0"/>
        <v>9070859.3499999996</v>
      </c>
      <c r="F20" s="259">
        <v>7537190.4500000002</v>
      </c>
      <c r="G20" s="259"/>
      <c r="H20" s="260">
        <f t="shared" si="1"/>
        <v>7537190.4500000002</v>
      </c>
    </row>
    <row r="21" spans="1:8" ht="15.75">
      <c r="A21" s="136">
        <v>5</v>
      </c>
      <c r="B21" s="59" t="s">
        <v>114</v>
      </c>
      <c r="C21" s="259">
        <v>1009286.51</v>
      </c>
      <c r="D21" s="259">
        <v>165534.64000000001</v>
      </c>
      <c r="E21" s="249">
        <f t="shared" si="0"/>
        <v>1174821.1499999999</v>
      </c>
      <c r="F21" s="259">
        <v>639009.55000000005</v>
      </c>
      <c r="G21" s="259">
        <v>139215.21</v>
      </c>
      <c r="H21" s="260">
        <f>F21+G21</f>
        <v>778224.76</v>
      </c>
    </row>
    <row r="22" spans="1:8" ht="15.75">
      <c r="A22" s="136">
        <v>6</v>
      </c>
      <c r="B22" s="61" t="s">
        <v>115</v>
      </c>
      <c r="C22" s="261">
        <f>C8+C9+C19+C20+C21</f>
        <v>34092904.333899997</v>
      </c>
      <c r="D22" s="261">
        <f>D8+D9+D19+D20+D21</f>
        <v>35806443.336800002</v>
      </c>
      <c r="E22" s="249">
        <f>C22+D22</f>
        <v>69899347.670699999</v>
      </c>
      <c r="F22" s="261">
        <f>F8+F9+F19+F20+F21</f>
        <v>23314175.857799999</v>
      </c>
      <c r="G22" s="261">
        <f>G8+G9+G19+G20+G21</f>
        <v>31381203.934700001</v>
      </c>
      <c r="H22" s="260">
        <f>F22+G22</f>
        <v>54695379.792500004</v>
      </c>
    </row>
    <row r="23" spans="1:8" ht="15.75">
      <c r="A23" s="136"/>
      <c r="B23" s="57" t="s">
        <v>94</v>
      </c>
      <c r="C23" s="259"/>
      <c r="D23" s="259"/>
      <c r="E23" s="248"/>
      <c r="F23" s="259"/>
      <c r="G23" s="259"/>
      <c r="H23" s="262"/>
    </row>
    <row r="24" spans="1:8" ht="15.75">
      <c r="A24" s="136">
        <v>7</v>
      </c>
      <c r="B24" s="59" t="s">
        <v>116</v>
      </c>
      <c r="C24" s="259">
        <v>3953024.7404999998</v>
      </c>
      <c r="D24" s="259">
        <v>1207293.9062999999</v>
      </c>
      <c r="E24" s="249">
        <f t="shared" si="0"/>
        <v>5160318.6468000002</v>
      </c>
      <c r="F24" s="259">
        <v>3487869.3406000002</v>
      </c>
      <c r="G24" s="259">
        <v>1539774.1872</v>
      </c>
      <c r="H24" s="260">
        <f t="shared" si="1"/>
        <v>5027643.5278000003</v>
      </c>
    </row>
    <row r="25" spans="1:8" ht="15.75">
      <c r="A25" s="136">
        <v>8</v>
      </c>
      <c r="B25" s="59" t="s">
        <v>117</v>
      </c>
      <c r="C25" s="259">
        <v>3765464.7122</v>
      </c>
      <c r="D25" s="259">
        <v>7150673.4861000003</v>
      </c>
      <c r="E25" s="249">
        <f t="shared" si="0"/>
        <v>10916138.1983</v>
      </c>
      <c r="F25" s="259">
        <v>1585270.6355000001</v>
      </c>
      <c r="G25" s="259">
        <v>7835683.4561999999</v>
      </c>
      <c r="H25" s="260">
        <f t="shared" si="1"/>
        <v>9420954.0917000007</v>
      </c>
    </row>
    <row r="26" spans="1:8" ht="15.75">
      <c r="A26" s="136">
        <v>9</v>
      </c>
      <c r="B26" s="59" t="s">
        <v>118</v>
      </c>
      <c r="C26" s="259">
        <v>975501.76</v>
      </c>
      <c r="D26" s="259">
        <v>352240.95</v>
      </c>
      <c r="E26" s="249">
        <f t="shared" si="0"/>
        <v>1327742.71</v>
      </c>
      <c r="F26" s="259">
        <v>293495.98</v>
      </c>
      <c r="G26" s="259">
        <v>293217.96000000002</v>
      </c>
      <c r="H26" s="260">
        <f t="shared" si="1"/>
        <v>586713.93999999994</v>
      </c>
    </row>
    <row r="27" spans="1:8" ht="15.75">
      <c r="A27" s="136">
        <v>10</v>
      </c>
      <c r="B27" s="59" t="s">
        <v>119</v>
      </c>
      <c r="C27" s="259">
        <v>96903.42</v>
      </c>
      <c r="D27" s="259"/>
      <c r="E27" s="249">
        <f t="shared" si="0"/>
        <v>96903.42</v>
      </c>
      <c r="F27" s="259">
        <v>118617.18</v>
      </c>
      <c r="G27" s="259"/>
      <c r="H27" s="260">
        <f t="shared" si="1"/>
        <v>118617.18</v>
      </c>
    </row>
    <row r="28" spans="1:8" ht="15.75">
      <c r="A28" s="136">
        <v>11</v>
      </c>
      <c r="B28" s="59" t="s">
        <v>120</v>
      </c>
      <c r="C28" s="259">
        <v>3051287.95</v>
      </c>
      <c r="D28" s="259">
        <v>10203614.189999999</v>
      </c>
      <c r="E28" s="249">
        <f t="shared" si="0"/>
        <v>13254902.140000001</v>
      </c>
      <c r="F28" s="259">
        <v>1679039.34</v>
      </c>
      <c r="G28" s="259">
        <v>5791142.7800000003</v>
      </c>
      <c r="H28" s="260">
        <f t="shared" si="1"/>
        <v>7470182.1200000001</v>
      </c>
    </row>
    <row r="29" spans="1:8" ht="15.75">
      <c r="A29" s="136">
        <v>12</v>
      </c>
      <c r="B29" s="59" t="s">
        <v>121</v>
      </c>
      <c r="C29" s="259"/>
      <c r="D29" s="259"/>
      <c r="E29" s="249">
        <f t="shared" si="0"/>
        <v>0</v>
      </c>
      <c r="F29" s="259"/>
      <c r="G29" s="259"/>
      <c r="H29" s="260">
        <f t="shared" si="1"/>
        <v>0</v>
      </c>
    </row>
    <row r="30" spans="1:8" ht="15.75">
      <c r="A30" s="136">
        <v>13</v>
      </c>
      <c r="B30" s="62" t="s">
        <v>122</v>
      </c>
      <c r="C30" s="261">
        <f>SUM(C24:C29)</f>
        <v>11842182.582699999</v>
      </c>
      <c r="D30" s="261">
        <f>SUM(D24:D29)</f>
        <v>18913822.532399997</v>
      </c>
      <c r="E30" s="249">
        <f t="shared" si="0"/>
        <v>30756005.115099996</v>
      </c>
      <c r="F30" s="261">
        <f>SUM(F24:F29)</f>
        <v>7164292.4760999996</v>
      </c>
      <c r="G30" s="261">
        <f>SUM(G24:G29)</f>
        <v>15459818.383400001</v>
      </c>
      <c r="H30" s="260">
        <f t="shared" si="1"/>
        <v>22624110.859499998</v>
      </c>
    </row>
    <row r="31" spans="1:8" ht="15.75">
      <c r="A31" s="136">
        <v>14</v>
      </c>
      <c r="B31" s="62" t="s">
        <v>123</v>
      </c>
      <c r="C31" s="261">
        <f>C22-C30</f>
        <v>22250721.751199998</v>
      </c>
      <c r="D31" s="261">
        <f>D22-D30</f>
        <v>16892620.804400004</v>
      </c>
      <c r="E31" s="249">
        <f t="shared" si="0"/>
        <v>39143342.555600002</v>
      </c>
      <c r="F31" s="261">
        <f>F22-F30</f>
        <v>16149883.3817</v>
      </c>
      <c r="G31" s="261">
        <f>G22-G30</f>
        <v>15921385.5513</v>
      </c>
      <c r="H31" s="260">
        <f t="shared" si="1"/>
        <v>32071268.932999998</v>
      </c>
    </row>
    <row r="32" spans="1:8">
      <c r="A32" s="136"/>
      <c r="B32" s="57"/>
      <c r="C32" s="263"/>
      <c r="D32" s="263"/>
      <c r="E32" s="263"/>
      <c r="F32" s="263"/>
      <c r="G32" s="263"/>
      <c r="H32" s="264"/>
    </row>
    <row r="33" spans="1:8" ht="15.75">
      <c r="A33" s="136"/>
      <c r="B33" s="57" t="s">
        <v>124</v>
      </c>
      <c r="C33" s="259"/>
      <c r="D33" s="259"/>
      <c r="E33" s="248"/>
      <c r="F33" s="259"/>
      <c r="G33" s="259"/>
      <c r="H33" s="262"/>
    </row>
    <row r="34" spans="1:8" ht="15.75">
      <c r="A34" s="136">
        <v>15</v>
      </c>
      <c r="B34" s="56" t="s">
        <v>95</v>
      </c>
      <c r="C34" s="265">
        <f>C35-C36</f>
        <v>2966879.04</v>
      </c>
      <c r="D34" s="265">
        <f>D35-D36</f>
        <v>1295781.94</v>
      </c>
      <c r="E34" s="249">
        <f t="shared" si="0"/>
        <v>4262660.9800000004</v>
      </c>
      <c r="F34" s="265">
        <f>F35-F36</f>
        <v>1558454.9000000001</v>
      </c>
      <c r="G34" s="265">
        <f>G35-G36</f>
        <v>-334677.71999999997</v>
      </c>
      <c r="H34" s="260">
        <f t="shared" si="1"/>
        <v>1223777.1800000002</v>
      </c>
    </row>
    <row r="35" spans="1:8" ht="15.75">
      <c r="A35" s="136">
        <v>15.1</v>
      </c>
      <c r="B35" s="60" t="s">
        <v>125</v>
      </c>
      <c r="C35" s="259">
        <v>4129614.19</v>
      </c>
      <c r="D35" s="259">
        <v>3480854.18</v>
      </c>
      <c r="E35" s="249">
        <f t="shared" si="0"/>
        <v>7610468.3700000001</v>
      </c>
      <c r="F35" s="259">
        <v>2575861.16</v>
      </c>
      <c r="G35" s="259">
        <v>1959611.76</v>
      </c>
      <c r="H35" s="260">
        <f t="shared" si="1"/>
        <v>4535472.92</v>
      </c>
    </row>
    <row r="36" spans="1:8" ht="15.75">
      <c r="A36" s="136">
        <v>15.2</v>
      </c>
      <c r="B36" s="60" t="s">
        <v>126</v>
      </c>
      <c r="C36" s="259">
        <v>1162735.1499999999</v>
      </c>
      <c r="D36" s="259">
        <v>2185072.2400000002</v>
      </c>
      <c r="E36" s="249">
        <f t="shared" si="0"/>
        <v>3347807.39</v>
      </c>
      <c r="F36" s="259">
        <v>1017406.26</v>
      </c>
      <c r="G36" s="259">
        <v>2294289.48</v>
      </c>
      <c r="H36" s="260">
        <f t="shared" si="1"/>
        <v>3311695.74</v>
      </c>
    </row>
    <row r="37" spans="1:8" ht="15.75">
      <c r="A37" s="136">
        <v>16</v>
      </c>
      <c r="B37" s="59" t="s">
        <v>127</v>
      </c>
      <c r="C37" s="259"/>
      <c r="D37" s="259"/>
      <c r="E37" s="249">
        <f t="shared" si="0"/>
        <v>0</v>
      </c>
      <c r="F37" s="259"/>
      <c r="G37" s="259"/>
      <c r="H37" s="260">
        <f t="shared" si="1"/>
        <v>0</v>
      </c>
    </row>
    <row r="38" spans="1:8" ht="15.75">
      <c r="A38" s="136">
        <v>17</v>
      </c>
      <c r="B38" s="59" t="s">
        <v>128</v>
      </c>
      <c r="C38" s="259"/>
      <c r="D38" s="259"/>
      <c r="E38" s="249">
        <f t="shared" si="0"/>
        <v>0</v>
      </c>
      <c r="F38" s="259"/>
      <c r="G38" s="259"/>
      <c r="H38" s="260">
        <f t="shared" si="1"/>
        <v>0</v>
      </c>
    </row>
    <row r="39" spans="1:8" ht="15.75">
      <c r="A39" s="136">
        <v>18</v>
      </c>
      <c r="B39" s="59" t="s">
        <v>129</v>
      </c>
      <c r="C39" s="259"/>
      <c r="D39" s="259"/>
      <c r="E39" s="249">
        <f t="shared" si="0"/>
        <v>0</v>
      </c>
      <c r="F39" s="259"/>
      <c r="G39" s="259"/>
      <c r="H39" s="260">
        <f t="shared" si="1"/>
        <v>0</v>
      </c>
    </row>
    <row r="40" spans="1:8" ht="15.75">
      <c r="A40" s="136">
        <v>19</v>
      </c>
      <c r="B40" s="59" t="s">
        <v>130</v>
      </c>
      <c r="C40" s="259">
        <v>3216262.83</v>
      </c>
      <c r="D40" s="259"/>
      <c r="E40" s="249">
        <f t="shared" si="0"/>
        <v>3216262.83</v>
      </c>
      <c r="F40" s="259">
        <v>2500307.7999999998</v>
      </c>
      <c r="G40" s="259"/>
      <c r="H40" s="260">
        <f t="shared" si="1"/>
        <v>2500307.7999999998</v>
      </c>
    </row>
    <row r="41" spans="1:8" ht="15.75">
      <c r="A41" s="136">
        <v>20</v>
      </c>
      <c r="B41" s="59" t="s">
        <v>131</v>
      </c>
      <c r="C41" s="259">
        <v>-268493.58</v>
      </c>
      <c r="D41" s="259"/>
      <c r="E41" s="249">
        <f t="shared" si="0"/>
        <v>-268493.58</v>
      </c>
      <c r="F41" s="259">
        <v>-199061.35</v>
      </c>
      <c r="G41" s="259"/>
      <c r="H41" s="260">
        <f t="shared" si="1"/>
        <v>-199061.35</v>
      </c>
    </row>
    <row r="42" spans="1:8" ht="15.75">
      <c r="A42" s="136">
        <v>21</v>
      </c>
      <c r="B42" s="59" t="s">
        <v>132</v>
      </c>
      <c r="C42" s="259">
        <v>1482189.74</v>
      </c>
      <c r="D42" s="259"/>
      <c r="E42" s="249">
        <f t="shared" si="0"/>
        <v>1482189.74</v>
      </c>
      <c r="F42" s="259">
        <v>513652.98</v>
      </c>
      <c r="G42" s="259"/>
      <c r="H42" s="260">
        <f t="shared" si="1"/>
        <v>513652.98</v>
      </c>
    </row>
    <row r="43" spans="1:8" ht="15.75">
      <c r="A43" s="136">
        <v>22</v>
      </c>
      <c r="B43" s="59" t="s">
        <v>133</v>
      </c>
      <c r="C43" s="259">
        <v>136747.59</v>
      </c>
      <c r="D43" s="259">
        <v>3010.72</v>
      </c>
      <c r="E43" s="249">
        <f t="shared" si="0"/>
        <v>139758.31</v>
      </c>
      <c r="F43" s="259">
        <v>138109.74</v>
      </c>
      <c r="G43" s="259">
        <v>3859.32</v>
      </c>
      <c r="H43" s="260">
        <f t="shared" si="1"/>
        <v>141969.06</v>
      </c>
    </row>
    <row r="44" spans="1:8" ht="15.75">
      <c r="A44" s="136">
        <v>23</v>
      </c>
      <c r="B44" s="59" t="s">
        <v>134</v>
      </c>
      <c r="C44" s="259">
        <v>144391.12</v>
      </c>
      <c r="D44" s="259">
        <v>160633.32999999999</v>
      </c>
      <c r="E44" s="249">
        <f t="shared" si="0"/>
        <v>305024.44999999995</v>
      </c>
      <c r="F44" s="259">
        <v>359767.88236814499</v>
      </c>
      <c r="G44" s="259">
        <v>493675.78</v>
      </c>
      <c r="H44" s="260">
        <f t="shared" si="1"/>
        <v>853443.66236814507</v>
      </c>
    </row>
    <row r="45" spans="1:8" ht="15.75">
      <c r="A45" s="136">
        <v>24</v>
      </c>
      <c r="B45" s="62" t="s">
        <v>135</v>
      </c>
      <c r="C45" s="261">
        <f>C34+C37+C38+C39+C40+C41+C42+C43+C44</f>
        <v>7677976.7400000002</v>
      </c>
      <c r="D45" s="261">
        <f>D34+D37+D38+D39+D40+D41+D42+D43+D44</f>
        <v>1459425.99</v>
      </c>
      <c r="E45" s="249">
        <f t="shared" si="0"/>
        <v>9137402.7300000004</v>
      </c>
      <c r="F45" s="261">
        <f>F34+F37+F38+F39+F40+F41+F42+F43+F44</f>
        <v>4871231.9523681449</v>
      </c>
      <c r="G45" s="261">
        <f>G34+G37+G38+G39+G40+G41+G42+G43+G44</f>
        <v>162857.38000000006</v>
      </c>
      <c r="H45" s="260">
        <f t="shared" si="1"/>
        <v>5034089.3323681448</v>
      </c>
    </row>
    <row r="46" spans="1:8">
      <c r="A46" s="136"/>
      <c r="B46" s="57" t="s">
        <v>136</v>
      </c>
      <c r="C46" s="259"/>
      <c r="D46" s="259"/>
      <c r="E46" s="259"/>
      <c r="F46" s="259"/>
      <c r="G46" s="259"/>
      <c r="H46" s="266"/>
    </row>
    <row r="47" spans="1:8" ht="15.75">
      <c r="A47" s="136">
        <v>25</v>
      </c>
      <c r="B47" s="59" t="s">
        <v>137</v>
      </c>
      <c r="C47" s="259">
        <v>826794.12</v>
      </c>
      <c r="D47" s="259">
        <v>10487.44</v>
      </c>
      <c r="E47" s="249">
        <f t="shared" si="0"/>
        <v>837281.55999999994</v>
      </c>
      <c r="F47" s="259">
        <v>721653.88</v>
      </c>
      <c r="G47" s="259">
        <v>14170.69</v>
      </c>
      <c r="H47" s="260">
        <f t="shared" si="1"/>
        <v>735824.57</v>
      </c>
    </row>
    <row r="48" spans="1:8" ht="15.75">
      <c r="A48" s="136">
        <v>26</v>
      </c>
      <c r="B48" s="59" t="s">
        <v>138</v>
      </c>
      <c r="C48" s="259">
        <v>1490096.74</v>
      </c>
      <c r="D48" s="259">
        <v>65601.14</v>
      </c>
      <c r="E48" s="249">
        <f t="shared" si="0"/>
        <v>1555697.88</v>
      </c>
      <c r="F48" s="259">
        <v>1187232.83</v>
      </c>
      <c r="G48" s="259">
        <v>130883.41</v>
      </c>
      <c r="H48" s="260">
        <f t="shared" si="1"/>
        <v>1318116.24</v>
      </c>
    </row>
    <row r="49" spans="1:9" ht="15.75">
      <c r="A49" s="136">
        <v>27</v>
      </c>
      <c r="B49" s="59" t="s">
        <v>139</v>
      </c>
      <c r="C49" s="259">
        <v>10916222.609999999</v>
      </c>
      <c r="D49" s="259"/>
      <c r="E49" s="249">
        <f t="shared" si="0"/>
        <v>10916222.609999999</v>
      </c>
      <c r="F49" s="259">
        <v>7953925.9199999999</v>
      </c>
      <c r="G49" s="259"/>
      <c r="H49" s="260">
        <f t="shared" si="1"/>
        <v>7953925.9199999999</v>
      </c>
    </row>
    <row r="50" spans="1:9" ht="15.75">
      <c r="A50" s="136">
        <v>28</v>
      </c>
      <c r="B50" s="59" t="s">
        <v>273</v>
      </c>
      <c r="C50" s="259">
        <v>59629.54</v>
      </c>
      <c r="D50" s="259"/>
      <c r="E50" s="249">
        <f t="shared" si="0"/>
        <v>59629.54</v>
      </c>
      <c r="F50" s="259">
        <v>70903.509999999995</v>
      </c>
      <c r="G50" s="259"/>
      <c r="H50" s="260">
        <f t="shared" si="1"/>
        <v>70903.509999999995</v>
      </c>
    </row>
    <row r="51" spans="1:9" ht="15.75">
      <c r="A51" s="136">
        <v>29</v>
      </c>
      <c r="B51" s="59" t="s">
        <v>140</v>
      </c>
      <c r="C51" s="259">
        <v>1221872.2</v>
      </c>
      <c r="D51" s="259"/>
      <c r="E51" s="249">
        <f t="shared" si="0"/>
        <v>1221872.2</v>
      </c>
      <c r="F51" s="259">
        <v>984263.7</v>
      </c>
      <c r="G51" s="259"/>
      <c r="H51" s="260">
        <f t="shared" si="1"/>
        <v>984263.7</v>
      </c>
    </row>
    <row r="52" spans="1:9" ht="15.75">
      <c r="A52" s="136">
        <v>30</v>
      </c>
      <c r="B52" s="59" t="s">
        <v>141</v>
      </c>
      <c r="C52" s="259">
        <v>2147112.58</v>
      </c>
      <c r="D52" s="259">
        <v>33317.93</v>
      </c>
      <c r="E52" s="249">
        <f t="shared" si="0"/>
        <v>2180430.5100000002</v>
      </c>
      <c r="F52" s="259">
        <v>1656597.24</v>
      </c>
      <c r="G52" s="259">
        <v>19830.14</v>
      </c>
      <c r="H52" s="260">
        <f t="shared" si="1"/>
        <v>1676427.38</v>
      </c>
    </row>
    <row r="53" spans="1:9" ht="15.75">
      <c r="A53" s="136">
        <v>31</v>
      </c>
      <c r="B53" s="62" t="s">
        <v>142</v>
      </c>
      <c r="C53" s="261">
        <f>C47+C48+C49+C50+C51+C52</f>
        <v>16661727.789999997</v>
      </c>
      <c r="D53" s="261">
        <f>D47+D48+D49+D50+D51+D52</f>
        <v>109406.51000000001</v>
      </c>
      <c r="E53" s="249">
        <f t="shared" si="0"/>
        <v>16771134.299999997</v>
      </c>
      <c r="F53" s="261">
        <f>F47+F48+F49+F50+F51+F52</f>
        <v>12574577.079999998</v>
      </c>
      <c r="G53" s="261">
        <f>G47+G48+G49+G50+G51+G52</f>
        <v>164884.24</v>
      </c>
      <c r="H53" s="260">
        <f t="shared" si="1"/>
        <v>12739461.319999998</v>
      </c>
    </row>
    <row r="54" spans="1:9" ht="15.75">
      <c r="A54" s="136">
        <v>32</v>
      </c>
      <c r="B54" s="62" t="s">
        <v>143</v>
      </c>
      <c r="C54" s="261">
        <f>C45-C53</f>
        <v>-8983751.049999997</v>
      </c>
      <c r="D54" s="261">
        <f>D45-D53</f>
        <v>1350019.48</v>
      </c>
      <c r="E54" s="249">
        <f t="shared" si="0"/>
        <v>-7633731.5699999966</v>
      </c>
      <c r="F54" s="261">
        <f>F45-F53</f>
        <v>-7703345.1276318533</v>
      </c>
      <c r="G54" s="261">
        <f>G45-G53</f>
        <v>-2026.8599999999278</v>
      </c>
      <c r="H54" s="260">
        <f t="shared" si="1"/>
        <v>-7705371.9876318537</v>
      </c>
    </row>
    <row r="55" spans="1:9">
      <c r="A55" s="136"/>
      <c r="B55" s="57"/>
      <c r="C55" s="263"/>
      <c r="D55" s="263"/>
      <c r="E55" s="263"/>
      <c r="F55" s="263"/>
      <c r="G55" s="263"/>
      <c r="H55" s="264"/>
    </row>
    <row r="56" spans="1:9" ht="15.75">
      <c r="A56" s="136">
        <v>33</v>
      </c>
      <c r="B56" s="62" t="s">
        <v>144</v>
      </c>
      <c r="C56" s="261">
        <f>C31+C54</f>
        <v>13266970.701200001</v>
      </c>
      <c r="D56" s="261">
        <f>D31+D54</f>
        <v>18242640.284400005</v>
      </c>
      <c r="E56" s="249">
        <f t="shared" si="0"/>
        <v>31509610.985600006</v>
      </c>
      <c r="F56" s="261">
        <f>F31+F54</f>
        <v>8446538.2540681474</v>
      </c>
      <c r="G56" s="261">
        <f>G31+G54</f>
        <v>15919358.691300001</v>
      </c>
      <c r="H56" s="260">
        <f t="shared" si="1"/>
        <v>24365896.945368148</v>
      </c>
    </row>
    <row r="57" spans="1:9">
      <c r="A57" s="136"/>
      <c r="B57" s="57"/>
      <c r="C57" s="263"/>
      <c r="D57" s="263"/>
      <c r="E57" s="263"/>
      <c r="F57" s="263"/>
      <c r="G57" s="263"/>
      <c r="H57" s="264"/>
    </row>
    <row r="58" spans="1:9" ht="15.75">
      <c r="A58" s="136">
        <v>34</v>
      </c>
      <c r="B58" s="59" t="s">
        <v>145</v>
      </c>
      <c r="C58" s="259">
        <v>4064923.27</v>
      </c>
      <c r="D58" s="259">
        <v>0</v>
      </c>
      <c r="E58" s="249">
        <f t="shared" si="0"/>
        <v>4064923.27</v>
      </c>
      <c r="F58" s="259">
        <v>4840235.67</v>
      </c>
      <c r="G58" s="259">
        <v>0</v>
      </c>
      <c r="H58" s="260">
        <f t="shared" si="1"/>
        <v>4840235.67</v>
      </c>
    </row>
    <row r="59" spans="1:9" s="216" customFormat="1" ht="15.75">
      <c r="A59" s="136">
        <v>35</v>
      </c>
      <c r="B59" s="56" t="s">
        <v>146</v>
      </c>
      <c r="C59" s="267"/>
      <c r="D59" s="267">
        <v>0</v>
      </c>
      <c r="E59" s="268">
        <f t="shared" si="0"/>
        <v>0</v>
      </c>
      <c r="F59" s="269">
        <v>60000</v>
      </c>
      <c r="G59" s="269">
        <v>0</v>
      </c>
      <c r="H59" s="270">
        <f t="shared" si="1"/>
        <v>60000</v>
      </c>
      <c r="I59" s="215"/>
    </row>
    <row r="60" spans="1:9" ht="15.75">
      <c r="A60" s="136">
        <v>36</v>
      </c>
      <c r="B60" s="59" t="s">
        <v>147</v>
      </c>
      <c r="C60" s="259">
        <v>1327112.79</v>
      </c>
      <c r="D60" s="259">
        <v>0</v>
      </c>
      <c r="E60" s="249">
        <f t="shared" si="0"/>
        <v>1327112.79</v>
      </c>
      <c r="F60" s="259">
        <v>461760.08</v>
      </c>
      <c r="G60" s="259">
        <v>0</v>
      </c>
      <c r="H60" s="260">
        <f t="shared" si="1"/>
        <v>461760.08</v>
      </c>
    </row>
    <row r="61" spans="1:9" ht="15.75">
      <c r="A61" s="136">
        <v>37</v>
      </c>
      <c r="B61" s="62" t="s">
        <v>148</v>
      </c>
      <c r="C61" s="261">
        <f>C58+C59+C60</f>
        <v>5392036.0600000005</v>
      </c>
      <c r="D61" s="261">
        <f>D58+D59+D60</f>
        <v>0</v>
      </c>
      <c r="E61" s="249">
        <f t="shared" si="0"/>
        <v>5392036.0600000005</v>
      </c>
      <c r="F61" s="261">
        <f>F58+F59+F60</f>
        <v>5361995.75</v>
      </c>
      <c r="G61" s="261">
        <f>G58+G59+G60</f>
        <v>0</v>
      </c>
      <c r="H61" s="260">
        <f t="shared" si="1"/>
        <v>5361995.75</v>
      </c>
    </row>
    <row r="62" spans="1:9">
      <c r="A62" s="136"/>
      <c r="B62" s="63"/>
      <c r="C62" s="259"/>
      <c r="D62" s="259"/>
      <c r="E62" s="259"/>
      <c r="F62" s="259"/>
      <c r="G62" s="259"/>
      <c r="H62" s="266"/>
    </row>
    <row r="63" spans="1:9" ht="15.75">
      <c r="A63" s="136">
        <v>38</v>
      </c>
      <c r="B63" s="64" t="s">
        <v>274</v>
      </c>
      <c r="C63" s="261">
        <f>C56-C61</f>
        <v>7874934.6412000004</v>
      </c>
      <c r="D63" s="261">
        <f>D56-D61</f>
        <v>18242640.284400005</v>
      </c>
      <c r="E63" s="249">
        <f t="shared" si="0"/>
        <v>26117574.925600007</v>
      </c>
      <c r="F63" s="261">
        <f>F56-F61</f>
        <v>3084542.5040681474</v>
      </c>
      <c r="G63" s="261">
        <f>G56-G61</f>
        <v>15919358.691300001</v>
      </c>
      <c r="H63" s="260">
        <f t="shared" si="1"/>
        <v>19003901.195368148</v>
      </c>
    </row>
    <row r="64" spans="1:9" ht="15.75">
      <c r="A64" s="134">
        <v>39</v>
      </c>
      <c r="B64" s="59" t="s">
        <v>149</v>
      </c>
      <c r="C64" s="271">
        <v>2678221.58</v>
      </c>
      <c r="D64" s="271"/>
      <c r="E64" s="249">
        <f t="shared" si="0"/>
        <v>2678221.58</v>
      </c>
      <c r="F64" s="271">
        <v>1817121.84</v>
      </c>
      <c r="G64" s="271"/>
      <c r="H64" s="260">
        <f t="shared" si="1"/>
        <v>1817121.84</v>
      </c>
    </row>
    <row r="65" spans="1:8" ht="15.75">
      <c r="A65" s="136">
        <v>40</v>
      </c>
      <c r="B65" s="62" t="s">
        <v>150</v>
      </c>
      <c r="C65" s="261">
        <f>C63-C64</f>
        <v>5196713.0612000003</v>
      </c>
      <c r="D65" s="261">
        <f>D63-D64</f>
        <v>18242640.284400005</v>
      </c>
      <c r="E65" s="249">
        <f t="shared" si="0"/>
        <v>23439353.345600005</v>
      </c>
      <c r="F65" s="261">
        <f>F63-F64</f>
        <v>1267420.6640681473</v>
      </c>
      <c r="G65" s="261">
        <f>G63-G64</f>
        <v>15919358.691300001</v>
      </c>
      <c r="H65" s="260">
        <f t="shared" si="1"/>
        <v>17186779.355368149</v>
      </c>
    </row>
    <row r="66" spans="1:8" ht="15.75">
      <c r="A66" s="134">
        <v>41</v>
      </c>
      <c r="B66" s="59" t="s">
        <v>151</v>
      </c>
      <c r="C66" s="271">
        <v>-3115</v>
      </c>
      <c r="D66" s="271"/>
      <c r="E66" s="249">
        <f t="shared" si="0"/>
        <v>-3115</v>
      </c>
      <c r="F66" s="271">
        <v>-770</v>
      </c>
      <c r="G66" s="271"/>
      <c r="H66" s="260">
        <f t="shared" si="1"/>
        <v>-770</v>
      </c>
    </row>
    <row r="67" spans="1:8" ht="16.5" thickBot="1">
      <c r="A67" s="138">
        <v>42</v>
      </c>
      <c r="B67" s="139" t="s">
        <v>152</v>
      </c>
      <c r="C67" s="272">
        <f>C65+C66</f>
        <v>5193598.0612000003</v>
      </c>
      <c r="D67" s="272">
        <f>D65+D66</f>
        <v>18242640.284400005</v>
      </c>
      <c r="E67" s="257">
        <f t="shared" si="0"/>
        <v>23436238.345600005</v>
      </c>
      <c r="F67" s="272">
        <f>F65+F66</f>
        <v>1266650.6640681473</v>
      </c>
      <c r="G67" s="272">
        <f>G65+G66</f>
        <v>15919358.691300001</v>
      </c>
      <c r="H67" s="273">
        <f t="shared" si="1"/>
        <v>17186009.355368149</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view="pageBreakPreview" zoomScale="60"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2" t="s">
        <v>193</v>
      </c>
      <c r="B1" t="s">
        <v>431</v>
      </c>
    </row>
    <row r="2" spans="1:8">
      <c r="A2" s="2" t="s">
        <v>194</v>
      </c>
      <c r="B2">
        <v>43373</v>
      </c>
    </row>
    <row r="3" spans="1:8">
      <c r="A3" s="2"/>
    </row>
    <row r="4" spans="1:8" ht="16.5" thickBot="1">
      <c r="A4" s="2" t="s">
        <v>333</v>
      </c>
      <c r="B4" s="2"/>
      <c r="C4" s="227"/>
      <c r="D4" s="227"/>
      <c r="E4" s="227"/>
      <c r="F4" s="228"/>
      <c r="G4" s="228"/>
      <c r="H4" s="229" t="s">
        <v>97</v>
      </c>
    </row>
    <row r="5" spans="1:8" ht="15.75">
      <c r="A5" s="468" t="s">
        <v>29</v>
      </c>
      <c r="B5" s="470" t="s">
        <v>247</v>
      </c>
      <c r="C5" s="472" t="s">
        <v>199</v>
      </c>
      <c r="D5" s="472"/>
      <c r="E5" s="472"/>
      <c r="F5" s="472" t="s">
        <v>200</v>
      </c>
      <c r="G5" s="472"/>
      <c r="H5" s="473"/>
    </row>
    <row r="6" spans="1:8">
      <c r="A6" s="469"/>
      <c r="B6" s="471"/>
      <c r="C6" s="44" t="s">
        <v>30</v>
      </c>
      <c r="D6" s="44" t="s">
        <v>98</v>
      </c>
      <c r="E6" s="44" t="s">
        <v>71</v>
      </c>
      <c r="F6" s="44" t="s">
        <v>30</v>
      </c>
      <c r="G6" s="44" t="s">
        <v>98</v>
      </c>
      <c r="H6" s="45" t="s">
        <v>71</v>
      </c>
    </row>
    <row r="7" spans="1:8" s="3" customFormat="1" ht="15.75">
      <c r="A7" s="230">
        <v>1</v>
      </c>
      <c r="B7" s="231" t="s">
        <v>370</v>
      </c>
      <c r="C7" s="251">
        <v>71970831.320000008</v>
      </c>
      <c r="D7" s="251">
        <v>63927499.241599992</v>
      </c>
      <c r="E7" s="274">
        <f>C7+D7</f>
        <v>135898330.5616</v>
      </c>
      <c r="F7" s="251">
        <v>51270436.389999993</v>
      </c>
      <c r="G7" s="251">
        <v>37403045.267999999</v>
      </c>
      <c r="H7" s="252">
        <f t="shared" ref="H7:H53" si="0">F7+G7</f>
        <v>88673481.657999992</v>
      </c>
    </row>
    <row r="8" spans="1:8" s="3" customFormat="1" ht="15.75">
      <c r="A8" s="230">
        <v>1.1000000000000001</v>
      </c>
      <c r="B8" s="232" t="s">
        <v>278</v>
      </c>
      <c r="C8" s="251">
        <v>41904850.990000002</v>
      </c>
      <c r="D8" s="251">
        <v>9746145.2097999994</v>
      </c>
      <c r="E8" s="274">
        <f t="shared" ref="E8:E53" si="1">C8+D8</f>
        <v>51650996.1998</v>
      </c>
      <c r="F8" s="251">
        <v>30053477.91</v>
      </c>
      <c r="G8" s="251">
        <v>15204830.4199</v>
      </c>
      <c r="H8" s="252">
        <f t="shared" si="0"/>
        <v>45258308.329899997</v>
      </c>
    </row>
    <row r="9" spans="1:8" s="3" customFormat="1" ht="15.75">
      <c r="A9" s="230">
        <v>1.2</v>
      </c>
      <c r="B9" s="232" t="s">
        <v>279</v>
      </c>
      <c r="C9" s="251"/>
      <c r="D9" s="251">
        <v>545716.35360000003</v>
      </c>
      <c r="E9" s="274">
        <f t="shared" si="1"/>
        <v>545716.35360000003</v>
      </c>
      <c r="F9" s="251">
        <v>0</v>
      </c>
      <c r="G9" s="251">
        <v>579111.90079999994</v>
      </c>
      <c r="H9" s="252">
        <f t="shared" si="0"/>
        <v>579111.90079999994</v>
      </c>
    </row>
    <row r="10" spans="1:8" s="3" customFormat="1" ht="15.75">
      <c r="A10" s="230">
        <v>1.3</v>
      </c>
      <c r="B10" s="232" t="s">
        <v>280</v>
      </c>
      <c r="C10" s="251">
        <v>30043285.18</v>
      </c>
      <c r="D10" s="429">
        <v>53586088.443799995</v>
      </c>
      <c r="E10" s="274">
        <f t="shared" si="1"/>
        <v>83629373.623799995</v>
      </c>
      <c r="F10" s="251">
        <v>21194263.329999998</v>
      </c>
      <c r="G10" s="251">
        <v>21571493.949499998</v>
      </c>
      <c r="H10" s="252">
        <f t="shared" si="0"/>
        <v>42765757.279499993</v>
      </c>
    </row>
    <row r="11" spans="1:8" s="3" customFormat="1" ht="15.75">
      <c r="A11" s="230">
        <v>1.4</v>
      </c>
      <c r="B11" s="232" t="s">
        <v>281</v>
      </c>
      <c r="C11" s="251">
        <v>22695.15</v>
      </c>
      <c r="D11" s="251">
        <v>49549.234400000001</v>
      </c>
      <c r="E11" s="274">
        <f t="shared" si="1"/>
        <v>72244.38440000001</v>
      </c>
      <c r="F11" s="251">
        <v>22695.15</v>
      </c>
      <c r="G11" s="251">
        <v>47608.997799999997</v>
      </c>
      <c r="H11" s="252">
        <f t="shared" si="0"/>
        <v>70304.147800000006</v>
      </c>
    </row>
    <row r="12" spans="1:8" s="3" customFormat="1" ht="29.25" customHeight="1">
      <c r="A12" s="230">
        <v>2</v>
      </c>
      <c r="B12" s="231" t="s">
        <v>282</v>
      </c>
      <c r="C12" s="251">
        <v>31284000</v>
      </c>
      <c r="D12" s="251">
        <v>34633372.356299996</v>
      </c>
      <c r="E12" s="274">
        <f t="shared" si="1"/>
        <v>65917372.356299996</v>
      </c>
      <c r="F12" s="251">
        <v>15993600</v>
      </c>
      <c r="G12" s="251">
        <v>28482050</v>
      </c>
      <c r="H12" s="252">
        <f t="shared" si="0"/>
        <v>44475650</v>
      </c>
    </row>
    <row r="13" spans="1:8" s="3" customFormat="1" ht="25.5">
      <c r="A13" s="230">
        <v>3</v>
      </c>
      <c r="B13" s="231" t="s">
        <v>283</v>
      </c>
      <c r="C13" s="251"/>
      <c r="D13" s="251"/>
      <c r="E13" s="274">
        <f t="shared" si="1"/>
        <v>0</v>
      </c>
      <c r="F13" s="251">
        <v>92396000</v>
      </c>
      <c r="G13" s="251">
        <v>0</v>
      </c>
      <c r="H13" s="252">
        <f t="shared" si="0"/>
        <v>92396000</v>
      </c>
    </row>
    <row r="14" spans="1:8" s="3" customFormat="1" ht="15.75">
      <c r="A14" s="230">
        <v>3.1</v>
      </c>
      <c r="B14" s="232" t="s">
        <v>284</v>
      </c>
      <c r="C14" s="251"/>
      <c r="D14" s="251"/>
      <c r="E14" s="274">
        <f t="shared" si="1"/>
        <v>0</v>
      </c>
      <c r="F14" s="251">
        <v>92396000</v>
      </c>
      <c r="G14" s="251">
        <v>0</v>
      </c>
      <c r="H14" s="252">
        <f t="shared" si="0"/>
        <v>92396000</v>
      </c>
    </row>
    <row r="15" spans="1:8" s="3" customFormat="1" ht="15.75">
      <c r="A15" s="230">
        <v>3.2</v>
      </c>
      <c r="B15" s="232" t="s">
        <v>285</v>
      </c>
      <c r="C15" s="251"/>
      <c r="D15" s="251"/>
      <c r="E15" s="274">
        <f t="shared" si="1"/>
        <v>0</v>
      </c>
      <c r="F15" s="251">
        <v>0</v>
      </c>
      <c r="G15" s="251">
        <v>0</v>
      </c>
      <c r="H15" s="252">
        <f t="shared" si="0"/>
        <v>0</v>
      </c>
    </row>
    <row r="16" spans="1:8" s="3" customFormat="1" ht="15.75">
      <c r="A16" s="230">
        <v>4</v>
      </c>
      <c r="B16" s="231" t="s">
        <v>286</v>
      </c>
      <c r="C16" s="251">
        <v>62099367.301259004</v>
      </c>
      <c r="D16" s="251">
        <v>449008132.86823201</v>
      </c>
      <c r="E16" s="274">
        <f t="shared" si="1"/>
        <v>511107500.16949099</v>
      </c>
      <c r="F16" s="251">
        <v>133494253.58</v>
      </c>
      <c r="G16" s="251">
        <v>3007334416.9001002</v>
      </c>
      <c r="H16" s="252">
        <f t="shared" si="0"/>
        <v>3140828670.4801002</v>
      </c>
    </row>
    <row r="17" spans="1:8" s="3" customFormat="1" ht="15.75">
      <c r="A17" s="230">
        <v>4.0999999999999996</v>
      </c>
      <c r="B17" s="232" t="s">
        <v>287</v>
      </c>
      <c r="C17" s="251">
        <v>60783867.301259004</v>
      </c>
      <c r="D17" s="251">
        <v>445536587.61823201</v>
      </c>
      <c r="E17" s="274">
        <f t="shared" si="1"/>
        <v>506320454.91949099</v>
      </c>
      <c r="F17" s="251">
        <v>132184253.58</v>
      </c>
      <c r="G17" s="251">
        <v>3003281842.2241001</v>
      </c>
      <c r="H17" s="252">
        <f t="shared" si="0"/>
        <v>3135466095.8041</v>
      </c>
    </row>
    <row r="18" spans="1:8" s="3" customFormat="1" ht="15.75">
      <c r="A18" s="230">
        <v>4.2</v>
      </c>
      <c r="B18" s="232" t="s">
        <v>288</v>
      </c>
      <c r="C18" s="251">
        <v>1315500</v>
      </c>
      <c r="D18" s="251">
        <v>3471545.25</v>
      </c>
      <c r="E18" s="274">
        <f t="shared" si="1"/>
        <v>4787045.25</v>
      </c>
      <c r="F18" s="251">
        <v>1310000</v>
      </c>
      <c r="G18" s="251">
        <v>4052574.676</v>
      </c>
      <c r="H18" s="252">
        <f t="shared" si="0"/>
        <v>5362574.676</v>
      </c>
    </row>
    <row r="19" spans="1:8" s="3" customFormat="1" ht="25.5">
      <c r="A19" s="230">
        <v>5</v>
      </c>
      <c r="B19" s="231" t="s">
        <v>289</v>
      </c>
      <c r="C19" s="251">
        <v>62449255.509999998</v>
      </c>
      <c r="D19" s="251">
        <v>1865331244.8045998</v>
      </c>
      <c r="E19" s="274">
        <f t="shared" si="1"/>
        <v>1927780500.3145998</v>
      </c>
      <c r="F19" s="251">
        <v>81430186.439999998</v>
      </c>
      <c r="G19" s="251">
        <v>1692035404.5161002</v>
      </c>
      <c r="H19" s="252">
        <f t="shared" si="0"/>
        <v>1773465590.9561002</v>
      </c>
    </row>
    <row r="20" spans="1:8" s="3" customFormat="1" ht="15.75">
      <c r="A20" s="230">
        <v>5.0999999999999996</v>
      </c>
      <c r="B20" s="232" t="s">
        <v>290</v>
      </c>
      <c r="C20" s="251">
        <v>19001320.52</v>
      </c>
      <c r="D20" s="251">
        <v>141190227.92070001</v>
      </c>
      <c r="E20" s="274">
        <f t="shared" si="1"/>
        <v>160191548.44070002</v>
      </c>
      <c r="F20" s="251">
        <v>8930920.75</v>
      </c>
      <c r="G20" s="251">
        <v>142775186.8865</v>
      </c>
      <c r="H20" s="252">
        <f t="shared" si="0"/>
        <v>151706107.6365</v>
      </c>
    </row>
    <row r="21" spans="1:8" s="3" customFormat="1" ht="15.75">
      <c r="A21" s="230">
        <v>5.2</v>
      </c>
      <c r="B21" s="232" t="s">
        <v>291</v>
      </c>
      <c r="C21" s="251">
        <v>0</v>
      </c>
      <c r="D21" s="251">
        <v>20565146.399999999</v>
      </c>
      <c r="E21" s="274">
        <f t="shared" si="1"/>
        <v>20565146.399999999</v>
      </c>
      <c r="F21" s="251"/>
      <c r="G21" s="251">
        <v>10711727.5</v>
      </c>
      <c r="H21" s="252">
        <f t="shared" si="0"/>
        <v>10711727.5</v>
      </c>
    </row>
    <row r="22" spans="1:8" s="3" customFormat="1" ht="15.75">
      <c r="A22" s="230">
        <v>5.3</v>
      </c>
      <c r="B22" s="232" t="s">
        <v>292</v>
      </c>
      <c r="C22" s="251">
        <v>932738</v>
      </c>
      <c r="D22" s="251">
        <v>1375203481.4784999</v>
      </c>
      <c r="E22" s="274">
        <f t="shared" si="1"/>
        <v>1376136219.4784999</v>
      </c>
      <c r="F22" s="251">
        <v>25648922.809999999</v>
      </c>
      <c r="G22" s="251">
        <v>1152802600.1960001</v>
      </c>
      <c r="H22" s="252">
        <f t="shared" si="0"/>
        <v>1178451523.006</v>
      </c>
    </row>
    <row r="23" spans="1:8" s="3" customFormat="1" ht="15.75">
      <c r="A23" s="230" t="s">
        <v>293</v>
      </c>
      <c r="B23" s="233" t="s">
        <v>294</v>
      </c>
      <c r="C23" s="251">
        <v>677150</v>
      </c>
      <c r="D23" s="251">
        <v>690758594.35249996</v>
      </c>
      <c r="E23" s="274">
        <f t="shared" si="1"/>
        <v>691435744.35249996</v>
      </c>
      <c r="F23" s="251">
        <v>25353502.809999999</v>
      </c>
      <c r="G23" s="251">
        <v>517356750.28759998</v>
      </c>
      <c r="H23" s="252">
        <f t="shared" si="0"/>
        <v>542710253.09759998</v>
      </c>
    </row>
    <row r="24" spans="1:8" s="3" customFormat="1" ht="15.75">
      <c r="A24" s="230" t="s">
        <v>295</v>
      </c>
      <c r="B24" s="233" t="s">
        <v>296</v>
      </c>
      <c r="C24" s="251">
        <v>156025</v>
      </c>
      <c r="D24" s="251">
        <v>487177122.4501</v>
      </c>
      <c r="E24" s="274">
        <f t="shared" si="1"/>
        <v>487333147.4501</v>
      </c>
      <c r="F24" s="251">
        <v>95900</v>
      </c>
      <c r="G24" s="251">
        <v>443424287.46340001</v>
      </c>
      <c r="H24" s="252">
        <f t="shared" si="0"/>
        <v>443520187.46340001</v>
      </c>
    </row>
    <row r="25" spans="1:8" s="3" customFormat="1" ht="15.75">
      <c r="A25" s="230" t="s">
        <v>297</v>
      </c>
      <c r="B25" s="234" t="s">
        <v>298</v>
      </c>
      <c r="C25" s="251">
        <v>0</v>
      </c>
      <c r="D25" s="251">
        <v>9108853.5576000009</v>
      </c>
      <c r="E25" s="274">
        <f t="shared" si="1"/>
        <v>9108853.5576000009</v>
      </c>
      <c r="F25" s="251"/>
      <c r="G25" s="251">
        <v>18471949.815000001</v>
      </c>
      <c r="H25" s="252">
        <f t="shared" si="0"/>
        <v>18471949.815000001</v>
      </c>
    </row>
    <row r="26" spans="1:8" s="3" customFormat="1" ht="15.75">
      <c r="A26" s="230" t="s">
        <v>299</v>
      </c>
      <c r="B26" s="233" t="s">
        <v>300</v>
      </c>
      <c r="C26" s="251">
        <v>44313</v>
      </c>
      <c r="D26" s="251">
        <v>111348793.2992</v>
      </c>
      <c r="E26" s="274">
        <f t="shared" si="1"/>
        <v>111393106.2992</v>
      </c>
      <c r="F26" s="251">
        <v>112070</v>
      </c>
      <c r="G26" s="251">
        <v>120064306.3779</v>
      </c>
      <c r="H26" s="252">
        <f t="shared" si="0"/>
        <v>120176376.3779</v>
      </c>
    </row>
    <row r="27" spans="1:8" s="3" customFormat="1" ht="15.75">
      <c r="A27" s="230" t="s">
        <v>301</v>
      </c>
      <c r="B27" s="233" t="s">
        <v>302</v>
      </c>
      <c r="C27" s="251">
        <v>55250</v>
      </c>
      <c r="D27" s="251">
        <v>76810117.819100007</v>
      </c>
      <c r="E27" s="274">
        <f t="shared" si="1"/>
        <v>76865367.819100007</v>
      </c>
      <c r="F27" s="251">
        <v>87450</v>
      </c>
      <c r="G27" s="251">
        <v>53485306.252099998</v>
      </c>
      <c r="H27" s="252">
        <f t="shared" si="0"/>
        <v>53572756.252099998</v>
      </c>
    </row>
    <row r="28" spans="1:8" s="3" customFormat="1" ht="15.75">
      <c r="A28" s="230">
        <v>5.4</v>
      </c>
      <c r="B28" s="232" t="s">
        <v>303</v>
      </c>
      <c r="C28" s="251">
        <v>21291618.989999998</v>
      </c>
      <c r="D28" s="251">
        <v>102663032.1675</v>
      </c>
      <c r="E28" s="274">
        <f t="shared" si="1"/>
        <v>123954651.1575</v>
      </c>
      <c r="F28" s="251">
        <v>25510865.879999999</v>
      </c>
      <c r="G28" s="251">
        <v>144915940.92559999</v>
      </c>
      <c r="H28" s="252">
        <f t="shared" si="0"/>
        <v>170426806.80559999</v>
      </c>
    </row>
    <row r="29" spans="1:8" s="3" customFormat="1" ht="15.75">
      <c r="A29" s="230">
        <v>5.5</v>
      </c>
      <c r="B29" s="232" t="s">
        <v>304</v>
      </c>
      <c r="C29" s="251">
        <v>0</v>
      </c>
      <c r="D29" s="251">
        <v>0</v>
      </c>
      <c r="E29" s="274">
        <f t="shared" si="1"/>
        <v>0</v>
      </c>
      <c r="F29" s="251"/>
      <c r="G29" s="251">
        <v>16609431.2925</v>
      </c>
      <c r="H29" s="252">
        <f t="shared" si="0"/>
        <v>16609431.2925</v>
      </c>
    </row>
    <row r="30" spans="1:8" s="3" customFormat="1" ht="15.75">
      <c r="A30" s="230">
        <v>5.6</v>
      </c>
      <c r="B30" s="232" t="s">
        <v>305</v>
      </c>
      <c r="C30" s="251">
        <v>9423000</v>
      </c>
      <c r="D30" s="251">
        <v>71927595.887099996</v>
      </c>
      <c r="E30" s="274">
        <f t="shared" si="1"/>
        <v>81350595.887099996</v>
      </c>
      <c r="F30" s="251">
        <v>13710000</v>
      </c>
      <c r="G30" s="251">
        <v>93497.901700000002</v>
      </c>
      <c r="H30" s="252">
        <f t="shared" si="0"/>
        <v>13803497.901699999</v>
      </c>
    </row>
    <row r="31" spans="1:8" s="3" customFormat="1" ht="15.75">
      <c r="A31" s="230">
        <v>5.7</v>
      </c>
      <c r="B31" s="232" t="s">
        <v>306</v>
      </c>
      <c r="C31" s="251">
        <v>11800578</v>
      </c>
      <c r="D31" s="251">
        <v>153781760.9508</v>
      </c>
      <c r="E31" s="274">
        <f t="shared" si="1"/>
        <v>165582338.9508</v>
      </c>
      <c r="F31" s="251">
        <v>7629477</v>
      </c>
      <c r="G31" s="251">
        <v>224127019.81380001</v>
      </c>
      <c r="H31" s="252">
        <f t="shared" si="0"/>
        <v>231756496.81380001</v>
      </c>
    </row>
    <row r="32" spans="1:8" s="3" customFormat="1" ht="15.75">
      <c r="A32" s="230">
        <v>6</v>
      </c>
      <c r="B32" s="231" t="s">
        <v>307</v>
      </c>
      <c r="C32" s="251">
        <v>0</v>
      </c>
      <c r="D32" s="251">
        <v>0</v>
      </c>
      <c r="E32" s="274">
        <f t="shared" si="1"/>
        <v>0</v>
      </c>
      <c r="F32" s="251">
        <v>0</v>
      </c>
      <c r="G32" s="251">
        <v>0</v>
      </c>
      <c r="H32" s="252">
        <f t="shared" si="0"/>
        <v>0</v>
      </c>
    </row>
    <row r="33" spans="1:8" s="3" customFormat="1" ht="25.5">
      <c r="A33" s="230">
        <v>6.1</v>
      </c>
      <c r="B33" s="232" t="s">
        <v>371</v>
      </c>
      <c r="C33" s="251">
        <v>0</v>
      </c>
      <c r="D33" s="251">
        <v>0</v>
      </c>
      <c r="E33" s="274">
        <f t="shared" si="1"/>
        <v>0</v>
      </c>
      <c r="F33" s="251">
        <v>0</v>
      </c>
      <c r="G33" s="251">
        <v>0</v>
      </c>
      <c r="H33" s="252">
        <f t="shared" si="0"/>
        <v>0</v>
      </c>
    </row>
    <row r="34" spans="1:8" s="3" customFormat="1" ht="25.5">
      <c r="A34" s="230">
        <v>6.2</v>
      </c>
      <c r="B34" s="232" t="s">
        <v>308</v>
      </c>
      <c r="C34" s="251">
        <v>0</v>
      </c>
      <c r="D34" s="251">
        <v>0</v>
      </c>
      <c r="E34" s="274">
        <f t="shared" si="1"/>
        <v>0</v>
      </c>
      <c r="F34" s="251">
        <v>0</v>
      </c>
      <c r="G34" s="251">
        <v>0</v>
      </c>
      <c r="H34" s="252">
        <f t="shared" si="0"/>
        <v>0</v>
      </c>
    </row>
    <row r="35" spans="1:8" s="3" customFormat="1" ht="25.5">
      <c r="A35" s="230">
        <v>6.3</v>
      </c>
      <c r="B35" s="232" t="s">
        <v>309</v>
      </c>
      <c r="C35" s="251">
        <v>0</v>
      </c>
      <c r="D35" s="251">
        <v>0</v>
      </c>
      <c r="E35" s="274">
        <f t="shared" si="1"/>
        <v>0</v>
      </c>
      <c r="F35" s="251">
        <v>0</v>
      </c>
      <c r="G35" s="251">
        <v>0</v>
      </c>
      <c r="H35" s="252">
        <f t="shared" si="0"/>
        <v>0</v>
      </c>
    </row>
    <row r="36" spans="1:8" s="3" customFormat="1" ht="15.75">
      <c r="A36" s="230">
        <v>6.4</v>
      </c>
      <c r="B36" s="232" t="s">
        <v>310</v>
      </c>
      <c r="C36" s="251">
        <v>0</v>
      </c>
      <c r="D36" s="251">
        <v>0</v>
      </c>
      <c r="E36" s="274">
        <f t="shared" si="1"/>
        <v>0</v>
      </c>
      <c r="F36" s="251">
        <v>0</v>
      </c>
      <c r="G36" s="251">
        <v>0</v>
      </c>
      <c r="H36" s="252">
        <f t="shared" si="0"/>
        <v>0</v>
      </c>
    </row>
    <row r="37" spans="1:8" s="3" customFormat="1" ht="15.75">
      <c r="A37" s="230">
        <v>6.5</v>
      </c>
      <c r="B37" s="232" t="s">
        <v>311</v>
      </c>
      <c r="C37" s="251">
        <v>0</v>
      </c>
      <c r="D37" s="251">
        <v>0</v>
      </c>
      <c r="E37" s="274">
        <f t="shared" si="1"/>
        <v>0</v>
      </c>
      <c r="F37" s="251">
        <v>0</v>
      </c>
      <c r="G37" s="251">
        <v>0</v>
      </c>
      <c r="H37" s="252">
        <f t="shared" si="0"/>
        <v>0</v>
      </c>
    </row>
    <row r="38" spans="1:8" s="3" customFormat="1" ht="25.5">
      <c r="A38" s="230">
        <v>6.6</v>
      </c>
      <c r="B38" s="232" t="s">
        <v>312</v>
      </c>
      <c r="C38" s="251">
        <v>0</v>
      </c>
      <c r="D38" s="251">
        <v>0</v>
      </c>
      <c r="E38" s="274">
        <f t="shared" si="1"/>
        <v>0</v>
      </c>
      <c r="F38" s="251">
        <v>0</v>
      </c>
      <c r="G38" s="251">
        <v>0</v>
      </c>
      <c r="H38" s="252">
        <f t="shared" si="0"/>
        <v>0</v>
      </c>
    </row>
    <row r="39" spans="1:8" s="3" customFormat="1" ht="25.5">
      <c r="A39" s="230">
        <v>6.7</v>
      </c>
      <c r="B39" s="232" t="s">
        <v>313</v>
      </c>
      <c r="C39" s="251">
        <v>0</v>
      </c>
      <c r="D39" s="251">
        <v>0</v>
      </c>
      <c r="E39" s="274">
        <f t="shared" si="1"/>
        <v>0</v>
      </c>
      <c r="F39" s="251">
        <v>0</v>
      </c>
      <c r="G39" s="251">
        <v>0</v>
      </c>
      <c r="H39" s="252">
        <f t="shared" si="0"/>
        <v>0</v>
      </c>
    </row>
    <row r="40" spans="1:8" s="3" customFormat="1" ht="15.75">
      <c r="A40" s="230">
        <v>7</v>
      </c>
      <c r="B40" s="231" t="s">
        <v>314</v>
      </c>
      <c r="C40" s="251">
        <v>0</v>
      </c>
      <c r="D40" s="251">
        <v>0</v>
      </c>
      <c r="E40" s="274">
        <f t="shared" si="1"/>
        <v>0</v>
      </c>
      <c r="F40" s="251">
        <v>0</v>
      </c>
      <c r="G40" s="251">
        <v>0</v>
      </c>
      <c r="H40" s="252">
        <f t="shared" si="0"/>
        <v>0</v>
      </c>
    </row>
    <row r="41" spans="1:8" s="3" customFormat="1" ht="25.5">
      <c r="A41" s="230">
        <v>7.1</v>
      </c>
      <c r="B41" s="232" t="s">
        <v>315</v>
      </c>
      <c r="C41" s="251">
        <v>1441287.12</v>
      </c>
      <c r="D41" s="251">
        <v>84839.334608000005</v>
      </c>
      <c r="E41" s="274">
        <f t="shared" si="1"/>
        <v>1526126.4546080001</v>
      </c>
      <c r="F41" s="251">
        <v>242575.58999999997</v>
      </c>
      <c r="G41" s="251">
        <v>23001.770000000004</v>
      </c>
      <c r="H41" s="252">
        <f t="shared" si="0"/>
        <v>265577.36</v>
      </c>
    </row>
    <row r="42" spans="1:8" s="3" customFormat="1" ht="25.5">
      <c r="A42" s="230">
        <v>7.2</v>
      </c>
      <c r="B42" s="232" t="s">
        <v>316</v>
      </c>
      <c r="C42" s="251">
        <v>260222.54999999993</v>
      </c>
      <c r="D42" s="251">
        <v>569851.04349999968</v>
      </c>
      <c r="E42" s="274">
        <f t="shared" si="1"/>
        <v>830073.59349999961</v>
      </c>
      <c r="F42" s="251">
        <v>129552.48999999993</v>
      </c>
      <c r="G42" s="251">
        <v>546014.06960000016</v>
      </c>
      <c r="H42" s="252">
        <f t="shared" si="0"/>
        <v>675566.55960000004</v>
      </c>
    </row>
    <row r="43" spans="1:8" s="3" customFormat="1" ht="25.5">
      <c r="A43" s="230">
        <v>7.3</v>
      </c>
      <c r="B43" s="232" t="s">
        <v>317</v>
      </c>
      <c r="C43" s="251">
        <v>2877555.7</v>
      </c>
      <c r="D43" s="251">
        <v>1251753.0938129998</v>
      </c>
      <c r="E43" s="274">
        <f t="shared" si="1"/>
        <v>4129308.793813</v>
      </c>
      <c r="F43" s="251">
        <v>2456926.6800000002</v>
      </c>
      <c r="G43" s="251">
        <v>1880722.6756519999</v>
      </c>
      <c r="H43" s="252">
        <f t="shared" si="0"/>
        <v>4337649.3556519998</v>
      </c>
    </row>
    <row r="44" spans="1:8" s="3" customFormat="1" ht="25.5">
      <c r="A44" s="230">
        <v>7.4</v>
      </c>
      <c r="B44" s="232" t="s">
        <v>318</v>
      </c>
      <c r="C44" s="251">
        <v>1009151.3400000025</v>
      </c>
      <c r="D44" s="251">
        <v>1464795.34880001</v>
      </c>
      <c r="E44" s="274">
        <f t="shared" si="1"/>
        <v>2473946.6888000127</v>
      </c>
      <c r="F44" s="251">
        <v>636622.64</v>
      </c>
      <c r="G44" s="251">
        <v>1627431.8797999993</v>
      </c>
      <c r="H44" s="252">
        <f t="shared" si="0"/>
        <v>2264054.5197999994</v>
      </c>
    </row>
    <row r="45" spans="1:8" s="3" customFormat="1" ht="15.75">
      <c r="A45" s="230">
        <v>8</v>
      </c>
      <c r="B45" s="231" t="s">
        <v>319</v>
      </c>
      <c r="C45" s="251">
        <v>0</v>
      </c>
      <c r="D45" s="251">
        <v>0</v>
      </c>
      <c r="E45" s="274">
        <f t="shared" si="1"/>
        <v>0</v>
      </c>
      <c r="F45" s="251">
        <v>0</v>
      </c>
      <c r="G45" s="251">
        <v>0</v>
      </c>
      <c r="H45" s="252">
        <f t="shared" si="0"/>
        <v>0</v>
      </c>
    </row>
    <row r="46" spans="1:8" s="3" customFormat="1" ht="15.75">
      <c r="A46" s="230">
        <v>8.1</v>
      </c>
      <c r="B46" s="232" t="s">
        <v>320</v>
      </c>
      <c r="C46" s="251">
        <v>0</v>
      </c>
      <c r="D46" s="251">
        <v>0</v>
      </c>
      <c r="E46" s="274">
        <f t="shared" si="1"/>
        <v>0</v>
      </c>
      <c r="F46" s="251">
        <v>0</v>
      </c>
      <c r="G46" s="251">
        <v>0</v>
      </c>
      <c r="H46" s="252">
        <f t="shared" si="0"/>
        <v>0</v>
      </c>
    </row>
    <row r="47" spans="1:8" s="3" customFormat="1" ht="15.75">
      <c r="A47" s="230">
        <v>8.1999999999999993</v>
      </c>
      <c r="B47" s="232" t="s">
        <v>321</v>
      </c>
      <c r="C47" s="251">
        <v>0</v>
      </c>
      <c r="D47" s="251">
        <v>0</v>
      </c>
      <c r="E47" s="274">
        <f t="shared" si="1"/>
        <v>0</v>
      </c>
      <c r="F47" s="251">
        <v>0</v>
      </c>
      <c r="G47" s="251">
        <v>0</v>
      </c>
      <c r="H47" s="252">
        <f t="shared" si="0"/>
        <v>0</v>
      </c>
    </row>
    <row r="48" spans="1:8" s="3" customFormat="1" ht="15.75">
      <c r="A48" s="230">
        <v>8.3000000000000007</v>
      </c>
      <c r="B48" s="232" t="s">
        <v>322</v>
      </c>
      <c r="C48" s="251">
        <v>0</v>
      </c>
      <c r="D48" s="251">
        <v>0</v>
      </c>
      <c r="E48" s="274">
        <f t="shared" si="1"/>
        <v>0</v>
      </c>
      <c r="F48" s="251">
        <v>0</v>
      </c>
      <c r="G48" s="251">
        <v>0</v>
      </c>
      <c r="H48" s="252">
        <f t="shared" si="0"/>
        <v>0</v>
      </c>
    </row>
    <row r="49" spans="1:8" s="3" customFormat="1" ht="15.75">
      <c r="A49" s="230">
        <v>8.4</v>
      </c>
      <c r="B49" s="232" t="s">
        <v>323</v>
      </c>
      <c r="C49" s="251">
        <v>0</v>
      </c>
      <c r="D49" s="251">
        <v>0</v>
      </c>
      <c r="E49" s="274">
        <f t="shared" si="1"/>
        <v>0</v>
      </c>
      <c r="F49" s="251">
        <v>0</v>
      </c>
      <c r="G49" s="251">
        <v>0</v>
      </c>
      <c r="H49" s="252">
        <f t="shared" si="0"/>
        <v>0</v>
      </c>
    </row>
    <row r="50" spans="1:8" s="3" customFormat="1" ht="15.75">
      <c r="A50" s="230">
        <v>8.5</v>
      </c>
      <c r="B50" s="232" t="s">
        <v>324</v>
      </c>
      <c r="C50" s="251">
        <v>0</v>
      </c>
      <c r="D50" s="251">
        <v>0</v>
      </c>
      <c r="E50" s="274">
        <f t="shared" si="1"/>
        <v>0</v>
      </c>
      <c r="F50" s="251">
        <v>0</v>
      </c>
      <c r="G50" s="251">
        <v>0</v>
      </c>
      <c r="H50" s="252">
        <f t="shared" si="0"/>
        <v>0</v>
      </c>
    </row>
    <row r="51" spans="1:8" s="3" customFormat="1" ht="15.75">
      <c r="A51" s="230">
        <v>8.6</v>
      </c>
      <c r="B51" s="232" t="s">
        <v>325</v>
      </c>
      <c r="C51" s="251">
        <v>0</v>
      </c>
      <c r="D51" s="251">
        <v>0</v>
      </c>
      <c r="E51" s="274">
        <f t="shared" si="1"/>
        <v>0</v>
      </c>
      <c r="F51" s="251">
        <v>0</v>
      </c>
      <c r="G51" s="251">
        <v>0</v>
      </c>
      <c r="H51" s="252">
        <f t="shared" si="0"/>
        <v>0</v>
      </c>
    </row>
    <row r="52" spans="1:8" s="3" customFormat="1" ht="15.75">
      <c r="A52" s="230">
        <v>8.6999999999999993</v>
      </c>
      <c r="B52" s="232" t="s">
        <v>326</v>
      </c>
      <c r="C52" s="251">
        <v>0</v>
      </c>
      <c r="D52" s="251">
        <v>0</v>
      </c>
      <c r="E52" s="274">
        <f t="shared" si="1"/>
        <v>0</v>
      </c>
      <c r="F52" s="251">
        <v>0</v>
      </c>
      <c r="G52" s="251">
        <v>0</v>
      </c>
      <c r="H52" s="252">
        <f t="shared" si="0"/>
        <v>0</v>
      </c>
    </row>
    <row r="53" spans="1:8" s="3" customFormat="1" ht="26.25" thickBot="1">
      <c r="A53" s="235">
        <v>9</v>
      </c>
      <c r="B53" s="236" t="s">
        <v>327</v>
      </c>
      <c r="C53" s="251">
        <v>0</v>
      </c>
      <c r="D53" s="251">
        <v>0</v>
      </c>
      <c r="E53" s="276">
        <f t="shared" si="1"/>
        <v>0</v>
      </c>
      <c r="F53" s="275">
        <v>0</v>
      </c>
      <c r="G53" s="275">
        <v>0</v>
      </c>
      <c r="H53" s="25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view="pageBreakPreview" zoomScale="60" zoomScaleNormal="100" workbookViewId="0">
      <pane xSplit="1" ySplit="4" topLeftCell="B5" activePane="bottomRight" state="frozen"/>
      <selection activeCell="L18" sqref="L18"/>
      <selection pane="topRight" activeCell="L18" sqref="L18"/>
      <selection pane="bottomLeft" activeCell="L18" sqref="L18"/>
      <selection pane="bottomRight" activeCell="F28" sqref="F28"/>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193</v>
      </c>
      <c r="B1" s="17" t="s">
        <v>431</v>
      </c>
      <c r="C1" s="17"/>
      <c r="D1" s="355"/>
    </row>
    <row r="2" spans="1:8" ht="15">
      <c r="A2" s="18" t="s">
        <v>194</v>
      </c>
      <c r="B2" s="17">
        <v>43373</v>
      </c>
      <c r="C2" s="30"/>
      <c r="D2" s="19"/>
      <c r="E2" s="12"/>
      <c r="F2" s="12"/>
      <c r="G2" s="12"/>
      <c r="H2" s="12"/>
    </row>
    <row r="3" spans="1:8" ht="15">
      <c r="A3" s="18"/>
      <c r="B3" s="17"/>
      <c r="C3" s="30"/>
      <c r="D3" s="19"/>
      <c r="E3" s="12"/>
      <c r="F3" s="12"/>
      <c r="G3" s="12"/>
      <c r="H3" s="12"/>
    </row>
    <row r="4" spans="1:8" ht="15" customHeight="1" thickBot="1">
      <c r="A4" s="224" t="s">
        <v>334</v>
      </c>
      <c r="B4" s="225" t="s">
        <v>192</v>
      </c>
      <c r="C4" s="224"/>
      <c r="D4" s="226" t="s">
        <v>97</v>
      </c>
    </row>
    <row r="5" spans="1:8" ht="15" customHeight="1">
      <c r="A5" s="220" t="s">
        <v>29</v>
      </c>
      <c r="B5" s="221"/>
      <c r="C5" s="222" t="s">
        <v>5</v>
      </c>
      <c r="D5" s="223" t="s">
        <v>6</v>
      </c>
    </row>
    <row r="6" spans="1:8" ht="15" customHeight="1">
      <c r="A6" s="383">
        <v>1</v>
      </c>
      <c r="B6" s="384" t="s">
        <v>197</v>
      </c>
      <c r="C6" s="385">
        <f>C7+C9+C10</f>
        <v>1024415633.8183526</v>
      </c>
      <c r="D6" s="386">
        <f>D7+D9+D10</f>
        <v>906931893.36963677</v>
      </c>
    </row>
    <row r="7" spans="1:8" ht="15" customHeight="1">
      <c r="A7" s="383">
        <v>1.1000000000000001</v>
      </c>
      <c r="B7" s="387" t="s">
        <v>24</v>
      </c>
      <c r="C7" s="388">
        <v>950641342.21716213</v>
      </c>
      <c r="D7" s="389">
        <v>841309017.26722288</v>
      </c>
    </row>
    <row r="8" spans="1:8" ht="25.5">
      <c r="A8" s="383" t="s">
        <v>253</v>
      </c>
      <c r="B8" s="390" t="s">
        <v>328</v>
      </c>
      <c r="C8" s="388">
        <v>10750000</v>
      </c>
      <c r="D8" s="389">
        <v>10750000</v>
      </c>
    </row>
    <row r="9" spans="1:8" ht="15" customHeight="1">
      <c r="A9" s="383">
        <v>1.2</v>
      </c>
      <c r="B9" s="387" t="s">
        <v>25</v>
      </c>
      <c r="C9" s="388">
        <v>73774291.601190403</v>
      </c>
      <c r="D9" s="389">
        <v>65622876.1024139</v>
      </c>
    </row>
    <row r="10" spans="1:8" ht="15" customHeight="1">
      <c r="A10" s="383">
        <v>1.3</v>
      </c>
      <c r="B10" s="392" t="s">
        <v>80</v>
      </c>
      <c r="C10" s="391">
        <v>0</v>
      </c>
      <c r="D10" s="389">
        <v>0</v>
      </c>
    </row>
    <row r="11" spans="1:8" ht="15" customHeight="1">
      <c r="A11" s="383">
        <v>2</v>
      </c>
      <c r="B11" s="384" t="s">
        <v>198</v>
      </c>
      <c r="C11" s="388">
        <v>1255731.1317985607</v>
      </c>
      <c r="D11" s="389">
        <v>2679174.7557981201</v>
      </c>
    </row>
    <row r="12" spans="1:8" ht="15" customHeight="1">
      <c r="A12" s="402">
        <v>3</v>
      </c>
      <c r="B12" s="403" t="s">
        <v>196</v>
      </c>
      <c r="C12" s="391">
        <v>88194849.897551402</v>
      </c>
      <c r="D12" s="404">
        <v>88194849.897551402</v>
      </c>
    </row>
    <row r="13" spans="1:8" ht="15" customHeight="1" thickBot="1">
      <c r="A13" s="141">
        <v>4</v>
      </c>
      <c r="B13" s="142" t="s">
        <v>254</v>
      </c>
      <c r="C13" s="277">
        <f>C6+C11+C12</f>
        <v>1113866214.8477025</v>
      </c>
      <c r="D13" s="278">
        <f>D6+D11+D12</f>
        <v>997805918.02298629</v>
      </c>
    </row>
    <row r="14" spans="1:8">
      <c r="B14" s="24"/>
    </row>
    <row r="15" spans="1:8">
      <c r="B15" s="110"/>
    </row>
    <row r="16" spans="1:8">
      <c r="B16" s="110"/>
    </row>
    <row r="17" spans="2:2">
      <c r="B17" s="110"/>
    </row>
    <row r="18" spans="2:2">
      <c r="B18" s="110"/>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4" activePane="bottomRight" state="frozen"/>
      <selection activeCell="B29" sqref="B29"/>
      <selection pane="topRight" activeCell="B29" sqref="B29"/>
      <selection pane="bottomLeft" activeCell="B29" sqref="B29"/>
      <selection pane="bottomRight" activeCell="B37" sqref="B37"/>
    </sheetView>
  </sheetViews>
  <sheetFormatPr defaultRowHeight="15"/>
  <cols>
    <col min="1" max="1" width="9.5703125" style="2" bestFit="1" customWidth="1"/>
    <col min="2" max="2" width="90.42578125" style="2" bestFit="1" customWidth="1"/>
    <col min="3" max="3" width="9.140625" style="2"/>
  </cols>
  <sheetData>
    <row r="1" spans="1:8">
      <c r="A1" s="2" t="s">
        <v>193</v>
      </c>
      <c r="B1" s="2" t="s">
        <v>431</v>
      </c>
    </row>
    <row r="2" spans="1:8">
      <c r="A2" s="2" t="s">
        <v>194</v>
      </c>
      <c r="B2" s="461">
        <v>43373</v>
      </c>
    </row>
    <row r="4" spans="1:8" ht="16.5" customHeight="1" thickBot="1">
      <c r="A4" s="237" t="s">
        <v>335</v>
      </c>
      <c r="B4" s="66" t="s">
        <v>153</v>
      </c>
      <c r="C4" s="14"/>
    </row>
    <row r="5" spans="1:8" ht="15.75">
      <c r="A5" s="11"/>
      <c r="B5" s="474" t="s">
        <v>154</v>
      </c>
      <c r="C5" s="475"/>
    </row>
    <row r="6" spans="1:8">
      <c r="A6" s="15">
        <v>1</v>
      </c>
      <c r="B6" s="412" t="s">
        <v>411</v>
      </c>
      <c r="C6" s="69"/>
    </row>
    <row r="7" spans="1:8">
      <c r="A7" s="15">
        <v>2</v>
      </c>
      <c r="B7" s="412" t="s">
        <v>412</v>
      </c>
      <c r="C7" s="69"/>
    </row>
    <row r="8" spans="1:8">
      <c r="A8" s="15">
        <v>3</v>
      </c>
      <c r="B8" s="412" t="s">
        <v>413</v>
      </c>
      <c r="C8" s="69"/>
    </row>
    <row r="9" spans="1:8">
      <c r="A9" s="15">
        <v>4</v>
      </c>
      <c r="B9" s="413" t="s">
        <v>414</v>
      </c>
      <c r="C9" s="69"/>
    </row>
    <row r="10" spans="1:8">
      <c r="A10" s="15"/>
      <c r="B10" s="68"/>
      <c r="C10" s="69"/>
    </row>
    <row r="11" spans="1:8">
      <c r="A11" s="15"/>
      <c r="B11" s="68"/>
      <c r="C11" s="69"/>
    </row>
    <row r="12" spans="1:8">
      <c r="A12" s="15"/>
      <c r="B12" s="68"/>
      <c r="C12" s="69"/>
      <c r="H12" s="4"/>
    </row>
    <row r="13" spans="1:8">
      <c r="A13" s="15"/>
      <c r="B13" s="68"/>
      <c r="C13" s="69"/>
    </row>
    <row r="14" spans="1:8">
      <c r="A14" s="15"/>
      <c r="B14" s="68"/>
      <c r="C14" s="69"/>
    </row>
    <row r="15" spans="1:8">
      <c r="A15" s="15"/>
      <c r="B15" s="68"/>
      <c r="C15" s="69"/>
    </row>
    <row r="16" spans="1:8">
      <c r="A16" s="15"/>
      <c r="B16" s="476"/>
      <c r="C16" s="477"/>
    </row>
    <row r="17" spans="1:3" ht="15.75">
      <c r="A17" s="15"/>
      <c r="B17" s="478" t="s">
        <v>155</v>
      </c>
      <c r="C17" s="479"/>
    </row>
    <row r="18" spans="1:3" ht="15.75">
      <c r="A18" s="15">
        <v>1</v>
      </c>
      <c r="B18" s="28" t="s">
        <v>415</v>
      </c>
      <c r="C18" s="67"/>
    </row>
    <row r="19" spans="1:3" ht="15.75">
      <c r="A19" s="15">
        <v>2</v>
      </c>
      <c r="B19" s="28" t="s">
        <v>416</v>
      </c>
      <c r="C19" s="67"/>
    </row>
    <row r="20" spans="1:3" ht="15.75">
      <c r="A20" s="15">
        <v>3</v>
      </c>
      <c r="B20" s="28" t="s">
        <v>417</v>
      </c>
      <c r="C20" s="67"/>
    </row>
    <row r="21" spans="1:3" ht="15.75">
      <c r="A21" s="15">
        <v>4</v>
      </c>
      <c r="B21" s="28" t="s">
        <v>418</v>
      </c>
      <c r="C21" s="67"/>
    </row>
    <row r="22" spans="1:3" ht="15.75">
      <c r="A22" s="15">
        <v>5</v>
      </c>
      <c r="B22" s="28" t="s">
        <v>419</v>
      </c>
      <c r="C22" s="67"/>
    </row>
    <row r="23" spans="1:3" ht="15.75">
      <c r="A23" s="15"/>
      <c r="B23" s="28"/>
      <c r="C23" s="67"/>
    </row>
    <row r="24" spans="1:3" ht="15.75">
      <c r="A24" s="15"/>
      <c r="B24" s="28"/>
      <c r="C24" s="67"/>
    </row>
    <row r="25" spans="1:3" ht="15.75">
      <c r="A25" s="15"/>
      <c r="B25" s="28"/>
      <c r="C25" s="67"/>
    </row>
    <row r="26" spans="1:3" ht="15.75">
      <c r="A26" s="15"/>
      <c r="B26" s="28"/>
      <c r="C26" s="67"/>
    </row>
    <row r="27" spans="1:3" ht="15.75" customHeight="1">
      <c r="A27" s="15"/>
      <c r="B27" s="28"/>
      <c r="C27" s="29"/>
    </row>
    <row r="28" spans="1:3" ht="15.75" customHeight="1">
      <c r="A28" s="15"/>
      <c r="B28" s="28"/>
      <c r="C28" s="29"/>
    </row>
    <row r="29" spans="1:3" ht="30" customHeight="1">
      <c r="A29" s="15"/>
      <c r="B29" s="480" t="s">
        <v>156</v>
      </c>
      <c r="C29" s="481"/>
    </row>
    <row r="30" spans="1:3">
      <c r="A30" s="414">
        <v>1</v>
      </c>
      <c r="B30" s="413" t="s">
        <v>420</v>
      </c>
      <c r="C30" s="415">
        <v>0.91845081256269889</v>
      </c>
    </row>
    <row r="31" spans="1:3" ht="15.75" customHeight="1">
      <c r="A31" s="414">
        <v>2</v>
      </c>
      <c r="B31" s="413" t="s">
        <v>413</v>
      </c>
      <c r="C31" s="415">
        <v>6.9341707623174556E-2</v>
      </c>
    </row>
    <row r="32" spans="1:3" ht="29.25" customHeight="1">
      <c r="A32" s="15"/>
      <c r="B32" s="480" t="s">
        <v>275</v>
      </c>
      <c r="C32" s="481"/>
    </row>
    <row r="33" spans="1:3">
      <c r="A33" s="15">
        <v>1</v>
      </c>
      <c r="B33" s="68" t="s">
        <v>421</v>
      </c>
      <c r="C33" s="415">
        <v>0.91756909978263868</v>
      </c>
    </row>
    <row r="34" spans="1:3" ht="16.5" thickBot="1">
      <c r="A34" s="16">
        <v>2</v>
      </c>
      <c r="B34" s="70" t="s">
        <v>413</v>
      </c>
      <c r="C34" s="416">
        <v>6.9341707623174556E-2</v>
      </c>
    </row>
  </sheetData>
  <mergeCells count="5">
    <mergeCell ref="B5:C5"/>
    <mergeCell ref="B16:C16"/>
    <mergeCell ref="B17:C17"/>
    <mergeCell ref="B32:C32"/>
    <mergeCell ref="B29:C29"/>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view="pageBreakPreview" zoomScale="60" zoomScaleNormal="100" workbookViewId="0">
      <pane xSplit="1" ySplit="5" topLeftCell="B6" activePane="bottomRight" state="frozen"/>
      <selection activeCell="H6" sqref="H6"/>
      <selection pane="topRight" activeCell="H6" sqref="H6"/>
      <selection pane="bottomLeft" activeCell="H6" sqref="H6"/>
      <selection pane="bottomRight" activeCell="B14" sqref="B1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8" t="s">
        <v>193</v>
      </c>
      <c r="B1" s="17" t="s">
        <v>431</v>
      </c>
    </row>
    <row r="2" spans="1:8" s="22" customFormat="1" ht="15.75" customHeight="1">
      <c r="A2" s="22" t="s">
        <v>194</v>
      </c>
      <c r="B2" s="22">
        <v>43373</v>
      </c>
    </row>
    <row r="3" spans="1:8" s="22" customFormat="1" ht="15.75" customHeight="1"/>
    <row r="4" spans="1:8" s="22" customFormat="1" ht="15.75" customHeight="1" thickBot="1">
      <c r="A4" s="238" t="s">
        <v>336</v>
      </c>
      <c r="B4" s="239" t="s">
        <v>264</v>
      </c>
      <c r="C4" s="199"/>
      <c r="D4" s="199"/>
      <c r="E4" s="200" t="s">
        <v>97</v>
      </c>
    </row>
    <row r="5" spans="1:8" s="125" customFormat="1" ht="17.45" customHeight="1">
      <c r="A5" s="368"/>
      <c r="B5" s="369"/>
      <c r="C5" s="198" t="s">
        <v>0</v>
      </c>
      <c r="D5" s="198" t="s">
        <v>1</v>
      </c>
      <c r="E5" s="370" t="s">
        <v>2</v>
      </c>
    </row>
    <row r="6" spans="1:8" s="164" customFormat="1" ht="14.45" customHeight="1">
      <c r="A6" s="371"/>
      <c r="B6" s="482" t="s">
        <v>236</v>
      </c>
      <c r="C6" s="482" t="s">
        <v>235</v>
      </c>
      <c r="D6" s="483" t="s">
        <v>234</v>
      </c>
      <c r="E6" s="484"/>
      <c r="G6"/>
    </row>
    <row r="7" spans="1:8" s="164" customFormat="1" ht="99.6" customHeight="1">
      <c r="A7" s="371"/>
      <c r="B7" s="482"/>
      <c r="C7" s="482"/>
      <c r="D7" s="364" t="s">
        <v>233</v>
      </c>
      <c r="E7" s="365" t="s">
        <v>398</v>
      </c>
      <c r="G7"/>
    </row>
    <row r="8" spans="1:8">
      <c r="A8" s="372">
        <v>1</v>
      </c>
      <c r="B8" s="373" t="s">
        <v>158</v>
      </c>
      <c r="C8" s="374">
        <v>32304001.111099999</v>
      </c>
      <c r="D8" s="374"/>
      <c r="E8" s="375">
        <v>32304001.111099999</v>
      </c>
      <c r="H8" s="6"/>
    </row>
    <row r="9" spans="1:8">
      <c r="A9" s="372">
        <v>2</v>
      </c>
      <c r="B9" s="373" t="s">
        <v>159</v>
      </c>
      <c r="C9" s="374">
        <v>169927021.6776</v>
      </c>
      <c r="D9" s="374"/>
      <c r="E9" s="375">
        <v>169927021.6776</v>
      </c>
      <c r="H9" s="6"/>
    </row>
    <row r="10" spans="1:8">
      <c r="A10" s="372">
        <v>3</v>
      </c>
      <c r="B10" s="373" t="s">
        <v>232</v>
      </c>
      <c r="C10" s="374">
        <v>39913066.396200001</v>
      </c>
      <c r="D10" s="374"/>
      <c r="E10" s="375">
        <v>39913066.396200001</v>
      </c>
      <c r="H10" s="6"/>
    </row>
    <row r="11" spans="1:8" ht="25.5">
      <c r="A11" s="372">
        <v>4</v>
      </c>
      <c r="B11" s="373" t="s">
        <v>189</v>
      </c>
      <c r="C11" s="374">
        <v>0</v>
      </c>
      <c r="D11" s="374"/>
      <c r="E11" s="375">
        <v>0</v>
      </c>
      <c r="H11" s="6"/>
    </row>
    <row r="12" spans="1:8">
      <c r="A12" s="372">
        <v>5</v>
      </c>
      <c r="B12" s="373" t="s">
        <v>161</v>
      </c>
      <c r="C12" s="374">
        <v>181865782.86000001</v>
      </c>
      <c r="D12" s="374"/>
      <c r="E12" s="375">
        <v>181865782.86000001</v>
      </c>
      <c r="H12" s="6"/>
    </row>
    <row r="13" spans="1:8">
      <c r="A13" s="372">
        <v>6.1</v>
      </c>
      <c r="B13" s="373" t="s">
        <v>162</v>
      </c>
      <c r="C13" s="376">
        <v>881716240.2766</v>
      </c>
      <c r="D13" s="374"/>
      <c r="E13" s="375">
        <v>881716240.2766</v>
      </c>
      <c r="H13" s="6"/>
    </row>
    <row r="14" spans="1:8">
      <c r="A14" s="372">
        <v>6.2</v>
      </c>
      <c r="B14" s="377" t="s">
        <v>163</v>
      </c>
      <c r="C14" s="376">
        <v>-37027709.780867934</v>
      </c>
      <c r="D14" s="374"/>
      <c r="E14" s="375">
        <v>-37027709.780867934</v>
      </c>
      <c r="H14" s="6"/>
    </row>
    <row r="15" spans="1:8">
      <c r="A15" s="372">
        <v>6</v>
      </c>
      <c r="B15" s="373" t="s">
        <v>231</v>
      </c>
      <c r="C15" s="374">
        <v>844688530.49573207</v>
      </c>
      <c r="D15" s="374"/>
      <c r="E15" s="375">
        <v>844688530.49573207</v>
      </c>
      <c r="H15" s="6"/>
    </row>
    <row r="16" spans="1:8" ht="25.5">
      <c r="A16" s="372">
        <v>7</v>
      </c>
      <c r="B16" s="373" t="s">
        <v>165</v>
      </c>
      <c r="C16" s="374">
        <v>7338067.2119999994</v>
      </c>
      <c r="D16" s="374"/>
      <c r="E16" s="375">
        <v>7338067.2119999994</v>
      </c>
      <c r="H16" s="6"/>
    </row>
    <row r="17" spans="1:8">
      <c r="A17" s="372">
        <v>8</v>
      </c>
      <c r="B17" s="373" t="s">
        <v>166</v>
      </c>
      <c r="C17" s="374">
        <v>8935216.432</v>
      </c>
      <c r="D17" s="374"/>
      <c r="E17" s="375">
        <v>8935216.432</v>
      </c>
      <c r="F17" s="6"/>
      <c r="G17" s="6"/>
      <c r="H17" s="6"/>
    </row>
    <row r="18" spans="1:8">
      <c r="A18" s="372">
        <v>9</v>
      </c>
      <c r="B18" s="373" t="s">
        <v>167</v>
      </c>
      <c r="C18" s="374">
        <v>4362704.66</v>
      </c>
      <c r="D18" s="374"/>
      <c r="E18" s="375">
        <v>4362704.66</v>
      </c>
      <c r="G18" s="6"/>
      <c r="H18" s="6"/>
    </row>
    <row r="19" spans="1:8" ht="25.5">
      <c r="A19" s="372">
        <v>10</v>
      </c>
      <c r="B19" s="373" t="s">
        <v>168</v>
      </c>
      <c r="C19" s="374">
        <v>24713243</v>
      </c>
      <c r="D19" s="374">
        <v>1158924.3399999999</v>
      </c>
      <c r="E19" s="375">
        <v>23554318.66</v>
      </c>
      <c r="G19" s="6"/>
      <c r="H19" s="6"/>
    </row>
    <row r="20" spans="1:8">
      <c r="A20" s="372">
        <v>11</v>
      </c>
      <c r="B20" s="373" t="s">
        <v>169</v>
      </c>
      <c r="C20" s="374">
        <v>8691049.2305239998</v>
      </c>
      <c r="D20" s="374"/>
      <c r="E20" s="375">
        <v>8691049.2305239998</v>
      </c>
      <c r="H20" s="6"/>
    </row>
    <row r="21" spans="1:8" ht="51.75" thickBot="1">
      <c r="A21" s="378"/>
      <c r="B21" s="379" t="s">
        <v>372</v>
      </c>
      <c r="C21" s="328">
        <f>SUM(C8:C12, C15:C20)</f>
        <v>1322738683.075156</v>
      </c>
      <c r="D21" s="328">
        <f>SUM(D8:D12, D15:D20)</f>
        <v>1158924.3399999999</v>
      </c>
      <c r="E21" s="380">
        <f>SUM(E8:E12, E15:E20)</f>
        <v>1321579758.7351561</v>
      </c>
      <c r="F21" s="6"/>
      <c r="H21" s="6"/>
    </row>
    <row r="22" spans="1:8">
      <c r="A22"/>
      <c r="B22"/>
      <c r="C22"/>
      <c r="D22"/>
      <c r="E22"/>
    </row>
    <row r="23" spans="1:8">
      <c r="A23"/>
      <c r="B23"/>
      <c r="C23"/>
      <c r="D23"/>
      <c r="E23"/>
    </row>
    <row r="25" spans="1:8" s="2" customFormat="1">
      <c r="B25" s="72"/>
      <c r="F25"/>
      <c r="G25"/>
    </row>
    <row r="26" spans="1:8" s="2" customFormat="1">
      <c r="B26" s="73"/>
      <c r="F26"/>
      <c r="G26"/>
    </row>
    <row r="27" spans="1:8" s="2" customFormat="1">
      <c r="B27" s="72"/>
      <c r="F27"/>
      <c r="G27"/>
    </row>
    <row r="28" spans="1:8" s="2" customFormat="1">
      <c r="B28" s="72"/>
      <c r="F28"/>
      <c r="G28"/>
    </row>
    <row r="29" spans="1:8" s="2" customFormat="1">
      <c r="B29" s="72"/>
      <c r="F29"/>
      <c r="G29"/>
    </row>
    <row r="30" spans="1:8" s="2" customFormat="1">
      <c r="B30" s="72"/>
      <c r="F30"/>
      <c r="G30"/>
    </row>
    <row r="31" spans="1:8" s="2" customFormat="1">
      <c r="B31" s="72"/>
      <c r="F31"/>
      <c r="G31"/>
    </row>
    <row r="32" spans="1:8"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view="pageBreakPreview" zoomScale="60" zoomScaleNormal="100" workbookViewId="0">
      <pane xSplit="1" ySplit="4" topLeftCell="B5" activePane="bottomRight" state="frozen"/>
      <selection activeCell="H6" sqref="H6"/>
      <selection pane="topRight" activeCell="H6" sqref="H6"/>
      <selection pane="bottomLeft" activeCell="H6" sqref="H6"/>
      <selection pane="bottomRight" activeCell="E12" sqref="E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193</v>
      </c>
      <c r="B1" s="17" t="s">
        <v>431</v>
      </c>
    </row>
    <row r="2" spans="1:6" s="22" customFormat="1" ht="15.75" customHeight="1">
      <c r="A2" s="22" t="s">
        <v>194</v>
      </c>
      <c r="B2" s="22">
        <v>43373</v>
      </c>
      <c r="C2"/>
      <c r="D2"/>
      <c r="E2"/>
      <c r="F2"/>
    </row>
    <row r="3" spans="1:6" s="22" customFormat="1" ht="15.75" customHeight="1">
      <c r="C3"/>
      <c r="D3"/>
      <c r="E3"/>
      <c r="F3"/>
    </row>
    <row r="4" spans="1:6" s="22" customFormat="1" ht="26.25" thickBot="1">
      <c r="A4" s="22" t="s">
        <v>337</v>
      </c>
      <c r="B4" s="206" t="s">
        <v>268</v>
      </c>
      <c r="C4" s="200" t="s">
        <v>97</v>
      </c>
      <c r="D4"/>
      <c r="E4"/>
      <c r="F4"/>
    </row>
    <row r="5" spans="1:6" ht="26.25">
      <c r="A5" s="201">
        <v>1</v>
      </c>
      <c r="B5" s="202" t="s">
        <v>345</v>
      </c>
      <c r="C5" s="279">
        <f>'7. LI1'!E21</f>
        <v>1321579758.7351561</v>
      </c>
      <c r="E5" s="450"/>
    </row>
    <row r="6" spans="1:6" s="191" customFormat="1">
      <c r="A6" s="124">
        <v>2.1</v>
      </c>
      <c r="B6" s="208" t="s">
        <v>269</v>
      </c>
      <c r="C6" s="280">
        <v>135881270.5616</v>
      </c>
    </row>
    <row r="7" spans="1:6" s="4" customFormat="1" ht="25.5" outlineLevel="1">
      <c r="A7" s="207">
        <v>2.2000000000000002</v>
      </c>
      <c r="B7" s="203" t="s">
        <v>270</v>
      </c>
      <c r="C7" s="281"/>
    </row>
    <row r="8" spans="1:6" s="4" customFormat="1" ht="26.25">
      <c r="A8" s="207">
        <v>3</v>
      </c>
      <c r="B8" s="204" t="s">
        <v>346</v>
      </c>
      <c r="C8" s="282">
        <f>SUM(C5:C7)</f>
        <v>1457461029.296756</v>
      </c>
    </row>
    <row r="9" spans="1:6" s="191" customFormat="1">
      <c r="A9" s="124">
        <v>4</v>
      </c>
      <c r="B9" s="211" t="s">
        <v>265</v>
      </c>
      <c r="C9" s="280">
        <v>14871496.40144472</v>
      </c>
      <c r="E9" s="452"/>
    </row>
    <row r="10" spans="1:6" s="4" customFormat="1" ht="25.5" outlineLevel="1">
      <c r="A10" s="207">
        <v>5.0999999999999996</v>
      </c>
      <c r="B10" s="203" t="s">
        <v>276</v>
      </c>
      <c r="C10" s="281">
        <v>-41940667.562880009</v>
      </c>
      <c r="D10" s="451"/>
    </row>
    <row r="11" spans="1:6" s="4" customFormat="1" ht="25.5" outlineLevel="1">
      <c r="A11" s="207">
        <v>5.2</v>
      </c>
      <c r="B11" s="203" t="s">
        <v>277</v>
      </c>
      <c r="C11" s="281"/>
    </row>
    <row r="12" spans="1:6" s="4" customFormat="1">
      <c r="A12" s="207">
        <v>6</v>
      </c>
      <c r="B12" s="209" t="s">
        <v>266</v>
      </c>
      <c r="C12" s="381"/>
    </row>
    <row r="13" spans="1:6" s="4" customFormat="1" ht="15.75" thickBot="1">
      <c r="A13" s="210">
        <v>7</v>
      </c>
      <c r="B13" s="205" t="s">
        <v>267</v>
      </c>
      <c r="C13" s="283">
        <f>SUM(C8:C12)</f>
        <v>1430391858.1353207</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5fs1B/ZR3jpbhHXU4YgJzdO2LJe5DBVmrU2gStIi/Xc=</DigestValue>
    </Reference>
    <Reference Type="http://www.w3.org/2000/09/xmldsig#Object" URI="#idOfficeObject">
      <DigestMethod Algorithm="http://www.w3.org/2001/04/xmlenc#sha256"/>
      <DigestValue>Ty48KMn0CHs2nBwYJRdtRmyOBjvAVxcBUmMfmBBZoUg=</DigestValue>
    </Reference>
    <Reference Type="http://uri.etsi.org/01903#SignedProperties" URI="#idSignedProperties">
      <Transforms>
        <Transform Algorithm="http://www.w3.org/TR/2001/REC-xml-c14n-20010315"/>
      </Transforms>
      <DigestMethod Algorithm="http://www.w3.org/2001/04/xmlenc#sha256"/>
      <DigestValue>QwE+WRtZnExDHOJh+96vOe0zt7/8uhTAB6bhTGZyJeQ=</DigestValue>
    </Reference>
  </SignedInfo>
  <SignatureValue>PsrRyEj92ckDZqSZf4uY47r78zfSZfpFmBfkmb4xt0NMEFpmTAzuP8acqb14v0jqWIfMH/i0u6IP
7GtTuyKVKiwhLX6/E5pcmFQljw/+ww9yYwcNHkcfcrEl/XHJpmepySbXp3d0EsKY2gke1eRECs6x
na/hR7hHx048bcX8w2+ZaQF+SjnUuvKY+bGyh7/YjQzIeKgQur2hEYxphvUwOB2wZPG1qtplBNJU
94V5Wio9vOsUeJ/8oOJP+9KD5esd54DUheyh1/yZkOZk1BVuG14x39HYiT6suWqcyf8W0hvuTJaI
LlsfgEtWKyKWQ6kRX1k7nEIVl/M+Dgs0j9Fmgw==</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VN476PW/sP8RWkWBqkpb4q4HWLnM7lDWCxx+XZKmKvs=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M4qPGefAk93mTM67vWaC4/5UtWvY33rHnz7hgde7nrY=</DigestValue>
      </Reference>
      <Reference URI="/xl/printerSettings/printerSettings12.bin?ContentType=application/vnd.openxmlformats-officedocument.spreadsheetml.printerSettings">
        <DigestMethod Algorithm="http://www.w3.org/2001/04/xmlenc#sha256"/>
        <DigestValue>mFzdDt5kGIG479WIuDJyXIJm0k6tsezhm9oYgCy5nrQ=</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8Ik+2aHNiq+4P34Cu2++ZHZlSegUwN76E89jW0MLcO4=</DigestValue>
      </Reference>
      <Reference URI="/xl/printerSettings/printerSettings15.bin?ContentType=application/vnd.openxmlformats-officedocument.spreadsheetml.printerSettings">
        <DigestMethod Algorithm="http://www.w3.org/2001/04/xmlenc#sha256"/>
        <DigestValue>mFzdDt5kGIG479WIuDJyXIJm0k6tsezhm9oYgCy5nrQ=</DigestValue>
      </Reference>
      <Reference URI="/xl/printerSettings/printerSettings16.bin?ContentType=application/vnd.openxmlformats-officedocument.spreadsheetml.printerSettings">
        <DigestMethod Algorithm="http://www.w3.org/2001/04/xmlenc#sha256"/>
        <DigestValue>7qIrovNZfT6AZ5yIxIIPi4mFpGPqkEpJC/WTBo4N5Q8=</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M4qPGefAk93mTM67vWaC4/5UtWvY33rHnz7hgde7nrY=</DigestValue>
      </Reference>
      <Reference URI="/xl/printerSettings/printerSettings9.bin?ContentType=application/vnd.openxmlformats-officedocument.spreadsheetml.printerSettings">
        <DigestMethod Algorithm="http://www.w3.org/2001/04/xmlenc#sha256"/>
        <DigestValue>M4qPGefAk93mTM67vWaC4/5UtWvY33rHnz7hgde7nrY=</DigestValue>
      </Reference>
      <Reference URI="/xl/sharedStrings.xml?ContentType=application/vnd.openxmlformats-officedocument.spreadsheetml.sharedStrings+xml">
        <DigestMethod Algorithm="http://www.w3.org/2001/04/xmlenc#sha256"/>
        <DigestValue>4KK/CRLZteCpJ2/Knq3G7i7MqV4w1rO/kHrpdRX4D9M=</DigestValue>
      </Reference>
      <Reference URI="/xl/styles.xml?ContentType=application/vnd.openxmlformats-officedocument.spreadsheetml.styles+xml">
        <DigestMethod Algorithm="http://www.w3.org/2001/04/xmlenc#sha256"/>
        <DigestValue>AqG4UhnRarfaXcBiiI3iPLBlL0p4Bs+x/nXWQVyQFZc=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n9NtvMflSP0G0N/fkvob+/m0JQJ1b5SQGa6zYwNLqzU=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vty5fU+SlaHSFasmq2mcq719g6NycriN+63EO1yDv3E=</DigestValue>
      </Reference>
      <Reference URI="/xl/worksheets/sheet10.xml?ContentType=application/vnd.openxmlformats-officedocument.spreadsheetml.worksheet+xml">
        <DigestMethod Algorithm="http://www.w3.org/2001/04/xmlenc#sha256"/>
        <DigestValue>NfJ2YB6LytNycP//aP1/kBTPcirjvc3uDGAeJYli2YQ=</DigestValue>
      </Reference>
      <Reference URI="/xl/worksheets/sheet11.xml?ContentType=application/vnd.openxmlformats-officedocument.spreadsheetml.worksheet+xml">
        <DigestMethod Algorithm="http://www.w3.org/2001/04/xmlenc#sha256"/>
        <DigestValue>+oewwsnsS8tGFPXm9Txk7lFnQceW8JSrlx2NSuzs2HY=</DigestValue>
      </Reference>
      <Reference URI="/xl/worksheets/sheet12.xml?ContentType=application/vnd.openxmlformats-officedocument.spreadsheetml.worksheet+xml">
        <DigestMethod Algorithm="http://www.w3.org/2001/04/xmlenc#sha256"/>
        <DigestValue>SSz2CW3FEpN6xjoL30Rb/0ILkKBiWJfQWTn+UYNk+C8=</DigestValue>
      </Reference>
      <Reference URI="/xl/worksheets/sheet13.xml?ContentType=application/vnd.openxmlformats-officedocument.spreadsheetml.worksheet+xml">
        <DigestMethod Algorithm="http://www.w3.org/2001/04/xmlenc#sha256"/>
        <DigestValue>8I30Is1CFHHofH4Ns+VwTXnoPryKL0rSYxh8sy59BI4=</DigestValue>
      </Reference>
      <Reference URI="/xl/worksheets/sheet14.xml?ContentType=application/vnd.openxmlformats-officedocument.spreadsheetml.worksheet+xml">
        <DigestMethod Algorithm="http://www.w3.org/2001/04/xmlenc#sha256"/>
        <DigestValue>LCT2v5fNoU/FSi6bO7RBTbnjoEN92gQ6LI7WtA8UqUw=</DigestValue>
      </Reference>
      <Reference URI="/xl/worksheets/sheet15.xml?ContentType=application/vnd.openxmlformats-officedocument.spreadsheetml.worksheet+xml">
        <DigestMethod Algorithm="http://www.w3.org/2001/04/xmlenc#sha256"/>
        <DigestValue>AfloLHeMUhbS3LGrBh8mzCoteUox5Yc9Nnvf2c8Sh5U=</DigestValue>
      </Reference>
      <Reference URI="/xl/worksheets/sheet16.xml?ContentType=application/vnd.openxmlformats-officedocument.spreadsheetml.worksheet+xml">
        <DigestMethod Algorithm="http://www.w3.org/2001/04/xmlenc#sha256"/>
        <DigestValue>mxeYi2LM+Y1yHOMakoX/ZsskatH12o+bNAYrMeb3ulc=</DigestValue>
      </Reference>
      <Reference URI="/xl/worksheets/sheet2.xml?ContentType=application/vnd.openxmlformats-officedocument.spreadsheetml.worksheet+xml">
        <DigestMethod Algorithm="http://www.w3.org/2001/04/xmlenc#sha256"/>
        <DigestValue>Py5YSstYOizhzeeLuNrAJBBmCi3mq2L7OYJZXA+jf0s=</DigestValue>
      </Reference>
      <Reference URI="/xl/worksheets/sheet3.xml?ContentType=application/vnd.openxmlformats-officedocument.spreadsheetml.worksheet+xml">
        <DigestMethod Algorithm="http://www.w3.org/2001/04/xmlenc#sha256"/>
        <DigestValue>TniKfQnugBiE8jRAouifmJRAW64AXaYeCEQ1AAEOiGs=</DigestValue>
      </Reference>
      <Reference URI="/xl/worksheets/sheet4.xml?ContentType=application/vnd.openxmlformats-officedocument.spreadsheetml.worksheet+xml">
        <DigestMethod Algorithm="http://www.w3.org/2001/04/xmlenc#sha256"/>
        <DigestValue>usJkvYh4pfsajwZr6lNrOIVOy3lYwME0ZXcPu1uxXXA=</DigestValue>
      </Reference>
      <Reference URI="/xl/worksheets/sheet5.xml?ContentType=application/vnd.openxmlformats-officedocument.spreadsheetml.worksheet+xml">
        <DigestMethod Algorithm="http://www.w3.org/2001/04/xmlenc#sha256"/>
        <DigestValue>byxAs+YTsDT6DRKnHkYCCb7tvwNInmPFINc2nhGZp5k=</DigestValue>
      </Reference>
      <Reference URI="/xl/worksheets/sheet6.xml?ContentType=application/vnd.openxmlformats-officedocument.spreadsheetml.worksheet+xml">
        <DigestMethod Algorithm="http://www.w3.org/2001/04/xmlenc#sha256"/>
        <DigestValue>HLujGn0HDSeYcuSMD+RotIo//sV5EoZmNCiPFLkYZ4g=</DigestValue>
      </Reference>
      <Reference URI="/xl/worksheets/sheet7.xml?ContentType=application/vnd.openxmlformats-officedocument.spreadsheetml.worksheet+xml">
        <DigestMethod Algorithm="http://www.w3.org/2001/04/xmlenc#sha256"/>
        <DigestValue>7YqzajhRz6C3WfQTBntZb4VyiG7B8N0EnTzhFJGwgBY=</DigestValue>
      </Reference>
      <Reference URI="/xl/worksheets/sheet8.xml?ContentType=application/vnd.openxmlformats-officedocument.spreadsheetml.worksheet+xml">
        <DigestMethod Algorithm="http://www.w3.org/2001/04/xmlenc#sha256"/>
        <DigestValue>xG0JvZnBxsL4e8q+eDmGsNkkWRHcWr6cLreZjar681Q=</DigestValue>
      </Reference>
      <Reference URI="/xl/worksheets/sheet9.xml?ContentType=application/vnd.openxmlformats-officedocument.spreadsheetml.worksheet+xml">
        <DigestMethod Algorithm="http://www.w3.org/2001/04/xmlenc#sha256"/>
        <DigestValue>hfYKZ4nx0XcHNNahh/dOYkAXUK977xxg4xcTYX78MtE=</DigestValue>
      </Reference>
    </Manifest>
    <SignatureProperties>
      <SignatureProperty Id="idSignatureTime" Target="#idPackageSignature">
        <mdssi:SignatureTime xmlns:mdssi="http://schemas.openxmlformats.org/package/2006/digital-signature">
          <mdssi:Format>YYYY-MM-DDThh:mm:ssTZD</mdssi:Format>
          <mdssi:Value>2018-10-31T13:50:11Z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2018-10-31T13:50:11Z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oMCLehnKA+EKLLCqLZaCsDnQm2RfjRLdM3+avQoMBVI=</DigestValue>
    </Reference>
    <Reference Type="http://www.w3.org/2000/09/xmldsig#Object" URI="#idOfficeObject">
      <DigestMethod Algorithm="http://www.w3.org/2001/04/xmlenc#sha256"/>
      <DigestValue>AgSGaGfr1aq1C6iPgIgLI7by9He8tNdsz5U1RECAFk0=</DigestValue>
    </Reference>
    <Reference Type="http://uri.etsi.org/01903#SignedProperties" URI="#idSignedProperties">
      <Transforms>
        <Transform Algorithm="http://www.w3.org/TR/2001/REC-xml-c14n-20010315"/>
      </Transforms>
      <DigestMethod Algorithm="http://www.w3.org/2001/04/xmlenc#sha256"/>
      <DigestValue>YX+4CKFqSE9WWr2jAIDmfTdvyyUPCKj8ytGnJwWp8rc=</DigestValue>
    </Reference>
  </SignedInfo>
  <SignatureValue>lQBDFuQ99d4mXzwE9sQ5Iad6dELv6ETy/TY48i48zEQ7qbVHfoRYSZa9oD79j5+GD6O0JbOdugyT
AvGX//E8Qiwju4Ev8+Hjc3MdZ341AytZwfl2qzFZQ6dJzqP2JAVfEWyeDORvbywlhtg94QRd0MfQ
H1N2GgxQX+c6ywWbdqHy4qbIfh6wcixqYvbpptqao64y3njz+2FjkScPK0szWVMDjmYkSrESY19c
WzDVb0MWWgFx80k5LehMzOGBBSZoIV7WSGEi7zfMKgMIWyn4e9avOBeVAe2C9+LNorT/zlg2MpyP
JOzUDornk5TBTT5jUo1J1UAE7ytlc4j155qqJA==</SignatureValue>
  <KeyInfo>
    <X509Data>
      <X509Certificate>MIIGPTCCBSWgAwIBAgIKe4Mt+wACAAAc4DANBgkqhkiG9w0BAQsFADBKMRIwEAYKCZImiZPyLGQBGRYCZ2UxEzARBgoJkiaJk/IsZAEZFgNuYmcxHzAdBgNVBAMTFk5CRyBDbGFzcyAyIElOVCBTdWIgQ0EwHhcNMTcwMjE1MTA0NTIzWhcNMTkwMjE1MTA0NTIzWjA7MRYwFAYDVQQKEw1KU0MgQkFTSVNCQU5LMSEwHwYDVQQDExhCQlMgLSBMaWEgQXNsYW5pa2FzaHZpbGkwggEiMA0GCSqGSIb3DQEBAQUAA4IBDwAwggEKAoIBAQDGVH1a9Ch1XSedupP7lneKbMp8O5Rxp+3kEe2FVAsuO8Ih7AnfP8KDmI40je9te/aOlbBGNHR0+MDsB56vVqPi9zAf1iZ+1/9lNikN9i4Rq8HGWizIVPVTccrCP69q3atnJuZFV/NVD3pKZslJARyZxjdddM+KCJQMg3CZ8l/5hYyxVen20noSJWzNnDwMgMm/jqO24jvZLIPuYo/uW8klIfTrengbprDckmfExRV+tLGKanBiU+WH6Y9qk/UB4ter+C9T7l9F2Gyx75Ol0U6vGcAmPyMwyFUTKukBuHuxGm+wV+fkI6YQZPfaWwtW1Rja/KNDyt/vf3Re9ImYVGolAgMBAAGjggMyMIIDLjA8BgkrBgEEAYI3FQcELzAtBiUrBgEEAYI3FQjmsmCDjfVEhoGZCYO4oUqDvoRxBIHPkBGGr54RAgFkAgEbMB0GA1UdJQQWMBQGCCsGAQUFBwMCBggrBgEFBQcDBDALBgNVHQ8EBAMCB4AwJwYJKwYBBAGCNxUKBBowGDAKBggrBgEFBQcDAjAKBggrBgEFBQcDBDAdBgNVHQ4EFgQU2CJKLLHXu57wRpgmMLUD+os1KR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QudxHwnVIkFizK+ZgP57NszbnyRYPlMLTwhrYZv8EYaMTH4lp/V3sdECJy6tkoC4/UeUzavzHclhGSO/us33SNXKSWr9SJQ3AQmc1cS8Pgn2S8nvPAsx/Tv2zm3z9IxBva8r6YfPqpX0+20jhHDYlbaoyU3FttRIZXjoNsO2f5zvomwQLtK84mz68J1+rRezqRyiAPl0KbUSnS/oX40nEuVbVZUxBErEKJ+MGSVdfFpnlA8taSSpAXKx8PvgZ6EM65a3ycF9pXRoNU+z8b22UJwH9WwfoVvAnG4gF374/hDd4+bpDP9lRZsZjYch7Dl6Peew7VVeu8FAjqFXMN7L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VN476PW/sP8RWkWBqkpb4q4HWLnM7lDWCxx+XZKmKvs=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aLUyh0XOHjd99JyWAi7Ao299zJk7hMXomNiv4v6K/PQ=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M4qPGefAk93mTM67vWaC4/5UtWvY33rHnz7hgde7nrY=</DigestValue>
      </Reference>
      <Reference URI="/xl/printerSettings/printerSettings12.bin?ContentType=application/vnd.openxmlformats-officedocument.spreadsheetml.printerSettings">
        <DigestMethod Algorithm="http://www.w3.org/2001/04/xmlenc#sha256"/>
        <DigestValue>mFzdDt5kGIG479WIuDJyXIJm0k6tsezhm9oYgCy5nrQ=</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8Ik+2aHNiq+4P34Cu2++ZHZlSegUwN76E89jW0MLcO4=</DigestValue>
      </Reference>
      <Reference URI="/xl/printerSettings/printerSettings15.bin?ContentType=application/vnd.openxmlformats-officedocument.spreadsheetml.printerSettings">
        <DigestMethod Algorithm="http://www.w3.org/2001/04/xmlenc#sha256"/>
        <DigestValue>mFzdDt5kGIG479WIuDJyXIJm0k6tsezhm9oYgCy5nrQ=</DigestValue>
      </Reference>
      <Reference URI="/xl/printerSettings/printerSettings16.bin?ContentType=application/vnd.openxmlformats-officedocument.spreadsheetml.printerSettings">
        <DigestMethod Algorithm="http://www.w3.org/2001/04/xmlenc#sha256"/>
        <DigestValue>7qIrovNZfT6AZ5yIxIIPi4mFpGPqkEpJC/WTBo4N5Q8=</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M4qPGefAk93mTM67vWaC4/5UtWvY33rHnz7hgde7nrY=</DigestValue>
      </Reference>
      <Reference URI="/xl/printerSettings/printerSettings9.bin?ContentType=application/vnd.openxmlformats-officedocument.spreadsheetml.printerSettings">
        <DigestMethod Algorithm="http://www.w3.org/2001/04/xmlenc#sha256"/>
        <DigestValue>M4qPGefAk93mTM67vWaC4/5UtWvY33rHnz7hgde7nrY=</DigestValue>
      </Reference>
      <Reference URI="/xl/sharedStrings.xml?ContentType=application/vnd.openxmlformats-officedocument.spreadsheetml.sharedStrings+xml">
        <DigestMethod Algorithm="http://www.w3.org/2001/04/xmlenc#sha256"/>
        <DigestValue>4KK/CRLZteCpJ2/Knq3G7i7MqV4w1rO/kHrpdRX4D9M=</DigestValue>
      </Reference>
      <Reference URI="/xl/styles.xml?ContentType=application/vnd.openxmlformats-officedocument.spreadsheetml.styles+xml">
        <DigestMethod Algorithm="http://www.w3.org/2001/04/xmlenc#sha256"/>
        <DigestValue>AqG4UhnRarfaXcBiiI3iPLBlL0p4Bs+x/nXWQVyQFZc=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n9NtvMflSP0G0N/fkvob+/m0JQJ1b5SQGa6zYwNLqzU=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vty5fU+SlaHSFasmq2mcq719g6NycriN+63EO1yDv3E=</DigestValue>
      </Reference>
      <Reference URI="/xl/worksheets/sheet10.xml?ContentType=application/vnd.openxmlformats-officedocument.spreadsheetml.worksheet+xml">
        <DigestMethod Algorithm="http://www.w3.org/2001/04/xmlenc#sha256"/>
        <DigestValue>NfJ2YB6LytNycP//aP1/kBTPcirjvc3uDGAeJYli2YQ=</DigestValue>
      </Reference>
      <Reference URI="/xl/worksheets/sheet11.xml?ContentType=application/vnd.openxmlformats-officedocument.spreadsheetml.worksheet+xml">
        <DigestMethod Algorithm="http://www.w3.org/2001/04/xmlenc#sha256"/>
        <DigestValue>+oewwsnsS8tGFPXm9Txk7lFnQceW8JSrlx2NSuzs2HY=</DigestValue>
      </Reference>
      <Reference URI="/xl/worksheets/sheet12.xml?ContentType=application/vnd.openxmlformats-officedocument.spreadsheetml.worksheet+xml">
        <DigestMethod Algorithm="http://www.w3.org/2001/04/xmlenc#sha256"/>
        <DigestValue>SSz2CW3FEpN6xjoL30Rb/0ILkKBiWJfQWTn+UYNk+C8=</DigestValue>
      </Reference>
      <Reference URI="/xl/worksheets/sheet13.xml?ContentType=application/vnd.openxmlformats-officedocument.spreadsheetml.worksheet+xml">
        <DigestMethod Algorithm="http://www.w3.org/2001/04/xmlenc#sha256"/>
        <DigestValue>8I30Is1CFHHofH4Ns+VwTXnoPryKL0rSYxh8sy59BI4=</DigestValue>
      </Reference>
      <Reference URI="/xl/worksheets/sheet14.xml?ContentType=application/vnd.openxmlformats-officedocument.spreadsheetml.worksheet+xml">
        <DigestMethod Algorithm="http://www.w3.org/2001/04/xmlenc#sha256"/>
        <DigestValue>LCT2v5fNoU/FSi6bO7RBTbnjoEN92gQ6LI7WtA8UqUw=</DigestValue>
      </Reference>
      <Reference URI="/xl/worksheets/sheet15.xml?ContentType=application/vnd.openxmlformats-officedocument.spreadsheetml.worksheet+xml">
        <DigestMethod Algorithm="http://www.w3.org/2001/04/xmlenc#sha256"/>
        <DigestValue>AfloLHeMUhbS3LGrBh8mzCoteUox5Yc9Nnvf2c8Sh5U=</DigestValue>
      </Reference>
      <Reference URI="/xl/worksheets/sheet16.xml?ContentType=application/vnd.openxmlformats-officedocument.spreadsheetml.worksheet+xml">
        <DigestMethod Algorithm="http://www.w3.org/2001/04/xmlenc#sha256"/>
        <DigestValue>mxeYi2LM+Y1yHOMakoX/ZsskatH12o+bNAYrMeb3ulc=</DigestValue>
      </Reference>
      <Reference URI="/xl/worksheets/sheet2.xml?ContentType=application/vnd.openxmlformats-officedocument.spreadsheetml.worksheet+xml">
        <DigestMethod Algorithm="http://www.w3.org/2001/04/xmlenc#sha256"/>
        <DigestValue>Py5YSstYOizhzeeLuNrAJBBmCi3mq2L7OYJZXA+jf0s=</DigestValue>
      </Reference>
      <Reference URI="/xl/worksheets/sheet3.xml?ContentType=application/vnd.openxmlformats-officedocument.spreadsheetml.worksheet+xml">
        <DigestMethod Algorithm="http://www.w3.org/2001/04/xmlenc#sha256"/>
        <DigestValue>TniKfQnugBiE8jRAouifmJRAW64AXaYeCEQ1AAEOiGs=</DigestValue>
      </Reference>
      <Reference URI="/xl/worksheets/sheet4.xml?ContentType=application/vnd.openxmlformats-officedocument.spreadsheetml.worksheet+xml">
        <DigestMethod Algorithm="http://www.w3.org/2001/04/xmlenc#sha256"/>
        <DigestValue>usJkvYh4pfsajwZr6lNrOIVOy3lYwME0ZXcPu1uxXXA=</DigestValue>
      </Reference>
      <Reference URI="/xl/worksheets/sheet5.xml?ContentType=application/vnd.openxmlformats-officedocument.spreadsheetml.worksheet+xml">
        <DigestMethod Algorithm="http://www.w3.org/2001/04/xmlenc#sha256"/>
        <DigestValue>byxAs+YTsDT6DRKnHkYCCb7tvwNInmPFINc2nhGZp5k=</DigestValue>
      </Reference>
      <Reference URI="/xl/worksheets/sheet6.xml?ContentType=application/vnd.openxmlformats-officedocument.spreadsheetml.worksheet+xml">
        <DigestMethod Algorithm="http://www.w3.org/2001/04/xmlenc#sha256"/>
        <DigestValue>HLujGn0HDSeYcuSMD+RotIo//sV5EoZmNCiPFLkYZ4g=</DigestValue>
      </Reference>
      <Reference URI="/xl/worksheets/sheet7.xml?ContentType=application/vnd.openxmlformats-officedocument.spreadsheetml.worksheet+xml">
        <DigestMethod Algorithm="http://www.w3.org/2001/04/xmlenc#sha256"/>
        <DigestValue>7YqzajhRz6C3WfQTBntZb4VyiG7B8N0EnTzhFJGwgBY=</DigestValue>
      </Reference>
      <Reference URI="/xl/worksheets/sheet8.xml?ContentType=application/vnd.openxmlformats-officedocument.spreadsheetml.worksheet+xml">
        <DigestMethod Algorithm="http://www.w3.org/2001/04/xmlenc#sha256"/>
        <DigestValue>xG0JvZnBxsL4e8q+eDmGsNkkWRHcWr6cLreZjar681Q=</DigestValue>
      </Reference>
      <Reference URI="/xl/worksheets/sheet9.xml?ContentType=application/vnd.openxmlformats-officedocument.spreadsheetml.worksheet+xml">
        <DigestMethod Algorithm="http://www.w3.org/2001/04/xmlenc#sha256"/>
        <DigestValue>hfYKZ4nx0XcHNNahh/dOYkAXUK977xxg4xcTYX78MtE=</DigestValue>
      </Reference>
    </Manifest>
    <SignatureProperties>
      <SignatureProperty Id="idSignatureTime" Target="#idPackageSignature">
        <mdssi:SignatureTime xmlns:mdssi="http://schemas.openxmlformats.org/package/2006/digital-signature">
          <mdssi:Format>YYYY-MM-DDThh:mm:ssTZD</mdssi:Format>
          <mdssi:Value>2018-10-31T13:57:55Z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2018-10-31T13:57:55Z</xd:SigningTime>
          <xd:SigningCertificate>
            <xd:Cert>
              <xd:CertDigest>
                <DigestMethod Algorithm="http://www.w3.org/2001/04/xmlenc#sha256"/>
                <DigestValue>ZNfH+qfjnwEtXM+lV+ObJRD9De/x5/3dy4hyPQmjRQo=</DigestValue>
              </xd:CertDigest>
              <xd:IssuerSerial>
                <X509IssuerName>CN=NBG Class 2 INT Sub CA, DC=nbg, DC=ge</X509IssuerName>
                <X509SerialNumber>583270914108581763620064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2018-10-31T13:49:54Z</dcterms:modified>
</cp:coreProperties>
</file>