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2.xml" ContentType="application/vnd.openxmlformats-package.digital-signature-xmlsignature+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autoNoTable" calcOnSave="0"/>
</workbook>
</file>

<file path=xl/calcChain.xml><?xml version="1.0" encoding="utf-8"?>
<calcChain xmlns="http://schemas.openxmlformats.org/spreadsheetml/2006/main">
  <c r="V8" i="64" l="1"/>
  <c r="V9" i="64"/>
  <c r="V10" i="64"/>
  <c r="V11" i="64"/>
  <c r="V12" i="64"/>
  <c r="V13" i="64"/>
  <c r="V14" i="64"/>
  <c r="V15" i="64"/>
  <c r="V16" i="64"/>
  <c r="V17" i="64"/>
  <c r="V18" i="64"/>
  <c r="V19" i="64"/>
  <c r="V20" i="64"/>
  <c r="V7" i="64"/>
  <c r="H18" i="74" l="1"/>
  <c r="S21" i="35"/>
  <c r="C37" i="6" l="1"/>
  <c r="C38" i="6"/>
  <c r="C36" i="6"/>
  <c r="C22" i="74" l="1"/>
  <c r="D22" i="74"/>
  <c r="H21" i="74"/>
  <c r="B2" i="37" l="1"/>
  <c r="B1" i="37"/>
  <c r="B2" i="36"/>
  <c r="B1" i="36"/>
  <c r="B2" i="74"/>
  <c r="B1" i="74"/>
  <c r="B2" i="64"/>
  <c r="B1" i="64"/>
  <c r="B2" i="35"/>
  <c r="B1" i="35"/>
  <c r="B2" i="69"/>
  <c r="B1" i="69"/>
  <c r="B2" i="28"/>
  <c r="B1" i="28"/>
  <c r="B2" i="73"/>
  <c r="B1" i="73"/>
  <c r="B2" i="72"/>
  <c r="B1" i="72"/>
  <c r="B2" i="52"/>
  <c r="B1" i="52"/>
  <c r="B2" i="71"/>
  <c r="B1" i="71"/>
  <c r="B2" i="75"/>
  <c r="B1" i="75"/>
  <c r="B2" i="53"/>
  <c r="B1" i="53"/>
  <c r="B2" i="62"/>
  <c r="B1" i="62"/>
  <c r="E14" i="62"/>
  <c r="D14" i="62"/>
  <c r="C14" i="62"/>
  <c r="H14" i="74" l="1"/>
  <c r="D6" i="71"/>
  <c r="D13" i="71" s="1"/>
  <c r="C6" i="71"/>
  <c r="C13" i="71" l="1"/>
  <c r="E8" i="37" l="1"/>
  <c r="H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G7" i="37"/>
  <c r="G21" i="37" s="1"/>
  <c r="F7" i="37"/>
  <c r="F21" i="37" s="1"/>
  <c r="C7" i="37"/>
  <c r="N14" i="37" l="1"/>
  <c r="E14" i="37"/>
  <c r="E7" i="37"/>
  <c r="C21" i="37"/>
  <c r="N8" i="37"/>
  <c r="E21" i="37" l="1"/>
  <c r="N7" i="37"/>
  <c r="N21" i="37" s="1"/>
  <c r="K7" i="37"/>
  <c r="K21" i="37" s="1"/>
  <c r="E21" i="72" l="1"/>
  <c r="C5" i="73" s="1"/>
  <c r="C21" i="72" l="1"/>
  <c r="S20" i="35" l="1"/>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H9" i="74" l="1"/>
  <c r="H10" i="74"/>
  <c r="H11" i="74"/>
  <c r="H12" i="74"/>
  <c r="H13" i="74"/>
  <c r="H15" i="74"/>
  <c r="H16" i="74"/>
  <c r="H17" i="74"/>
  <c r="H19" i="74"/>
  <c r="H20" i="74"/>
  <c r="T21" i="64" l="1"/>
  <c r="U21" i="64"/>
  <c r="V21" i="64" l="1"/>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31" i="62" l="1"/>
  <c r="D41" i="62" s="1"/>
  <c r="C31" i="62"/>
  <c r="C41" i="62" s="1"/>
  <c r="E41" i="62" s="1"/>
  <c r="C20" i="62"/>
  <c r="E22" i="53" l="1"/>
  <c r="H22" i="53"/>
  <c r="D20" i="62"/>
  <c r="E31" i="62"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4" i="69" l="1"/>
  <c r="C36" i="69"/>
  <c r="C24" i="69"/>
</calcChain>
</file>

<file path=xl/sharedStrings.xml><?xml version="1.0" encoding="utf-8"?>
<sst xmlns="http://schemas.openxmlformats.org/spreadsheetml/2006/main" count="641" uniqueCount="433">
  <si>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</si>
  <si>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</si>
  <si>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</si>
  <si>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</si>
  <si>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</si>
  <si>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</si>
  <si>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</si>
  <si>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</si>
  <si>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</si>
  <si>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</si>
  <si>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</si>
  <si>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</si>
  <si>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</si>
  <si>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</si>
  <si>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</si>
  <si>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</si>
  <si>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</si>
  <si>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</si>
  <si>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</si>
  <si>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</si>
  <si>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</si>
  <si>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</si>
  <si>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</si>
  <si>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</si>
  <si>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</si>
  <si>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</si>
  <si>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</si>
  <si>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</si>
  <si>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</si>
  <si>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</si>
  <si>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</si>
  <si>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</si>
  <si>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</si>
  <si>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</si>
  <si>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</si>
  <si>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</si>
  <si>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</si>
  <si>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</si>
  <si>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</si>
  <si>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</si>
  <si>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</si>
  <si>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</si>
  <si>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</si>
  <si>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</si>
  <si>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</si>
  <si>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</si>
  <si>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</si>
  <si>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</si>
  <si>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</si>
  <si>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</si>
  <si>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</si>
  <si>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</si>
  <si>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</si>
  <si>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</si>
  <si>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</si>
  <si>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</si>
  <si>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</si>
  <si>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</si>
  <si>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</si>
  <si>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</si>
  <si>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</si>
  <si>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</si>
  <si>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</si>
  <si>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</si>
  <si>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</si>
  <si>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</si>
  <si>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</si>
  <si>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</si>
  <si>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</si>
  <si>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</si>
  <si>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</si>
  <si>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</si>
  <si>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</si>
  <si>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</si>
  <si>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</si>
  <si>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</si>
  <si>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</si>
  <si>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</si>
  <si>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</si>
  <si>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</si>
  <si>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</si>
  <si>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</si>
  <si>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</si>
  <si>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</si>
  <si>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</si>
  <si>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</si>
  <si>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</si>
  <si>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</si>
  <si>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</si>
  <si>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</si>
  <si>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</si>
  <si>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</si>
  <si>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</si>
  <si>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</si>
  <si>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</si>
  <si>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</si>
  <si>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</si>
  <si>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</si>
  <si>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</si>
  <si>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</si>
  <si>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</si>
  <si>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</si>
  <si>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</si>
  <si>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</si>
  <si>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</si>
  <si>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</si>
  <si>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</si>
  <si>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</si>
  <si>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</si>
  <si>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</si>
  <si>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</si>
  <si>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</si>
  <si>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</si>
  <si>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</si>
  <si>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</si>
  <si>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</si>
  <si>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</si>
  <si>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</si>
  <si>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</si>
  <si>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</si>
  <si>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</si>
  <si>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</si>
  <si>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</si>
  <si>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</si>
  <si>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</si>
  <si>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</si>
  <si>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</si>
  <si>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</si>
  <si>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</si>
  <si>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</si>
  <si>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</si>
  <si>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</si>
  <si>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</si>
  <si>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</si>
  <si>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</si>
  <si>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</si>
  <si>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</si>
  <si>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</si>
  <si>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</si>
  <si>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</si>
  <si>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</si>
  <si>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</si>
  <si>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</si>
  <si>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</si>
  <si>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</si>
  <si>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</si>
  <si>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</si>
  <si>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</si>
  <si>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</si>
  <si>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</si>
  <si>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</si>
  <si>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</si>
  <si>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</si>
  <si>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</si>
  <si>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</si>
  <si>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</si>
  <si>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</si>
  <si>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</si>
  <si>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</si>
  <si>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</si>
  <si>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</si>
  <si>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</si>
  <si>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</si>
  <si>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</si>
  <si>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</si>
  <si>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</si>
  <si>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</si>
  <si>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</si>
  <si>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</si>
  <si>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</si>
  <si>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</si>
  <si>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</si>
  <si>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</si>
  <si>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</si>
  <si>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</si>
  <si>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</si>
  <si>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</si>
  <si>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</si>
  <si>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</si>
  <si>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</si>
  <si>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</si>
  <si>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</si>
  <si>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</si>
  <si>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</si>
  <si>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</si>
  <si>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</si>
  <si>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</si>
  <si>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</si>
  <si>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</si>
  <si>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</si>
  <si>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</si>
  <si>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</si>
  <si>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</si>
  <si>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</si>
  <si>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</si>
  <si>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</si>
  <si>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</si>
  <si>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</si>
  <si>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</si>
  <si>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</si>
  <si>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</si>
  <si>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</si>
  <si>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</si>
  <si>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</si>
  <si>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</si>
  <si>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</si>
  <si>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</si>
  <si>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</si>
  <si>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</si>
  <si>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</si>
  <si>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</si>
  <si>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</si>
  <si>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</si>
  <si>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</si>
  <si>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</si>
  <si>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</si>
  <si>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</si>
  <si>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</si>
  <si>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</si>
  <si>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</si>
  <si>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</si>
  <si>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</si>
  <si>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</si>
  <si>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</si>
  <si>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</si>
  <si>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</si>
  <si>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</si>
  <si>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</si>
  <si>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</si>
  <si>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</si>
  <si>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</si>
  <si>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</si>
  <si>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</si>
  <si>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</si>
  <si>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</si>
  <si>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</si>
  <si>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</si>
  <si>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</si>
  <si>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</si>
  <si>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</si>
  <si>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</si>
  <si>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</si>
  <si>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</si>
  <si>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</si>
  <si>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</si>
  <si>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</si>
  <si>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</si>
  <si>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</si>
  <si>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</si>
  <si>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</si>
  <si>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</si>
  <si>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</si>
  <si>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</si>
  <si>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</si>
  <si>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</si>
  <si>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</si>
  <si>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</si>
  <si>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</si>
  <si>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</si>
  <si>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</si>
  <si>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</si>
  <si>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</si>
  <si>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</si>
  <si>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</si>
  <si>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</si>
  <si>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</si>
  <si>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</si>
  <si>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</si>
  <si>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</si>
  <si>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</si>
  <si>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</si>
  <si>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</si>
  <si>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</si>
  <si>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</si>
  <si>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</si>
  <si>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</si>
  <si>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</si>
  <si>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</si>
  <si>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</si>
  <si>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</si>
  <si>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</si>
  <si>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</si>
  <si>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</si>
  <si>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</si>
  <si>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</si>
  <si>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</si>
  <si>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</si>
  <si>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</si>
  <si>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</si>
  <si>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</si>
  <si>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</si>
  <si>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</si>
  <si>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</si>
  <si>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</si>
  <si>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</si>
  <si>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</si>
  <si>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</si>
  <si>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</si>
  <si>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</si>
  <si>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</si>
  <si>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</si>
  <si>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</si>
  <si>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</si>
  <si>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</si>
  <si>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</si>
  <si>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</si>
  <si>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</si>
  <si>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</si>
  <si>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</si>
  <si>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</si>
  <si>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</si>
  <si>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</si>
  <si>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</si>
  <si>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</si>
  <si>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</si>
  <si>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</si>
  <si>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</si>
  <si>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</si>
  <si>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</si>
  <si>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</si>
  <si>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</si>
  <si>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</si>
  <si>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</si>
  <si>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</si>
  <si>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</si>
  <si>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</si>
  <si>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</si>
  <si>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</si>
  <si>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</si>
  <si>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</si>
  <si>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</si>
  <si>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</si>
  <si>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</si>
  <si>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</si>
  <si>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</si>
  <si>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</si>
  <si>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</si>
  <si>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</si>
  <si>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</si>
  <si>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</si>
  <si>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</si>
  <si>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</si>
  <si>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</si>
  <si>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</si>
  <si>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</si>
  <si>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</si>
  <si>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</si>
  <si>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</si>
  <si>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</si>
  <si>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</si>
  <si>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</si>
  <si>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</si>
  <si>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</si>
  <si>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</si>
  <si>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</si>
  <si>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</si>
  <si>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</si>
  <si>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</si>
  <si>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</si>
  <si>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</si>
  <si>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</si>
  <si>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</si>
  <si>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</si>
  <si>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</si>
  <si>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</si>
  <si>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</si>
  <si>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</si>
  <si>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</si>
  <si>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</si>
  <si>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</si>
  <si>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</si>
  <si>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</si>
  <si>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</si>
  <si>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</si>
  <si>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</si>
  <si>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</si>
  <si>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</si>
  <si>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</si>
  <si>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</si>
  <si>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</si>
  <si>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</si>
  <si>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</si>
  <si>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</si>
  <si>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</si>
  <si>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</si>
  <si>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</si>
  <si>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</si>
  <si>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</si>
  <si>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</si>
  <si>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</si>
  <si>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</si>
  <si>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</si>
  <si>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</si>
  <si>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</si>
  <si>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</si>
  <si>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</si>
  <si>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</si>
  <si>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</si>
  <si>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</si>
  <si>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</si>
  <si>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</si>
  <si>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</si>
  <si>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</si>
  <si>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</si>
  <si>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</si>
  <si>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</si>
  <si>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</si>
  <si>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</si>
  <si>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</si>
  <si>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</si>
  <si>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</si>
  <si>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</si>
  <si>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</si>
  <si>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"ბაზისბანკი"</t>
  </si>
  <si>
    <t>ჯანგ ძუნი</t>
  </si>
  <si>
    <t>დავით ცაავა</t>
  </si>
  <si>
    <t>www.basisbank.ge</t>
  </si>
  <si>
    <t>ჟუ ნინგი</t>
  </si>
  <si>
    <t>მი ზაიქი</t>
  </si>
  <si>
    <t>ცაავა დავით</t>
  </si>
  <si>
    <t>ხვეი ლი</t>
  </si>
  <si>
    <t>ასლანიკაშვილი ლია</t>
  </si>
  <si>
    <t>კაკაბაძე დავით</t>
  </si>
  <si>
    <t>გარდაფხაძე ლევან</t>
  </si>
  <si>
    <t>შპს "Xinjiang HuaLing Industry &amp; Trade (Group) Co"</t>
  </si>
  <si>
    <t>მი ენხვა</t>
  </si>
  <si>
    <t>ცხრილი 9 (Capital), N39</t>
  </si>
  <si>
    <t>ცხრილი 9 (Capital), N2</t>
  </si>
  <si>
    <t>ცხრილი 9 (Capital), N3</t>
  </si>
  <si>
    <t>ცხრილი 9 (Capital), N5</t>
  </si>
  <si>
    <t>ცხრილი 9 (Capital), N6</t>
  </si>
  <si>
    <t>ცხრილი 9 (Capital), N5, N8</t>
  </si>
  <si>
    <t>სს ბაზისბანკი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</si>
</sst>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0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0" applyNumberFormat="0" applyAlignment="0" applyProtection="0"/>
    <xf numFmtId="0" fontId="42" fillId="9" borderId="33"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168" fontId="43"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168" fontId="43"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169" fontId="43"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2" fillId="9" borderId="33"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2" fillId="9" borderId="33"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2" fillId="9" borderId="33"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2" fillId="9" borderId="33"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2" fillId="9" borderId="33"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2" fillId="9" borderId="33"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2" fillId="9" borderId="33"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0" fontId="41" fillId="64" borderId="40" applyNumberFormat="0" applyAlignment="0" applyProtection="0"/>
    <xf numFmtId="168" fontId="43" fillId="64" borderId="40" applyNumberFormat="0" applyAlignment="0" applyProtection="0"/>
    <xf numFmtId="169" fontId="43" fillId="64" borderId="40" applyNumberFormat="0" applyAlignment="0" applyProtection="0"/>
    <xf numFmtId="168" fontId="43" fillId="64" borderId="40" applyNumberFormat="0" applyAlignment="0" applyProtection="0"/>
    <xf numFmtId="168" fontId="43" fillId="64" borderId="40" applyNumberFormat="0" applyAlignment="0" applyProtection="0"/>
    <xf numFmtId="169" fontId="43" fillId="64" borderId="40" applyNumberFormat="0" applyAlignment="0" applyProtection="0"/>
    <xf numFmtId="168" fontId="43" fillId="64" borderId="40" applyNumberFormat="0" applyAlignment="0" applyProtection="0"/>
    <xf numFmtId="168" fontId="43" fillId="64" borderId="40" applyNumberFormat="0" applyAlignment="0" applyProtection="0"/>
    <xf numFmtId="169" fontId="43" fillId="64" borderId="40" applyNumberFormat="0" applyAlignment="0" applyProtection="0"/>
    <xf numFmtId="168" fontId="43" fillId="64" borderId="40" applyNumberFormat="0" applyAlignment="0" applyProtection="0"/>
    <xf numFmtId="168" fontId="43" fillId="64" borderId="40" applyNumberFormat="0" applyAlignment="0" applyProtection="0"/>
    <xf numFmtId="169" fontId="43" fillId="64" borderId="40" applyNumberFormat="0" applyAlignment="0" applyProtection="0"/>
    <xf numFmtId="168" fontId="43" fillId="64" borderId="40" applyNumberFormat="0" applyAlignment="0" applyProtection="0"/>
    <xf numFmtId="0" fontId="41" fillId="64" borderId="40" applyNumberFormat="0" applyAlignment="0" applyProtection="0"/>
    <xf numFmtId="0" fontId="44" fillId="65" borderId="41" applyNumberFormat="0" applyAlignment="0" applyProtection="0"/>
    <xf numFmtId="0" fontId="45" fillId="10" borderId="36" applyNumberFormat="0" applyAlignment="0" applyProtection="0"/>
    <xf numFmtId="168"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0" fontId="44"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0" fontId="45" fillId="10" borderId="36"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169" fontId="46" fillId="65" borderId="41" applyNumberFormat="0" applyAlignment="0" applyProtection="0"/>
    <xf numFmtId="168" fontId="46" fillId="65" borderId="41" applyNumberFormat="0" applyAlignment="0" applyProtection="0"/>
    <xf numFmtId="0" fontId="44" fillId="65" borderId="4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2">
      <alignment vertical="center"/>
    </xf>
    <xf numFmtId="38" fontId="29" fillId="0" borderId="42">
      <alignment vertical="center"/>
    </xf>
    <xf numFmtId="38" fontId="29" fillId="0" borderId="42">
      <alignment vertical="center"/>
    </xf>
    <xf numFmtId="38" fontId="29" fillId="0" borderId="42">
      <alignment vertical="center"/>
    </xf>
    <xf numFmtId="38" fontId="29" fillId="0" borderId="42">
      <alignment vertical="center"/>
    </xf>
    <xf numFmtId="38" fontId="29" fillId="0" borderId="42">
      <alignment vertical="center"/>
    </xf>
    <xf numFmtId="38" fontId="29" fillId="0" borderId="42">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2" applyNumberFormat="0" applyAlignment="0" applyProtection="0">
      <alignment horizontal="left" vertical="center"/>
    </xf>
    <xf numFmtId="0" fontId="57" fillId="0" borderId="32" applyNumberFormat="0" applyAlignment="0" applyProtection="0">
      <alignment horizontal="left" vertical="center"/>
    </xf>
    <xf numFmtId="168" fontId="57" fillId="0" borderId="32" applyNumberFormat="0" applyAlignment="0" applyProtection="0">
      <alignment horizontal="left" vertical="center"/>
    </xf>
    <xf numFmtId="0" fontId="57" fillId="0" borderId="8">
      <alignment horizontal="left" vertical="center"/>
    </xf>
    <xf numFmtId="0" fontId="57" fillId="0" borderId="8">
      <alignment horizontal="left" vertical="center"/>
    </xf>
    <xf numFmtId="168" fontId="57" fillId="0" borderId="8">
      <alignment horizontal="left" vertical="center"/>
    </xf>
    <xf numFmtId="0" fontId="58" fillId="0" borderId="43" applyNumberFormat="0" applyFill="0" applyAlignment="0" applyProtection="0"/>
    <xf numFmtId="169" fontId="58" fillId="0" borderId="43" applyNumberFormat="0" applyFill="0" applyAlignment="0" applyProtection="0"/>
    <xf numFmtId="0" fontId="58" fillId="0" borderId="43" applyNumberFormat="0" applyFill="0" applyAlignment="0" applyProtection="0"/>
    <xf numFmtId="168" fontId="58" fillId="0" borderId="43" applyNumberFormat="0" applyFill="0" applyAlignment="0" applyProtection="0"/>
    <xf numFmtId="168" fontId="58" fillId="0" borderId="43" applyNumberFormat="0" applyFill="0" applyAlignment="0" applyProtection="0"/>
    <xf numFmtId="168" fontId="58" fillId="0" borderId="43" applyNumberFormat="0" applyFill="0" applyAlignment="0" applyProtection="0"/>
    <xf numFmtId="169" fontId="58" fillId="0" borderId="43" applyNumberFormat="0" applyFill="0" applyAlignment="0" applyProtection="0"/>
    <xf numFmtId="168" fontId="58" fillId="0" borderId="43" applyNumberFormat="0" applyFill="0" applyAlignment="0" applyProtection="0"/>
    <xf numFmtId="168" fontId="58" fillId="0" borderId="43" applyNumberFormat="0" applyFill="0" applyAlignment="0" applyProtection="0"/>
    <xf numFmtId="169" fontId="58" fillId="0" borderId="43" applyNumberFormat="0" applyFill="0" applyAlignment="0" applyProtection="0"/>
    <xf numFmtId="168" fontId="58" fillId="0" borderId="43" applyNumberFormat="0" applyFill="0" applyAlignment="0" applyProtection="0"/>
    <xf numFmtId="168" fontId="58" fillId="0" borderId="43" applyNumberFormat="0" applyFill="0" applyAlignment="0" applyProtection="0"/>
    <xf numFmtId="169" fontId="58" fillId="0" borderId="43" applyNumberFormat="0" applyFill="0" applyAlignment="0" applyProtection="0"/>
    <xf numFmtId="168" fontId="58" fillId="0" borderId="43" applyNumberFormat="0" applyFill="0" applyAlignment="0" applyProtection="0"/>
    <xf numFmtId="168" fontId="58" fillId="0" borderId="43" applyNumberFormat="0" applyFill="0" applyAlignment="0" applyProtection="0"/>
    <xf numFmtId="169" fontId="58" fillId="0" borderId="43" applyNumberFormat="0" applyFill="0" applyAlignment="0" applyProtection="0"/>
    <xf numFmtId="168" fontId="58" fillId="0" borderId="43" applyNumberFormat="0" applyFill="0" applyAlignment="0" applyProtection="0"/>
    <xf numFmtId="0" fontId="58" fillId="0" borderId="43" applyNumberFormat="0" applyFill="0" applyAlignment="0" applyProtection="0"/>
    <xf numFmtId="0" fontId="59" fillId="0" borderId="44" applyNumberFormat="0" applyFill="0" applyAlignment="0" applyProtection="0"/>
    <xf numFmtId="169" fontId="59" fillId="0" borderId="44" applyNumberFormat="0" applyFill="0" applyAlignment="0" applyProtection="0"/>
    <xf numFmtId="0" fontId="59" fillId="0" borderId="44" applyNumberFormat="0" applyFill="0" applyAlignment="0" applyProtection="0"/>
    <xf numFmtId="168" fontId="59" fillId="0" borderId="44" applyNumberFormat="0" applyFill="0" applyAlignment="0" applyProtection="0"/>
    <xf numFmtId="168" fontId="59" fillId="0" borderId="44" applyNumberFormat="0" applyFill="0" applyAlignment="0" applyProtection="0"/>
    <xf numFmtId="168" fontId="59" fillId="0" borderId="44" applyNumberFormat="0" applyFill="0" applyAlignment="0" applyProtection="0"/>
    <xf numFmtId="169" fontId="59" fillId="0" borderId="44" applyNumberFormat="0" applyFill="0" applyAlignment="0" applyProtection="0"/>
    <xf numFmtId="168" fontId="59" fillId="0" borderId="44" applyNumberFormat="0" applyFill="0" applyAlignment="0" applyProtection="0"/>
    <xf numFmtId="168" fontId="59" fillId="0" borderId="44" applyNumberFormat="0" applyFill="0" applyAlignment="0" applyProtection="0"/>
    <xf numFmtId="169" fontId="59" fillId="0" borderId="44" applyNumberFormat="0" applyFill="0" applyAlignment="0" applyProtection="0"/>
    <xf numFmtId="168" fontId="59" fillId="0" borderId="44" applyNumberFormat="0" applyFill="0" applyAlignment="0" applyProtection="0"/>
    <xf numFmtId="168" fontId="59" fillId="0" borderId="44" applyNumberFormat="0" applyFill="0" applyAlignment="0" applyProtection="0"/>
    <xf numFmtId="169" fontId="59" fillId="0" borderId="44" applyNumberFormat="0" applyFill="0" applyAlignment="0" applyProtection="0"/>
    <xf numFmtId="168" fontId="59" fillId="0" borderId="44" applyNumberFormat="0" applyFill="0" applyAlignment="0" applyProtection="0"/>
    <xf numFmtId="168" fontId="59" fillId="0" borderId="44" applyNumberFormat="0" applyFill="0" applyAlignment="0" applyProtection="0"/>
    <xf numFmtId="169" fontId="59" fillId="0" borderId="44" applyNumberFormat="0" applyFill="0" applyAlignment="0" applyProtection="0"/>
    <xf numFmtId="168" fontId="59" fillId="0" borderId="44" applyNumberFormat="0" applyFill="0" applyAlignment="0" applyProtection="0"/>
    <xf numFmtId="0" fontId="59" fillId="0" borderId="44" applyNumberFormat="0" applyFill="0" applyAlignment="0" applyProtection="0"/>
    <xf numFmtId="0" fontId="60" fillId="0" borderId="45" applyNumberFormat="0" applyFill="0" applyAlignment="0" applyProtection="0"/>
    <xf numFmtId="169" fontId="60" fillId="0" borderId="45" applyNumberFormat="0" applyFill="0" applyAlignment="0" applyProtection="0"/>
    <xf numFmtId="0" fontId="60" fillId="0" borderId="45" applyNumberFormat="0" applyFill="0" applyAlignment="0" applyProtection="0"/>
    <xf numFmtId="168" fontId="60" fillId="0" borderId="45" applyNumberFormat="0" applyFill="0" applyAlignment="0" applyProtection="0"/>
    <xf numFmtId="0" fontId="60" fillId="0" borderId="45" applyNumberFormat="0" applyFill="0" applyAlignment="0" applyProtection="0"/>
    <xf numFmtId="168" fontId="60"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168" fontId="60" fillId="0" borderId="45" applyNumberFormat="0" applyFill="0" applyAlignment="0" applyProtection="0"/>
    <xf numFmtId="169" fontId="60" fillId="0" borderId="45" applyNumberFormat="0" applyFill="0" applyAlignment="0" applyProtection="0"/>
    <xf numFmtId="168" fontId="60" fillId="0" borderId="45" applyNumberFormat="0" applyFill="0" applyAlignment="0" applyProtection="0"/>
    <xf numFmtId="168" fontId="60" fillId="0" borderId="45" applyNumberFormat="0" applyFill="0" applyAlignment="0" applyProtection="0"/>
    <xf numFmtId="169" fontId="60" fillId="0" borderId="45" applyNumberFormat="0" applyFill="0" applyAlignment="0" applyProtection="0"/>
    <xf numFmtId="168" fontId="60" fillId="0" borderId="45" applyNumberFormat="0" applyFill="0" applyAlignment="0" applyProtection="0"/>
    <xf numFmtId="168" fontId="60" fillId="0" borderId="45" applyNumberFormat="0" applyFill="0" applyAlignment="0" applyProtection="0"/>
    <xf numFmtId="169" fontId="60" fillId="0" borderId="45" applyNumberFormat="0" applyFill="0" applyAlignment="0" applyProtection="0"/>
    <xf numFmtId="168" fontId="60" fillId="0" borderId="45" applyNumberFormat="0" applyFill="0" applyAlignment="0" applyProtection="0"/>
    <xf numFmtId="168" fontId="60" fillId="0" borderId="45" applyNumberFormat="0" applyFill="0" applyAlignment="0" applyProtection="0"/>
    <xf numFmtId="169" fontId="60" fillId="0" borderId="45" applyNumberFormat="0" applyFill="0" applyAlignment="0" applyProtection="0"/>
    <xf numFmtId="168" fontId="60" fillId="0" borderId="45" applyNumberFormat="0" applyFill="0" applyAlignment="0" applyProtection="0"/>
    <xf numFmtId="0" fontId="60" fillId="0" borderId="45"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7"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7"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0" applyNumberFormat="0" applyAlignment="0" applyProtection="0"/>
    <xf numFmtId="0" fontId="70" fillId="8" borderId="33"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168" fontId="71"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168" fontId="71"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169" fontId="71"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70" fillId="8" borderId="33"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70" fillId="8" borderId="33"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70" fillId="8" borderId="33"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70" fillId="8" borderId="33"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70" fillId="8" borderId="33"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70" fillId="8" borderId="33"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70" fillId="8" borderId="33"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0" fontId="69" fillId="43" borderId="40" applyNumberFormat="0" applyAlignment="0" applyProtection="0"/>
    <xf numFmtId="168" fontId="71" fillId="43" borderId="40" applyNumberFormat="0" applyAlignment="0" applyProtection="0"/>
    <xf numFmtId="169" fontId="71" fillId="43" borderId="40" applyNumberFormat="0" applyAlignment="0" applyProtection="0"/>
    <xf numFmtId="168" fontId="71" fillId="43" borderId="40" applyNumberFormat="0" applyAlignment="0" applyProtection="0"/>
    <xf numFmtId="168" fontId="71" fillId="43" borderId="40" applyNumberFormat="0" applyAlignment="0" applyProtection="0"/>
    <xf numFmtId="169" fontId="71" fillId="43" borderId="40" applyNumberFormat="0" applyAlignment="0" applyProtection="0"/>
    <xf numFmtId="168" fontId="71" fillId="43" borderId="40" applyNumberFormat="0" applyAlignment="0" applyProtection="0"/>
    <xf numFmtId="168" fontId="71" fillId="43" borderId="40" applyNumberFormat="0" applyAlignment="0" applyProtection="0"/>
    <xf numFmtId="169" fontId="71" fillId="43" borderId="40" applyNumberFormat="0" applyAlignment="0" applyProtection="0"/>
    <xf numFmtId="168" fontId="71" fillId="43" borderId="40" applyNumberFormat="0" applyAlignment="0" applyProtection="0"/>
    <xf numFmtId="168" fontId="71" fillId="43" borderId="40" applyNumberFormat="0" applyAlignment="0" applyProtection="0"/>
    <xf numFmtId="169" fontId="71" fillId="43" borderId="40" applyNumberFormat="0" applyAlignment="0" applyProtection="0"/>
    <xf numFmtId="168" fontId="71" fillId="43" borderId="40" applyNumberFormat="0" applyAlignment="0" applyProtection="0"/>
    <xf numFmtId="0" fontId="69" fillId="43" borderId="40"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6" applyNumberFormat="0" applyFill="0" applyAlignment="0" applyProtection="0"/>
    <xf numFmtId="0" fontId="73" fillId="0" borderId="35" applyNumberFormat="0" applyFill="0" applyAlignment="0" applyProtection="0"/>
    <xf numFmtId="168" fontId="74" fillId="0" borderId="46" applyNumberFormat="0" applyFill="0" applyAlignment="0" applyProtection="0"/>
    <xf numFmtId="168" fontId="74" fillId="0" borderId="46" applyNumberFormat="0" applyFill="0" applyAlignment="0" applyProtection="0"/>
    <xf numFmtId="169" fontId="74" fillId="0" borderId="46" applyNumberFormat="0" applyFill="0" applyAlignment="0" applyProtection="0"/>
    <xf numFmtId="0" fontId="72" fillId="0" borderId="46"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168" fontId="74" fillId="0" borderId="46" applyNumberFormat="0" applyFill="0" applyAlignment="0" applyProtection="0"/>
    <xf numFmtId="169" fontId="74" fillId="0" borderId="46" applyNumberFormat="0" applyFill="0" applyAlignment="0" applyProtection="0"/>
    <xf numFmtId="168" fontId="74" fillId="0" borderId="46" applyNumberFormat="0" applyFill="0" applyAlignment="0" applyProtection="0"/>
    <xf numFmtId="168" fontId="74" fillId="0" borderId="46" applyNumberFormat="0" applyFill="0" applyAlignment="0" applyProtection="0"/>
    <xf numFmtId="169" fontId="74" fillId="0" borderId="46" applyNumberFormat="0" applyFill="0" applyAlignment="0" applyProtection="0"/>
    <xf numFmtId="168" fontId="74" fillId="0" borderId="46" applyNumberFormat="0" applyFill="0" applyAlignment="0" applyProtection="0"/>
    <xf numFmtId="168" fontId="74" fillId="0" borderId="46" applyNumberFormat="0" applyFill="0" applyAlignment="0" applyProtection="0"/>
    <xf numFmtId="169" fontId="74" fillId="0" borderId="46" applyNumberFormat="0" applyFill="0" applyAlignment="0" applyProtection="0"/>
    <xf numFmtId="168" fontId="74" fillId="0" borderId="46" applyNumberFormat="0" applyFill="0" applyAlignment="0" applyProtection="0"/>
    <xf numFmtId="168" fontId="74" fillId="0" borderId="46" applyNumberFormat="0" applyFill="0" applyAlignment="0" applyProtection="0"/>
    <xf numFmtId="169" fontId="74" fillId="0" borderId="46" applyNumberFormat="0" applyFill="0" applyAlignment="0" applyProtection="0"/>
    <xf numFmtId="168" fontId="74" fillId="0" borderId="46" applyNumberFormat="0" applyFill="0" applyAlignment="0" applyProtection="0"/>
    <xf numFmtId="0" fontId="72" fillId="0" borderId="4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7"/>
    <xf numFmtId="169" fontId="29" fillId="0" borderId="47"/>
    <xf numFmtId="168" fontId="29" fillId="0" borderId="4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6"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6"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48"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168" fontId="2" fillId="0" borderId="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2" fillId="74" borderId="48" applyNumberFormat="0" applyFont="0" applyAlignment="0" applyProtection="0"/>
    <xf numFmtId="0" fontId="30" fillId="74" borderId="48" applyNumberFormat="0" applyFont="0" applyAlignment="0" applyProtection="0"/>
    <xf numFmtId="168" fontId="2" fillId="0" borderId="0"/>
    <xf numFmtId="0" fontId="30" fillId="74" borderId="48" applyNumberFormat="0" applyFont="0" applyAlignment="0" applyProtection="0"/>
    <xf numFmtId="0" fontId="30"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30" fillId="74" borderId="48" applyNumberFormat="0" applyFont="0" applyAlignment="0" applyProtection="0"/>
    <xf numFmtId="0" fontId="2"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169" fontId="2" fillId="0" borderId="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2" fillId="74" borderId="48" applyNumberFormat="0" applyFont="0" applyAlignment="0" applyProtection="0"/>
    <xf numFmtId="0" fontId="2" fillId="0" borderId="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1" fillId="11" borderId="37"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30"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168" fontId="2" fillId="0" borderId="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49" applyNumberFormat="0" applyAlignment="0" applyProtection="0"/>
    <xf numFmtId="0" fontId="87" fillId="9" borderId="34"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168" fontId="88"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168" fontId="88"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169" fontId="88"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7" fillId="9" borderId="34"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7" fillId="9" borderId="34"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7" fillId="9" borderId="34"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7" fillId="9" borderId="34"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7" fillId="9" borderId="34"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7" fillId="9" borderId="34"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7" fillId="9" borderId="34"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0" fontId="86" fillId="64" borderId="49" applyNumberFormat="0" applyAlignment="0" applyProtection="0"/>
    <xf numFmtId="168" fontId="88" fillId="64" borderId="49" applyNumberFormat="0" applyAlignment="0" applyProtection="0"/>
    <xf numFmtId="169" fontId="88" fillId="64" borderId="49" applyNumberFormat="0" applyAlignment="0" applyProtection="0"/>
    <xf numFmtId="168" fontId="88" fillId="64" borderId="49" applyNumberFormat="0" applyAlignment="0" applyProtection="0"/>
    <xf numFmtId="168" fontId="88" fillId="64" borderId="49" applyNumberFormat="0" applyAlignment="0" applyProtection="0"/>
    <xf numFmtId="169" fontId="88" fillId="64" borderId="49" applyNumberFormat="0" applyAlignment="0" applyProtection="0"/>
    <xf numFmtId="168" fontId="88" fillId="64" borderId="49" applyNumberFormat="0" applyAlignment="0" applyProtection="0"/>
    <xf numFmtId="168" fontId="88" fillId="64" borderId="49" applyNumberFormat="0" applyAlignment="0" applyProtection="0"/>
    <xf numFmtId="169" fontId="88" fillId="64" borderId="49" applyNumberFormat="0" applyAlignment="0" applyProtection="0"/>
    <xf numFmtId="168" fontId="88" fillId="64" borderId="49" applyNumberFormat="0" applyAlignment="0" applyProtection="0"/>
    <xf numFmtId="168" fontId="88" fillId="64" borderId="49" applyNumberFormat="0" applyAlignment="0" applyProtection="0"/>
    <xf numFmtId="169" fontId="88" fillId="64" borderId="49" applyNumberFormat="0" applyAlignment="0" applyProtection="0"/>
    <xf numFmtId="168" fontId="88" fillId="64" borderId="49" applyNumberFormat="0" applyAlignment="0" applyProtection="0"/>
    <xf numFmtId="0" fontId="86" fillId="64" borderId="49"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0" applyNumberFormat="0" applyFill="0" applyAlignment="0" applyProtection="0"/>
    <xf numFmtId="0" fontId="6" fillId="0" borderId="38"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168" fontId="97"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168" fontId="97"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169" fontId="97"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6" fillId="0" borderId="38"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6" fillId="0" borderId="38"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6" fillId="0" borderId="38"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6" fillId="0" borderId="38"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6" fillId="0" borderId="38"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6" fillId="0" borderId="38"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6" fillId="0" borderId="38"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0" fontId="50" fillId="0" borderId="50" applyNumberFormat="0" applyFill="0" applyAlignment="0" applyProtection="0"/>
    <xf numFmtId="168" fontId="97" fillId="0" borderId="50" applyNumberFormat="0" applyFill="0" applyAlignment="0" applyProtection="0"/>
    <xf numFmtId="169" fontId="97" fillId="0" borderId="50" applyNumberFormat="0" applyFill="0" applyAlignment="0" applyProtection="0"/>
    <xf numFmtId="168" fontId="97" fillId="0" borderId="50" applyNumberFormat="0" applyFill="0" applyAlignment="0" applyProtection="0"/>
    <xf numFmtId="168" fontId="97" fillId="0" borderId="50" applyNumberFormat="0" applyFill="0" applyAlignment="0" applyProtection="0"/>
    <xf numFmtId="169" fontId="97" fillId="0" borderId="50" applyNumberFormat="0" applyFill="0" applyAlignment="0" applyProtection="0"/>
    <xf numFmtId="168" fontId="97" fillId="0" borderId="50" applyNumberFormat="0" applyFill="0" applyAlignment="0" applyProtection="0"/>
    <xf numFmtId="168" fontId="97" fillId="0" borderId="50" applyNumberFormat="0" applyFill="0" applyAlignment="0" applyProtection="0"/>
    <xf numFmtId="169" fontId="97" fillId="0" borderId="50" applyNumberFormat="0" applyFill="0" applyAlignment="0" applyProtection="0"/>
    <xf numFmtId="168" fontId="97" fillId="0" borderId="50" applyNumberFormat="0" applyFill="0" applyAlignment="0" applyProtection="0"/>
    <xf numFmtId="168" fontId="97" fillId="0" borderId="50" applyNumberFormat="0" applyFill="0" applyAlignment="0" applyProtection="0"/>
    <xf numFmtId="169" fontId="97" fillId="0" borderId="50" applyNumberFormat="0" applyFill="0" applyAlignment="0" applyProtection="0"/>
    <xf numFmtId="168" fontId="97" fillId="0" borderId="50" applyNumberFormat="0" applyFill="0" applyAlignment="0" applyProtection="0"/>
    <xf numFmtId="0" fontId="50" fillId="0" borderId="50" applyNumberFormat="0" applyFill="0" applyAlignment="0" applyProtection="0"/>
    <xf numFmtId="0" fontId="28" fillId="0" borderId="51"/>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88" applyNumberFormat="0" applyFill="0" applyAlignment="0" applyProtection="0"/>
    <xf numFmtId="168" fontId="97" fillId="0" borderId="88" applyNumberFormat="0" applyFill="0" applyAlignment="0" applyProtection="0"/>
    <xf numFmtId="169" fontId="97" fillId="0" borderId="88" applyNumberFormat="0" applyFill="0" applyAlignment="0" applyProtection="0"/>
    <xf numFmtId="168" fontId="97" fillId="0" borderId="88" applyNumberFormat="0" applyFill="0" applyAlignment="0" applyProtection="0"/>
    <xf numFmtId="168" fontId="97" fillId="0" borderId="88" applyNumberFormat="0" applyFill="0" applyAlignment="0" applyProtection="0"/>
    <xf numFmtId="169" fontId="97" fillId="0" borderId="88" applyNumberFormat="0" applyFill="0" applyAlignment="0" applyProtection="0"/>
    <xf numFmtId="168" fontId="97" fillId="0" borderId="88" applyNumberFormat="0" applyFill="0" applyAlignment="0" applyProtection="0"/>
    <xf numFmtId="168" fontId="97" fillId="0" borderId="88" applyNumberFormat="0" applyFill="0" applyAlignment="0" applyProtection="0"/>
    <xf numFmtId="169" fontId="97" fillId="0" borderId="88" applyNumberFormat="0" applyFill="0" applyAlignment="0" applyProtection="0"/>
    <xf numFmtId="168" fontId="97" fillId="0" borderId="88" applyNumberFormat="0" applyFill="0" applyAlignment="0" applyProtection="0"/>
    <xf numFmtId="168" fontId="97" fillId="0" borderId="88" applyNumberFormat="0" applyFill="0" applyAlignment="0" applyProtection="0"/>
    <xf numFmtId="169" fontId="97" fillId="0" borderId="88" applyNumberFormat="0" applyFill="0" applyAlignment="0" applyProtection="0"/>
    <xf numFmtId="168" fontId="97"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169" fontId="97"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168" fontId="97"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168" fontId="97"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188" fontId="2" fillId="70" borderId="82" applyFont="0">
      <alignment horizontal="right" vertical="center"/>
    </xf>
    <xf numFmtId="3" fontId="2" fillId="70" borderId="82" applyFont="0">
      <alignment horizontal="right" vertical="center"/>
    </xf>
    <xf numFmtId="0" fontId="86" fillId="64" borderId="87" applyNumberFormat="0" applyAlignment="0" applyProtection="0"/>
    <xf numFmtId="168" fontId="88" fillId="64" borderId="87" applyNumberFormat="0" applyAlignment="0" applyProtection="0"/>
    <xf numFmtId="169" fontId="88" fillId="64" borderId="87" applyNumberFormat="0" applyAlignment="0" applyProtection="0"/>
    <xf numFmtId="168" fontId="88" fillId="64" borderId="87" applyNumberFormat="0" applyAlignment="0" applyProtection="0"/>
    <xf numFmtId="168" fontId="88" fillId="64" borderId="87" applyNumberFormat="0" applyAlignment="0" applyProtection="0"/>
    <xf numFmtId="169" fontId="88" fillId="64" borderId="87" applyNumberFormat="0" applyAlignment="0" applyProtection="0"/>
    <xf numFmtId="168" fontId="88" fillId="64" borderId="87" applyNumberFormat="0" applyAlignment="0" applyProtection="0"/>
    <xf numFmtId="168" fontId="88" fillId="64" borderId="87" applyNumberFormat="0" applyAlignment="0" applyProtection="0"/>
    <xf numFmtId="169" fontId="88" fillId="64" borderId="87" applyNumberFormat="0" applyAlignment="0" applyProtection="0"/>
    <xf numFmtId="168" fontId="88" fillId="64" borderId="87" applyNumberFormat="0" applyAlignment="0" applyProtection="0"/>
    <xf numFmtId="168" fontId="88" fillId="64" borderId="87" applyNumberFormat="0" applyAlignment="0" applyProtection="0"/>
    <xf numFmtId="169" fontId="88" fillId="64" borderId="87" applyNumberFormat="0" applyAlignment="0" applyProtection="0"/>
    <xf numFmtId="168" fontId="88"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169" fontId="88"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168" fontId="88"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168" fontId="88"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0" fontId="86" fillId="64" borderId="87" applyNumberFormat="0" applyAlignment="0" applyProtection="0"/>
    <xf numFmtId="3" fontId="2" fillId="75" borderId="82" applyFont="0">
      <alignment horizontal="right" vertical="center"/>
      <protection locked="0"/>
    </xf>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2"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2" fillId="74" borderId="86" applyNumberFormat="0" applyFont="0" applyAlignment="0" applyProtection="0"/>
    <xf numFmtId="0" fontId="30"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2"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0" fontId="30" fillId="74" borderId="86" applyNumberFormat="0" applyFont="0" applyAlignment="0" applyProtection="0"/>
    <xf numFmtId="3" fontId="2" fillId="72" borderId="82" applyFont="0">
      <alignment horizontal="right" vertical="center"/>
      <protection locked="0"/>
    </xf>
    <xf numFmtId="0" fontId="69" fillId="43" borderId="85" applyNumberFormat="0" applyAlignment="0" applyProtection="0"/>
    <xf numFmtId="168" fontId="71" fillId="43" borderId="85" applyNumberFormat="0" applyAlignment="0" applyProtection="0"/>
    <xf numFmtId="169" fontId="71" fillId="43" borderId="85" applyNumberFormat="0" applyAlignment="0" applyProtection="0"/>
    <xf numFmtId="168" fontId="71" fillId="43" borderId="85" applyNumberFormat="0" applyAlignment="0" applyProtection="0"/>
    <xf numFmtId="168" fontId="71" fillId="43" borderId="85" applyNumberFormat="0" applyAlignment="0" applyProtection="0"/>
    <xf numFmtId="169" fontId="71" fillId="43" borderId="85" applyNumberFormat="0" applyAlignment="0" applyProtection="0"/>
    <xf numFmtId="168" fontId="71" fillId="43" borderId="85" applyNumberFormat="0" applyAlignment="0" applyProtection="0"/>
    <xf numFmtId="168" fontId="71" fillId="43" borderId="85" applyNumberFormat="0" applyAlignment="0" applyProtection="0"/>
    <xf numFmtId="169" fontId="71" fillId="43" borderId="85" applyNumberFormat="0" applyAlignment="0" applyProtection="0"/>
    <xf numFmtId="168" fontId="71" fillId="43" borderId="85" applyNumberFormat="0" applyAlignment="0" applyProtection="0"/>
    <xf numFmtId="168" fontId="71" fillId="43" borderId="85" applyNumberFormat="0" applyAlignment="0" applyProtection="0"/>
    <xf numFmtId="169" fontId="71" fillId="43" borderId="85" applyNumberFormat="0" applyAlignment="0" applyProtection="0"/>
    <xf numFmtId="168" fontId="71"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169" fontId="71"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168" fontId="71"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168" fontId="71"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69" fillId="43" borderId="85" applyNumberFormat="0" applyAlignment="0" applyProtection="0"/>
    <xf numFmtId="0" fontId="2" fillId="71" borderId="83" applyNumberFormat="0" applyFont="0" applyBorder="0" applyProtection="0">
      <alignment horizontal="left" vertical="center"/>
    </xf>
    <xf numFmtId="9" fontId="2" fillId="71" borderId="82" applyFont="0" applyProtection="0">
      <alignment horizontal="right" vertical="center"/>
    </xf>
    <xf numFmtId="3" fontId="2" fillId="71" borderId="82" applyFont="0" applyProtection="0">
      <alignment horizontal="right" vertical="center"/>
    </xf>
    <xf numFmtId="0" fontId="65" fillId="70" borderId="83" applyFont="0" applyBorder="0">
      <alignment horizontal="center" wrapText="1"/>
    </xf>
    <xf numFmtId="168" fontId="57" fillId="0" borderId="80">
      <alignment horizontal="left" vertical="center"/>
    </xf>
    <xf numFmtId="0" fontId="57" fillId="0" borderId="80">
      <alignment horizontal="left" vertical="center"/>
    </xf>
    <xf numFmtId="0" fontId="57" fillId="0" borderId="80">
      <alignment horizontal="left" vertical="center"/>
    </xf>
    <xf numFmtId="0" fontId="2" fillId="69" borderId="82" applyNumberFormat="0" applyFont="0" applyBorder="0" applyProtection="0">
      <alignment horizontal="center" vertical="center"/>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41" fillId="64" borderId="85" applyNumberFormat="0" applyAlignment="0" applyProtection="0"/>
    <xf numFmtId="168" fontId="43" fillId="64" borderId="85" applyNumberFormat="0" applyAlignment="0" applyProtection="0"/>
    <xf numFmtId="169" fontId="43" fillId="64" borderId="85" applyNumberFormat="0" applyAlignment="0" applyProtection="0"/>
    <xf numFmtId="168" fontId="43" fillId="64" borderId="85" applyNumberFormat="0" applyAlignment="0" applyProtection="0"/>
    <xf numFmtId="168" fontId="43" fillId="64" borderId="85" applyNumberFormat="0" applyAlignment="0" applyProtection="0"/>
    <xf numFmtId="169" fontId="43" fillId="64" borderId="85" applyNumberFormat="0" applyAlignment="0" applyProtection="0"/>
    <xf numFmtId="168" fontId="43" fillId="64" borderId="85" applyNumberFormat="0" applyAlignment="0" applyProtection="0"/>
    <xf numFmtId="168" fontId="43" fillId="64" borderId="85" applyNumberFormat="0" applyAlignment="0" applyProtection="0"/>
    <xf numFmtId="169" fontId="43" fillId="64" borderId="85" applyNumberFormat="0" applyAlignment="0" applyProtection="0"/>
    <xf numFmtId="168" fontId="43" fillId="64" borderId="85" applyNumberFormat="0" applyAlignment="0" applyProtection="0"/>
    <xf numFmtId="168" fontId="43" fillId="64" borderId="85" applyNumberFormat="0" applyAlignment="0" applyProtection="0"/>
    <xf numFmtId="169" fontId="43" fillId="64" borderId="85" applyNumberFormat="0" applyAlignment="0" applyProtection="0"/>
    <xf numFmtId="168" fontId="43"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169" fontId="43"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168" fontId="43"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168" fontId="43"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41" fillId="64" borderId="85" applyNumberFormat="0" applyAlignment="0" applyProtection="0"/>
    <xf numFmtId="0" fontId="1" fillId="0" borderId="0"/>
    <xf numFmtId="169" fontId="29" fillId="37" borderId="0"/>
  </cellStyleXfs>
  <cellXfs count="49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7"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0" xfId="0" applyFont="1" applyBorder="1" applyAlignment="1">
      <alignment vertical="center"/>
    </xf>
    <xf numFmtId="0" fontId="9" fillId="0" borderId="23"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6"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7" xfId="0" applyFont="1" applyBorder="1" applyAlignment="1">
      <alignment wrapText="1"/>
    </xf>
    <xf numFmtId="0" fontId="9" fillId="0" borderId="22"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7" xfId="0" applyFont="1" applyFill="1" applyBorder="1" applyAlignment="1" applyProtection="1">
      <alignment horizontal="center" vertical="center"/>
    </xf>
    <xf numFmtId="0" fontId="9" fillId="0" borderId="18" xfId="0" applyFont="1" applyFill="1" applyBorder="1" applyProtection="1"/>
    <xf numFmtId="0" fontId="9" fillId="0" borderId="20" xfId="0" applyFont="1" applyFill="1" applyBorder="1" applyAlignment="1" applyProtection="1">
      <alignment horizontal="left" indent="1"/>
    </xf>
    <xf numFmtId="0" fontId="10" fillId="0" borderId="7"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7" xfId="0" applyFont="1" applyFill="1" applyBorder="1" applyAlignment="1" applyProtection="1">
      <alignment horizontal="left" indent="1"/>
    </xf>
    <xf numFmtId="0" fontId="9" fillId="0" borderId="7" xfId="0" applyFont="1" applyFill="1" applyBorder="1" applyAlignment="1" applyProtection="1">
      <alignment horizontal="left" indent="2"/>
    </xf>
    <xf numFmtId="0" fontId="10" fillId="0" borderId="7" xfId="0" applyFont="1" applyFill="1" applyBorder="1" applyAlignment="1" applyProtection="1"/>
    <xf numFmtId="0" fontId="9" fillId="0" borderId="23" xfId="0" applyFont="1" applyFill="1" applyBorder="1" applyAlignment="1" applyProtection="1">
      <alignment horizontal="left" indent="1"/>
    </xf>
    <xf numFmtId="0" fontId="10" fillId="0" borderId="26"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2" xfId="0" applyFont="1" applyBorder="1" applyAlignment="1"/>
    <xf numFmtId="0" fontId="13" fillId="0" borderId="7" xfId="0" applyFont="1" applyBorder="1" applyAlignment="1">
      <alignment wrapText="1"/>
    </xf>
    <xf numFmtId="0" fontId="4" fillId="0" borderId="22" xfId="0" applyFont="1" applyBorder="1" applyAlignment="1"/>
    <xf numFmtId="0" fontId="13" fillId="0" borderId="26" xfId="0" applyFont="1" applyBorder="1" applyAlignment="1">
      <alignment wrapText="1"/>
    </xf>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6"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6"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10" xfId="0" applyFont="1" applyBorder="1" applyAlignment="1">
      <alignment wrapText="1"/>
    </xf>
    <xf numFmtId="0" fontId="20" fillId="0" borderId="10" xfId="0" applyFont="1" applyBorder="1" applyAlignment="1">
      <alignment wrapText="1"/>
    </xf>
    <xf numFmtId="0" fontId="20" fillId="0" borderId="10" xfId="0" applyFont="1" applyBorder="1" applyAlignment="1">
      <alignment horizontal="right" wrapText="1"/>
    </xf>
    <xf numFmtId="0" fontId="26" fillId="0" borderId="11" xfId="0" applyFont="1" applyBorder="1" applyAlignment="1">
      <alignment wrapText="1"/>
    </xf>
    <xf numFmtId="0" fontId="20" fillId="0" borderId="11" xfId="0" applyFont="1" applyBorder="1" applyAlignment="1">
      <alignment horizontal="right" wrapText="1"/>
    </xf>
    <xf numFmtId="0" fontId="25" fillId="36" borderId="14" xfId="0" applyFont="1" applyFill="1" applyBorder="1" applyAlignment="1">
      <alignment wrapText="1"/>
    </xf>
    <xf numFmtId="0" fontId="4" fillId="0" borderId="20"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0" fontId="4" fillId="0" borderId="17" xfId="0" applyFont="1" applyBorder="1"/>
    <xf numFmtId="0" fontId="4" fillId="0" borderId="19" xfId="0" applyFont="1" applyBorder="1"/>
    <xf numFmtId="0" fontId="7" fillId="3" borderId="23" xfId="9" applyFont="1" applyFill="1" applyBorder="1" applyAlignment="1" applyProtection="1">
      <alignment horizontal="left" vertical="center"/>
      <protection locked="0"/>
    </xf>
    <xf numFmtId="0" fontId="15" fillId="3" borderId="25"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0" xfId="11" applyFont="1" applyFill="1" applyBorder="1" applyAlignment="1" applyProtection="1">
      <alignment vertical="center"/>
    </xf>
    <xf numFmtId="0" fontId="4" fillId="0" borderId="20" xfId="0" applyFont="1" applyBorder="1" applyAlignment="1">
      <alignment vertical="center"/>
    </xf>
    <xf numFmtId="0" fontId="9" fillId="2" borderId="23" xfId="0" applyFont="1" applyFill="1" applyBorder="1" applyAlignment="1">
      <alignment horizontal="right" vertical="center"/>
    </xf>
    <xf numFmtId="0" fontId="21" fillId="0" borderId="17" xfId="0" applyFont="1" applyFill="1" applyBorder="1" applyAlignment="1">
      <alignment horizontal="left" vertical="center" indent="1"/>
    </xf>
    <xf numFmtId="0" fontId="21" fillId="0" borderId="18" xfId="0" applyFont="1" applyFill="1" applyBorder="1" applyAlignment="1">
      <alignment horizontal="left" vertical="center"/>
    </xf>
    <xf numFmtId="0" fontId="21" fillId="0" borderId="20" xfId="0" applyFont="1" applyFill="1" applyBorder="1" applyAlignment="1">
      <alignment horizontal="left" vertical="center" indent="1"/>
    </xf>
    <xf numFmtId="0" fontId="21" fillId="0" borderId="21" xfId="0" applyFont="1" applyFill="1" applyBorder="1" applyAlignment="1">
      <alignment horizontal="center" vertical="center" wrapText="1"/>
    </xf>
    <xf numFmtId="0" fontId="21" fillId="0" borderId="20" xfId="0" applyFont="1" applyFill="1" applyBorder="1" applyAlignment="1">
      <alignment horizontal="left" indent="1"/>
    </xf>
    <xf numFmtId="38" fontId="21" fillId="0" borderId="21" xfId="0" applyNumberFormat="1" applyFont="1" applyFill="1" applyBorder="1" applyAlignment="1" applyProtection="1">
      <alignment horizontal="right"/>
      <protection locked="0"/>
    </xf>
    <xf numFmtId="0" fontId="21" fillId="0" borderId="23" xfId="0" applyFont="1" applyFill="1" applyBorder="1" applyAlignment="1">
      <alignment horizontal="left" vertical="center" indent="1"/>
    </xf>
    <xf numFmtId="0" fontId="22" fillId="0" borderId="24" xfId="0" applyFont="1" applyFill="1" applyBorder="1" applyAlignment="1"/>
    <xf numFmtId="0" fontId="4" fillId="0" borderId="55" xfId="0" applyFont="1" applyBorder="1"/>
    <xf numFmtId="0" fontId="23" fillId="0" borderId="23" xfId="0" applyFont="1" applyBorder="1" applyAlignment="1">
      <alignment horizontal="center" vertical="center" wrapText="1"/>
    </xf>
    <xf numFmtId="0" fontId="23" fillId="0" borderId="24" xfId="0" applyFont="1" applyBorder="1" applyAlignment="1">
      <alignment vertical="center" wrapText="1"/>
    </xf>
    <xf numFmtId="0" fontId="4" fillId="0" borderId="56" xfId="0" applyFont="1" applyBorder="1"/>
    <xf numFmtId="0" fontId="7" fillId="0" borderId="17"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9" xfId="2" applyNumberFormat="1" applyFont="1" applyFill="1" applyBorder="1" applyAlignment="1" applyProtection="1">
      <alignment horizontal="center" vertical="center"/>
      <protection locked="0"/>
    </xf>
    <xf numFmtId="0" fontId="7" fillId="0" borderId="20"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0" xfId="9" applyFont="1" applyFill="1" applyBorder="1" applyAlignment="1" applyProtection="1">
      <alignment horizontal="center" vertical="center" wrapText="1"/>
      <protection locked="0"/>
    </xf>
    <xf numFmtId="0" fontId="7" fillId="0" borderId="23" xfId="9" applyFont="1" applyFill="1" applyBorder="1" applyAlignment="1" applyProtection="1">
      <alignment horizontal="center" vertical="center" wrapText="1"/>
      <protection locked="0"/>
    </xf>
    <xf numFmtId="0" fontId="15" fillId="36" borderId="24" xfId="13" applyFont="1" applyFill="1" applyBorder="1" applyAlignment="1" applyProtection="1">
      <alignment vertical="center" wrapText="1"/>
      <protection locked="0"/>
    </xf>
    <xf numFmtId="167" fontId="26" fillId="0" borderId="62" xfId="0" applyNumberFormat="1" applyFont="1" applyBorder="1" applyAlignment="1">
      <alignment horizontal="center"/>
    </xf>
    <xf numFmtId="167" fontId="20" fillId="0" borderId="62" xfId="0" applyNumberFormat="1" applyFont="1" applyBorder="1" applyAlignment="1">
      <alignment horizontal="center"/>
    </xf>
    <xf numFmtId="167" fontId="26" fillId="0" borderId="64" xfId="0" applyNumberFormat="1" applyFont="1" applyBorder="1" applyAlignment="1">
      <alignment horizontal="center"/>
    </xf>
    <xf numFmtId="167" fontId="25" fillId="36" borderId="57" xfId="0" applyNumberFormat="1" applyFont="1" applyFill="1" applyBorder="1" applyAlignment="1">
      <alignment horizontal="center"/>
    </xf>
    <xf numFmtId="167" fontId="26" fillId="0" borderId="61" xfId="0" applyNumberFormat="1" applyFont="1" applyBorder="1" applyAlignment="1">
      <alignment horizontal="center"/>
    </xf>
    <xf numFmtId="167" fontId="26" fillId="0" borderId="65" xfId="0" applyNumberFormat="1" applyFont="1" applyBorder="1" applyAlignment="1">
      <alignment horizontal="center"/>
    </xf>
    <xf numFmtId="0" fontId="26" fillId="0" borderId="23" xfId="0" applyFont="1" applyBorder="1" applyAlignment="1">
      <alignment horizontal="center"/>
    </xf>
    <xf numFmtId="0" fontId="25" fillId="36" borderId="58" xfId="0" applyFont="1" applyFill="1" applyBorder="1" applyAlignment="1">
      <alignment wrapText="1"/>
    </xf>
    <xf numFmtId="167" fontId="25" fillId="36" borderId="60"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6" xfId="0" applyFont="1" applyBorder="1"/>
    <xf numFmtId="0" fontId="4" fillId="0" borderId="18" xfId="0" applyFont="1" applyBorder="1"/>
    <xf numFmtId="0" fontId="4" fillId="0" borderId="23" xfId="0" applyFont="1" applyBorder="1"/>
    <xf numFmtId="0" fontId="7" fillId="3" borderId="21" xfId="13" applyFont="1" applyFill="1" applyBorder="1" applyAlignment="1" applyProtection="1">
      <alignment horizontal="left" vertical="center"/>
      <protection locked="0"/>
    </xf>
    <xf numFmtId="0" fontId="12" fillId="0" borderId="0" xfId="0" applyFont="1" applyAlignment="1"/>
    <xf numFmtId="0" fontId="7" fillId="3" borderId="20" xfId="5" applyFont="1" applyFill="1" applyBorder="1" applyAlignment="1" applyProtection="1">
      <alignment horizontal="right" vertical="center"/>
      <protection locked="0"/>
    </xf>
    <xf numFmtId="0" fontId="15" fillId="3" borderId="24" xfId="16" applyFont="1" applyFill="1" applyBorder="1" applyAlignment="1" applyProtection="1">
      <protection locked="0"/>
    </xf>
    <xf numFmtId="0" fontId="4" fillId="0" borderId="18" xfId="0" applyFont="1" applyBorder="1" applyAlignment="1">
      <alignment wrapText="1"/>
    </xf>
    <xf numFmtId="0" fontId="4" fillId="0" borderId="19" xfId="0" applyFont="1" applyBorder="1" applyAlignment="1">
      <alignment wrapText="1"/>
    </xf>
    <xf numFmtId="0" fontId="6" fillId="0" borderId="24" xfId="0" applyFont="1" applyBorder="1"/>
    <xf numFmtId="0" fontId="9" fillId="3" borderId="20" xfId="5" applyFont="1" applyFill="1" applyBorder="1" applyAlignment="1" applyProtection="1">
      <alignment horizontal="left" vertical="center"/>
      <protection locked="0"/>
    </xf>
    <xf numFmtId="0" fontId="9" fillId="3" borderId="21" xfId="13" applyFont="1" applyFill="1" applyBorder="1" applyAlignment="1" applyProtection="1">
      <alignment horizontal="center" vertical="center" wrapText="1"/>
      <protection locked="0"/>
    </xf>
    <xf numFmtId="0" fontId="9" fillId="3" borderId="20" xfId="5" applyFont="1" applyFill="1" applyBorder="1" applyAlignment="1" applyProtection="1">
      <alignment horizontal="right" vertical="center"/>
      <protection locked="0"/>
    </xf>
    <xf numFmtId="3" fontId="9" fillId="36" borderId="21" xfId="5" applyNumberFormat="1" applyFont="1" applyFill="1" applyBorder="1" applyProtection="1">
      <protection locked="0"/>
    </xf>
    <xf numFmtId="0" fontId="9" fillId="3" borderId="23" xfId="9" applyFont="1" applyFill="1" applyBorder="1" applyAlignment="1" applyProtection="1">
      <alignment horizontal="right" vertical="center"/>
      <protection locked="0"/>
    </xf>
    <xf numFmtId="0" fontId="10" fillId="3" borderId="24" xfId="16" applyFont="1" applyFill="1" applyBorder="1" applyAlignment="1" applyProtection="1">
      <protection locked="0"/>
    </xf>
    <xf numFmtId="3" fontId="10" fillId="36" borderId="24" xfId="16" applyNumberFormat="1" applyFont="1" applyFill="1" applyBorder="1" applyAlignment="1" applyProtection="1">
      <protection locked="0"/>
    </xf>
    <xf numFmtId="164" fontId="10" fillId="36" borderId="25" xfId="1" applyNumberFormat="1" applyFont="1" applyFill="1" applyBorder="1" applyAlignment="1" applyProtection="1">
      <protection locked="0"/>
    </xf>
    <xf numFmtId="0" fontId="4" fillId="0" borderId="55" xfId="0" applyFont="1" applyBorder="1" applyAlignment="1">
      <alignment horizontal="center"/>
    </xf>
    <xf numFmtId="0" fontId="4" fillId="0" borderId="56"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1" xfId="0" applyFont="1" applyBorder="1" applyAlignment="1">
      <alignment horizontal="center" vertical="center"/>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8"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7" xfId="0" applyBorder="1" applyAlignment="1">
      <alignment horizontal="center" vertical="center"/>
    </xf>
    <xf numFmtId="0" fontId="6" fillId="36" borderId="29" xfId="0" applyFont="1" applyFill="1" applyBorder="1" applyAlignment="1">
      <alignment wrapText="1"/>
    </xf>
    <xf numFmtId="0" fontId="4" fillId="0" borderId="8" xfId="0" applyFont="1" applyFill="1" applyBorder="1" applyAlignment="1">
      <alignment vertical="center" wrapText="1"/>
    </xf>
    <xf numFmtId="0" fontId="6" fillId="36" borderId="8" xfId="0" applyFont="1" applyFill="1" applyBorder="1" applyAlignment="1">
      <alignment wrapText="1"/>
    </xf>
    <xf numFmtId="0" fontId="6" fillId="36" borderId="71"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0" xfId="0" applyFont="1" applyBorder="1" applyAlignment="1">
      <alignment horizontal="center" vertical="center" wrapText="1"/>
    </xf>
    <xf numFmtId="0" fontId="4" fillId="0" borderId="8" xfId="0" applyFont="1" applyFill="1" applyBorder="1" applyAlignment="1"/>
    <xf numFmtId="0" fontId="4" fillId="0" borderId="8" xfId="0" applyFont="1" applyBorder="1" applyAlignment="1">
      <alignment wrapText="1"/>
    </xf>
    <xf numFmtId="0" fontId="4" fillId="0" borderId="23" xfId="0" applyFont="1" applyBorder="1" applyAlignment="1">
      <alignment horizontal="center" vertical="center" wrapText="1"/>
    </xf>
    <xf numFmtId="0" fontId="4" fillId="0" borderId="8" xfId="0" applyFont="1" applyFill="1" applyBorder="1" applyAlignment="1">
      <alignment vertical="center"/>
    </xf>
    <xf numFmtId="0" fontId="10" fillId="0" borderId="0" xfId="11" applyFont="1" applyFill="1" applyBorder="1" applyAlignment="1" applyProtection="1">
      <alignment horizontal="center"/>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2" xfId="0" applyFont="1" applyBorder="1" applyAlignment="1">
      <alignment vertical="center" wrapText="1"/>
    </xf>
    <xf numFmtId="0" fontId="6" fillId="0" borderId="6"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0" xfId="0" applyFont="1" applyFill="1" applyBorder="1" applyAlignment="1">
      <alignment horizontal="center" vertical="center"/>
    </xf>
    <xf numFmtId="0" fontId="15" fillId="0" borderId="9" xfId="0" applyNumberFormat="1" applyFont="1" applyFill="1" applyBorder="1" applyAlignment="1">
      <alignment vertical="center" wrapText="1"/>
    </xf>
    <xf numFmtId="0" fontId="7" fillId="0" borderId="9" xfId="0" applyNumberFormat="1" applyFont="1" applyFill="1" applyBorder="1" applyAlignment="1">
      <alignment horizontal="left" vertical="center" wrapText="1"/>
    </xf>
    <xf numFmtId="0" fontId="19" fillId="0" borderId="9" xfId="0" applyFont="1" applyFill="1" applyBorder="1" applyAlignment="1" applyProtection="1">
      <alignment horizontal="left" vertical="center" indent="1"/>
      <protection locked="0"/>
    </xf>
    <xf numFmtId="0" fontId="19" fillId="0" borderId="9" xfId="0" applyFont="1" applyFill="1" applyBorder="1" applyAlignment="1" applyProtection="1">
      <alignment horizontal="left" vertical="center"/>
      <protection locked="0"/>
    </xf>
    <xf numFmtId="0" fontId="4" fillId="0" borderId="23" xfId="0" applyFont="1" applyFill="1" applyBorder="1" applyAlignment="1">
      <alignment horizontal="center" vertical="center"/>
    </xf>
    <xf numFmtId="0" fontId="15" fillId="0" borderId="27"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9" fillId="76" borderId="62" xfId="0" applyNumberFormat="1" applyFont="1" applyFill="1" applyBorder="1" applyAlignment="1">
      <alignment horizontal="center"/>
    </xf>
    <xf numFmtId="193" fontId="9" fillId="2" borderId="24"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9"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1"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9"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1" xfId="0" applyNumberFormat="1" applyFont="1" applyFill="1" applyBorder="1" applyAlignment="1" applyProtection="1">
      <alignment horizontal="right"/>
    </xf>
    <xf numFmtId="193" fontId="9" fillId="36" borderId="24" xfId="7"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1"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1"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1"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1"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1"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4" xfId="0" applyNumberFormat="1" applyFont="1" applyFill="1" applyBorder="1" applyAlignment="1">
      <alignment horizontal="right"/>
    </xf>
    <xf numFmtId="193" fontId="9" fillId="36" borderId="25"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4" xfId="0" applyNumberFormat="1" applyFont="1" applyFill="1" applyBorder="1" applyAlignment="1" applyProtection="1">
      <alignment horizontal="right"/>
    </xf>
    <xf numFmtId="193" fontId="9" fillId="36" borderId="24" xfId="0" applyNumberFormat="1" applyFont="1" applyFill="1" applyBorder="1" applyAlignment="1" applyProtection="1">
      <alignment horizontal="right"/>
    </xf>
    <xf numFmtId="3" fontId="24" fillId="36" borderId="24" xfId="0" applyNumberFormat="1" applyFont="1" applyFill="1" applyBorder="1" applyAlignment="1">
      <alignment vertical="center" wrapText="1"/>
    </xf>
    <xf numFmtId="3" fontId="24" fillId="36" borderId="25" xfId="0" applyNumberFormat="1" applyFont="1" applyFill="1" applyBorder="1" applyAlignment="1">
      <alignment vertical="center" wrapText="1"/>
    </xf>
    <xf numFmtId="193" fontId="0" fillId="36" borderId="19" xfId="0" applyNumberFormat="1" applyFill="1" applyBorder="1" applyAlignment="1">
      <alignment horizontal="center" vertical="center"/>
    </xf>
    <xf numFmtId="193" fontId="0" fillId="0" borderId="21" xfId="0" applyNumberFormat="1" applyBorder="1" applyAlignment="1"/>
    <xf numFmtId="193" fontId="0" fillId="0" borderId="21" xfId="0" applyNumberFormat="1" applyBorder="1" applyAlignment="1">
      <alignment wrapText="1"/>
    </xf>
    <xf numFmtId="193" fontId="0" fillId="36" borderId="21" xfId="0" applyNumberFormat="1" applyFill="1" applyBorder="1" applyAlignment="1">
      <alignment horizontal="center" vertical="center" wrapText="1"/>
    </xf>
    <xf numFmtId="193" fontId="0" fillId="36" borderId="25" xfId="0" applyNumberFormat="1" applyFill="1" applyBorder="1" applyAlignment="1">
      <alignment horizontal="center" vertical="center" wrapText="1"/>
    </xf>
    <xf numFmtId="193" fontId="7" fillId="36" borderId="21" xfId="2" applyNumberFormat="1" applyFont="1" applyFill="1" applyBorder="1" applyAlignment="1" applyProtection="1">
      <alignment vertical="top"/>
    </xf>
    <xf numFmtId="193" fontId="7" fillId="3" borderId="21" xfId="2" applyNumberFormat="1" applyFont="1" applyFill="1" applyBorder="1" applyAlignment="1" applyProtection="1">
      <alignment vertical="top"/>
      <protection locked="0"/>
    </xf>
    <xf numFmtId="193" fontId="7" fillId="36" borderId="21" xfId="2" applyNumberFormat="1" applyFont="1" applyFill="1" applyBorder="1" applyAlignment="1" applyProtection="1">
      <alignment vertical="top" wrapText="1"/>
    </xf>
    <xf numFmtId="193" fontId="7" fillId="3" borderId="21" xfId="2" applyNumberFormat="1" applyFont="1" applyFill="1" applyBorder="1" applyAlignment="1" applyProtection="1">
      <alignment vertical="top" wrapText="1"/>
      <protection locked="0"/>
    </xf>
    <xf numFmtId="193" fontId="7" fillId="36" borderId="21" xfId="2" applyNumberFormat="1" applyFont="1" applyFill="1" applyBorder="1" applyAlignment="1" applyProtection="1">
      <alignment vertical="top" wrapText="1"/>
      <protection locked="0"/>
    </xf>
    <xf numFmtId="193" fontId="7" fillId="36" borderId="25" xfId="2" applyNumberFormat="1" applyFont="1" applyFill="1" applyBorder="1" applyAlignment="1" applyProtection="1">
      <alignment vertical="top" wrapText="1"/>
    </xf>
    <xf numFmtId="193" fontId="26" fillId="0" borderId="12" xfId="0" applyNumberFormat="1" applyFont="1" applyBorder="1" applyAlignment="1">
      <alignment vertical="center"/>
    </xf>
    <xf numFmtId="193" fontId="20" fillId="0" borderId="12" xfId="0" applyNumberFormat="1" applyFont="1" applyBorder="1" applyAlignment="1">
      <alignment vertical="center"/>
    </xf>
    <xf numFmtId="193" fontId="26" fillId="0" borderId="13" xfId="0" applyNumberFormat="1" applyFont="1" applyBorder="1" applyAlignment="1">
      <alignment vertical="center"/>
    </xf>
    <xf numFmtId="193" fontId="25" fillId="36" borderId="15" xfId="0" applyNumberFormat="1" applyFont="1" applyFill="1" applyBorder="1" applyAlignment="1">
      <alignment vertical="center"/>
    </xf>
    <xf numFmtId="193" fontId="26" fillId="0" borderId="16" xfId="0" applyNumberFormat="1" applyFont="1" applyBorder="1" applyAlignment="1">
      <alignment vertical="center"/>
    </xf>
    <xf numFmtId="193" fontId="20" fillId="0" borderId="13" xfId="0" applyNumberFormat="1" applyFont="1" applyBorder="1" applyAlignment="1">
      <alignment vertical="center"/>
    </xf>
    <xf numFmtId="193" fontId="25" fillId="36" borderId="59" xfId="0" applyNumberFormat="1" applyFont="1" applyFill="1" applyBorder="1" applyAlignment="1">
      <alignment vertical="center"/>
    </xf>
    <xf numFmtId="193" fontId="26" fillId="36" borderId="12" xfId="0" applyNumberFormat="1" applyFont="1" applyFill="1" applyBorder="1" applyAlignment="1">
      <alignment vertical="center"/>
    </xf>
    <xf numFmtId="193" fontId="4" fillId="0" borderId="3" xfId="0" applyNumberFormat="1" applyFont="1" applyBorder="1" applyAlignment="1"/>
    <xf numFmtId="193" fontId="4" fillId="36" borderId="24" xfId="0" applyNumberFormat="1" applyFont="1" applyFill="1" applyBorder="1"/>
    <xf numFmtId="193" fontId="4" fillId="0" borderId="20" xfId="0" applyNumberFormat="1" applyFont="1" applyBorder="1" applyAlignment="1"/>
    <xf numFmtId="193" fontId="4" fillId="0" borderId="21" xfId="0" applyNumberFormat="1" applyFont="1" applyBorder="1" applyAlignment="1"/>
    <xf numFmtId="193" fontId="4" fillId="36" borderId="53" xfId="0" applyNumberFormat="1" applyFont="1" applyFill="1" applyBorder="1" applyAlignment="1"/>
    <xf numFmtId="193" fontId="4" fillId="36" borderId="23" xfId="0" applyNumberFormat="1" applyFont="1" applyFill="1" applyBorder="1"/>
    <xf numFmtId="193" fontId="4" fillId="36" borderId="25"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4"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4" xfId="1" applyNumberFormat="1" applyFont="1" applyFill="1" applyBorder="1" applyAlignment="1" applyProtection="1">
      <protection locked="0"/>
    </xf>
    <xf numFmtId="193" fontId="9" fillId="3" borderId="24" xfId="5" applyNumberFormat="1" applyFont="1" applyFill="1" applyBorder="1" applyProtection="1">
      <protection locked="0"/>
    </xf>
    <xf numFmtId="193" fontId="26" fillId="0" borderId="0" xfId="0" applyNumberFormat="1" applyFont="1"/>
    <xf numFmtId="0" fontId="4" fillId="0" borderId="28" xfId="0" applyFont="1" applyBorder="1" applyAlignment="1">
      <alignment horizontal="center" vertical="center"/>
    </xf>
    <xf numFmtId="193" fontId="4" fillId="0" borderId="7" xfId="0" applyNumberFormat="1" applyFont="1" applyBorder="1" applyAlignment="1"/>
    <xf numFmtId="0" fontId="4" fillId="0" borderId="28" xfId="0" applyFont="1" applyBorder="1" applyAlignment="1">
      <alignment wrapText="1"/>
    </xf>
    <xf numFmtId="193" fontId="4" fillId="0" borderId="7" xfId="0" applyNumberFormat="1" applyFont="1" applyBorder="1"/>
    <xf numFmtId="193" fontId="4" fillId="0" borderId="22" xfId="0" applyNumberFormat="1" applyFont="1" applyBorder="1" applyAlignment="1"/>
    <xf numFmtId="193" fontId="4" fillId="0" borderId="22"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1" xfId="20961" applyFont="1" applyBorder="1"/>
    <xf numFmtId="167" fontId="6" fillId="36" borderId="24" xfId="0" applyNumberFormat="1" applyFont="1" applyFill="1" applyBorder="1" applyAlignment="1">
      <alignment horizontal="center" vertical="center"/>
    </xf>
    <xf numFmtId="0" fontId="7" fillId="0" borderId="0" xfId="0" applyFont="1" applyAlignment="1">
      <alignment wrapText="1"/>
    </xf>
    <xf numFmtId="0" fontId="9" fillId="0" borderId="17" xfId="0" applyFont="1" applyFill="1" applyBorder="1" applyAlignment="1">
      <alignment horizontal="right" vertical="center" wrapText="1"/>
    </xf>
    <xf numFmtId="0" fontId="7" fillId="0" borderId="18" xfId="0" applyFont="1" applyFill="1" applyBorder="1" applyAlignment="1">
      <alignment vertical="center" wrapText="1"/>
    </xf>
    <xf numFmtId="169" fontId="29" fillId="37" borderId="0" xfId="20" applyBorder="1"/>
    <xf numFmtId="169" fontId="29" fillId="37" borderId="75" xfId="20" applyBorder="1"/>
    <xf numFmtId="0" fontId="4" fillId="0" borderId="6" xfId="0" applyFont="1" applyFill="1" applyBorder="1" applyAlignment="1">
      <alignment vertical="center"/>
    </xf>
    <xf numFmtId="0" fontId="4" fillId="0" borderId="82" xfId="0" applyFont="1" applyFill="1" applyBorder="1" applyAlignment="1">
      <alignment vertical="center"/>
    </xf>
    <xf numFmtId="0" fontId="6" fillId="0" borderId="82" xfId="0" applyFont="1" applyFill="1" applyBorder="1" applyAlignment="1">
      <alignment vertical="center"/>
    </xf>
    <xf numFmtId="0" fontId="4" fillId="0" borderId="18" xfId="0" applyFont="1" applyFill="1" applyBorder="1" applyAlignment="1">
      <alignment vertical="center"/>
    </xf>
    <xf numFmtId="0" fontId="4" fillId="0" borderId="77" xfId="0" applyFont="1" applyFill="1" applyBorder="1" applyAlignment="1">
      <alignment vertical="center"/>
    </xf>
    <xf numFmtId="0" fontId="4" fillId="0" borderId="79" xfId="0" applyFont="1" applyFill="1" applyBorder="1" applyAlignment="1">
      <alignment vertical="center"/>
    </xf>
    <xf numFmtId="0" fontId="4" fillId="0" borderId="17"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92" xfId="0" applyFont="1" applyFill="1" applyBorder="1" applyAlignment="1">
      <alignment horizontal="center" vertical="center"/>
    </xf>
    <xf numFmtId="169" fontId="29" fillId="37" borderId="32" xfId="20" applyBorder="1"/>
    <xf numFmtId="169" fontId="29" fillId="37" borderId="94" xfId="20" applyBorder="1"/>
    <xf numFmtId="169" fontId="29" fillId="37" borderId="84" xfId="20" applyBorder="1"/>
    <xf numFmtId="169" fontId="29" fillId="37" borderId="56" xfId="20" applyBorder="1"/>
    <xf numFmtId="0" fontId="4" fillId="3" borderId="66" xfId="0" applyFont="1" applyFill="1" applyBorder="1" applyAlignment="1">
      <alignment horizontal="center" vertical="center"/>
    </xf>
    <xf numFmtId="0" fontId="4" fillId="3" borderId="0" xfId="0" applyFont="1" applyFill="1" applyBorder="1" applyAlignment="1">
      <alignment vertical="center"/>
    </xf>
    <xf numFmtId="0" fontId="4" fillId="0" borderId="72" xfId="0" applyFont="1" applyFill="1" applyBorder="1" applyAlignment="1">
      <alignment horizontal="center" vertical="center"/>
    </xf>
    <xf numFmtId="0" fontId="4" fillId="3" borderId="80" xfId="0" applyFont="1" applyFill="1" applyBorder="1" applyAlignment="1">
      <alignment vertical="center"/>
    </xf>
    <xf numFmtId="0" fontId="14" fillId="3" borderId="95" xfId="0" applyFont="1" applyFill="1" applyBorder="1" applyAlignment="1">
      <alignment horizontal="left"/>
    </xf>
    <xf numFmtId="0" fontId="14" fillId="3" borderId="96" xfId="0" applyFont="1" applyFill="1" applyBorder="1" applyAlignment="1">
      <alignment horizontal="left"/>
    </xf>
    <xf numFmtId="0" fontId="4" fillId="0" borderId="0" xfId="0" applyFont="1"/>
    <xf numFmtId="0" fontId="4" fillId="0" borderId="0" xfId="0" applyFont="1" applyFill="1"/>
    <xf numFmtId="0" fontId="4" fillId="0" borderId="82"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6" fillId="3" borderId="98" xfId="0" applyFont="1" applyFill="1" applyBorder="1" applyAlignment="1">
      <alignment vertical="center"/>
    </xf>
    <xf numFmtId="0" fontId="4" fillId="3" borderId="22" xfId="0" applyFont="1" applyFill="1" applyBorder="1" applyAlignment="1">
      <alignment vertical="center"/>
    </xf>
    <xf numFmtId="0" fontId="4" fillId="0" borderId="99" xfId="0" applyFont="1" applyFill="1" applyBorder="1" applyAlignment="1">
      <alignment horizontal="center" vertical="center"/>
    </xf>
    <xf numFmtId="0" fontId="6" fillId="0" borderId="24" xfId="0" applyFont="1" applyFill="1" applyBorder="1" applyAlignment="1">
      <alignment vertical="center"/>
    </xf>
    <xf numFmtId="169" fontId="29" fillId="37" borderId="26" xfId="20" applyBorder="1"/>
    <xf numFmtId="0" fontId="4" fillId="0" borderId="6" xfId="0" applyFont="1" applyFill="1" applyBorder="1" applyAlignment="1">
      <alignment horizontal="center" vertical="center" wrapText="1"/>
    </xf>
    <xf numFmtId="0" fontId="4" fillId="0" borderId="67" xfId="0" applyFont="1" applyFill="1" applyBorder="1" applyAlignment="1">
      <alignment horizontal="center" vertical="center" wrapText="1"/>
    </xf>
    <xf numFmtId="193" fontId="4" fillId="0" borderId="7" xfId="0" applyNumberFormat="1" applyFont="1" applyFill="1" applyBorder="1"/>
    <xf numFmtId="0" fontId="7" fillId="0" borderId="17" xfId="11" applyFont="1" applyFill="1" applyBorder="1" applyAlignment="1" applyProtection="1">
      <alignment vertical="center"/>
    </xf>
    <xf numFmtId="0" fontId="7" fillId="0" borderId="18" xfId="11" applyFont="1" applyFill="1" applyBorder="1" applyAlignment="1" applyProtection="1">
      <alignment vertical="center"/>
    </xf>
    <xf numFmtId="0" fontId="15" fillId="0" borderId="19" xfId="11" applyFont="1" applyFill="1" applyBorder="1" applyAlignment="1" applyProtection="1">
      <alignment horizontal="center" vertical="center"/>
    </xf>
    <xf numFmtId="0" fontId="0" fillId="0" borderId="99" xfId="0" applyBorder="1"/>
    <xf numFmtId="0" fontId="0" fillId="0" borderId="99" xfId="0" applyBorder="1" applyAlignment="1">
      <alignment horizontal="center"/>
    </xf>
    <xf numFmtId="0" fontId="4" fillId="0" borderId="81" xfId="0" applyFont="1" applyBorder="1" applyAlignment="1">
      <alignment vertical="center" wrapText="1"/>
    </xf>
    <xf numFmtId="167" fontId="4" fillId="0" borderId="82" xfId="0" applyNumberFormat="1" applyFont="1" applyBorder="1" applyAlignment="1">
      <alignment horizontal="center" vertical="center"/>
    </xf>
    <xf numFmtId="167" fontId="4" fillId="0" borderId="97" xfId="0" applyNumberFormat="1" applyFont="1" applyBorder="1" applyAlignment="1">
      <alignment horizontal="center" vertical="center"/>
    </xf>
    <xf numFmtId="167" fontId="14" fillId="0" borderId="82" xfId="0" applyNumberFormat="1" applyFont="1" applyBorder="1" applyAlignment="1">
      <alignment horizontal="center" vertical="center"/>
    </xf>
    <xf numFmtId="0" fontId="14" fillId="0" borderId="81" xfId="0" applyFont="1" applyBorder="1" applyAlignment="1">
      <alignment vertical="center" wrapText="1"/>
    </xf>
    <xf numFmtId="0" fontId="0" fillId="0" borderId="23" xfId="0" applyBorder="1"/>
    <xf numFmtId="0" fontId="6" fillId="36" borderId="100" xfId="0" applyFont="1" applyFill="1" applyBorder="1" applyAlignment="1">
      <alignment vertical="center" wrapText="1"/>
    </xf>
    <xf numFmtId="167" fontId="6" fillId="36" borderId="25" xfId="0" applyNumberFormat="1" applyFont="1" applyFill="1" applyBorder="1" applyAlignment="1">
      <alignment horizontal="center" vertical="center"/>
    </xf>
    <xf numFmtId="193" fontId="0" fillId="0" borderId="21" xfId="0" applyNumberFormat="1" applyFill="1" applyBorder="1" applyAlignment="1">
      <alignment wrapText="1"/>
    </xf>
    <xf numFmtId="0" fontId="7" fillId="0" borderId="0" xfId="0" applyFont="1" applyFill="1" applyAlignment="1">
      <alignment wrapText="1"/>
    </xf>
    <xf numFmtId="0" fontId="23" fillId="0" borderId="99" xfId="0" applyFont="1" applyBorder="1" applyAlignment="1">
      <alignment horizontal="center" vertical="center" wrapText="1"/>
    </xf>
    <xf numFmtId="0" fontId="23" fillId="0" borderId="82" xfId="0" applyFont="1" applyBorder="1" applyAlignment="1">
      <alignment vertical="center" wrapText="1"/>
    </xf>
    <xf numFmtId="3" fontId="24" fillId="36" borderId="82" xfId="0" applyNumberFormat="1" applyFont="1" applyFill="1" applyBorder="1" applyAlignment="1">
      <alignment vertical="center" wrapText="1"/>
    </xf>
    <xf numFmtId="3" fontId="24" fillId="36" borderId="97" xfId="0" applyNumberFormat="1" applyFont="1" applyFill="1" applyBorder="1" applyAlignment="1">
      <alignment vertical="center" wrapText="1"/>
    </xf>
    <xf numFmtId="14" fontId="7" fillId="3" borderId="82" xfId="8" quotePrefix="1" applyNumberFormat="1" applyFont="1" applyFill="1" applyBorder="1" applyAlignment="1" applyProtection="1">
      <alignment horizontal="left" vertical="center" wrapText="1" indent="2"/>
      <protection locked="0"/>
    </xf>
    <xf numFmtId="3" fontId="24" fillId="0" borderId="82" xfId="0" applyNumberFormat="1" applyFont="1" applyBorder="1" applyAlignment="1">
      <alignment vertical="center" wrapText="1"/>
    </xf>
    <xf numFmtId="3" fontId="24" fillId="0" borderId="97" xfId="0" applyNumberFormat="1" applyFont="1" applyBorder="1" applyAlignment="1">
      <alignment vertical="center" wrapText="1"/>
    </xf>
    <xf numFmtId="14" fontId="7" fillId="3" borderId="82" xfId="8" quotePrefix="1" applyNumberFormat="1" applyFont="1" applyFill="1" applyBorder="1" applyAlignment="1" applyProtection="1">
      <alignment horizontal="left" vertical="center" wrapText="1" indent="3"/>
      <protection locked="0"/>
    </xf>
    <xf numFmtId="3" fontId="24" fillId="0" borderId="82" xfId="0" applyNumberFormat="1" applyFont="1" applyFill="1" applyBorder="1" applyAlignment="1">
      <alignment vertical="center" wrapText="1"/>
    </xf>
    <xf numFmtId="0" fontId="23" fillId="0" borderId="82" xfId="0" applyFont="1" applyFill="1" applyBorder="1" applyAlignment="1">
      <alignment horizontal="left" vertical="center" wrapText="1" indent="2"/>
    </xf>
    <xf numFmtId="0" fontId="11" fillId="0" borderId="82" xfId="17" applyFill="1" applyBorder="1" applyAlignment="1" applyProtection="1"/>
    <xf numFmtId="0" fontId="7" fillId="3" borderId="82" xfId="20960" applyFont="1" applyFill="1" applyBorder="1" applyAlignment="1" applyProtection="1"/>
    <xf numFmtId="0" fontId="106" fillId="0" borderId="82" xfId="20960" applyFont="1" applyFill="1" applyBorder="1" applyAlignment="1" applyProtection="1">
      <alignment horizontal="center" vertical="center"/>
    </xf>
    <xf numFmtId="0" fontId="4" fillId="0" borderId="82" xfId="0" applyFont="1" applyBorder="1"/>
    <xf numFmtId="0" fontId="11" fillId="0" borderId="82" xfId="17" applyFill="1" applyBorder="1" applyAlignment="1" applyProtection="1">
      <alignment horizontal="left" vertical="center" wrapText="1"/>
    </xf>
    <xf numFmtId="0" fontId="11" fillId="0" borderId="82" xfId="17" applyFill="1" applyBorder="1" applyAlignment="1" applyProtection="1">
      <alignment horizontal="left" vertical="center"/>
    </xf>
    <xf numFmtId="0" fontId="11" fillId="0" borderId="82" xfId="17" applyBorder="1" applyAlignment="1" applyProtection="1"/>
    <xf numFmtId="0" fontId="4" fillId="0" borderId="82" xfId="0" applyFont="1" applyFill="1" applyBorder="1"/>
    <xf numFmtId="0" fontId="23" fillId="0" borderId="99" xfId="0" applyFont="1" applyFill="1" applyBorder="1" applyAlignment="1">
      <alignment horizontal="center" vertical="center" wrapText="1"/>
    </xf>
    <xf numFmtId="0" fontId="23" fillId="0" borderId="82" xfId="0" applyFont="1" applyFill="1" applyBorder="1" applyAlignment="1">
      <alignment vertical="center" wrapText="1"/>
    </xf>
    <xf numFmtId="3" fontId="24" fillId="0" borderId="97" xfId="0" applyNumberFormat="1" applyFont="1" applyFill="1" applyBorder="1" applyAlignment="1">
      <alignment vertical="center" wrapText="1"/>
    </xf>
    <xf numFmtId="0" fontId="4" fillId="0" borderId="63" xfId="0" applyFont="1" applyFill="1" applyBorder="1" applyAlignment="1">
      <alignment horizontal="center" vertical="center" wrapText="1"/>
    </xf>
    <xf numFmtId="10" fontId="4" fillId="0" borderId="22" xfId="20961" applyNumberFormat="1" applyFont="1" applyBorder="1" applyAlignment="1"/>
    <xf numFmtId="10" fontId="4" fillId="0" borderId="39" xfId="20961" applyNumberFormat="1" applyFont="1" applyBorder="1" applyAlignment="1"/>
    <xf numFmtId="14" fontId="7" fillId="0" borderId="0" xfId="0" applyNumberFormat="1" applyFont="1"/>
    <xf numFmtId="14" fontId="4" fillId="0" borderId="0" xfId="0" applyNumberFormat="1" applyFont="1"/>
    <xf numFmtId="193" fontId="10" fillId="0" borderId="3" xfId="0" applyNumberFormat="1" applyFont="1" applyFill="1" applyBorder="1" applyAlignment="1" applyProtection="1">
      <alignment horizontal="right"/>
    </xf>
    <xf numFmtId="193" fontId="10" fillId="36" borderId="3" xfId="0" applyNumberFormat="1" applyFont="1" applyFill="1" applyBorder="1" applyAlignment="1" applyProtection="1">
      <alignment horizontal="right"/>
    </xf>
    <xf numFmtId="193" fontId="10" fillId="36" borderId="21" xfId="0" applyNumberFormat="1" applyFont="1" applyFill="1" applyBorder="1" applyAlignment="1" applyProtection="1">
      <alignment horizontal="right"/>
    </xf>
    <xf numFmtId="164" fontId="4" fillId="0" borderId="54" xfId="7" applyNumberFormat="1" applyFont="1" applyFill="1" applyBorder="1" applyAlignment="1">
      <alignment vertical="center"/>
    </xf>
    <xf numFmtId="164" fontId="4" fillId="0" borderId="83" xfId="7" applyNumberFormat="1" applyFont="1" applyFill="1" applyBorder="1" applyAlignment="1">
      <alignment vertical="center"/>
    </xf>
    <xf numFmtId="164" fontId="4" fillId="0" borderId="67" xfId="7" applyNumberFormat="1" applyFont="1" applyFill="1" applyBorder="1" applyAlignment="1">
      <alignment vertical="center"/>
    </xf>
    <xf numFmtId="164" fontId="4" fillId="3" borderId="80"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78" xfId="7" applyNumberFormat="1" applyFont="1" applyFill="1" applyBorder="1" applyAlignment="1">
      <alignment vertical="center"/>
    </xf>
    <xf numFmtId="164" fontId="4" fillId="0" borderId="91" xfId="7" applyNumberFormat="1" applyFont="1" applyFill="1" applyBorder="1" applyAlignment="1">
      <alignment vertical="center"/>
    </xf>
    <xf numFmtId="9" fontId="4" fillId="0" borderId="76" xfId="20961" applyFont="1" applyFill="1" applyBorder="1" applyAlignment="1">
      <alignment vertical="center"/>
    </xf>
    <xf numFmtId="9" fontId="4" fillId="0" borderId="93" xfId="20961" applyFont="1" applyFill="1" applyBorder="1" applyAlignment="1">
      <alignment vertical="center"/>
    </xf>
    <xf numFmtId="164" fontId="4" fillId="0" borderId="82" xfId="7" applyNumberFormat="1" applyFont="1" applyFill="1" applyBorder="1" applyAlignment="1">
      <alignment vertical="center"/>
    </xf>
    <xf numFmtId="164" fontId="4" fillId="0" borderId="97" xfId="7" applyNumberFormat="1" applyFont="1" applyFill="1" applyBorder="1" applyAlignment="1">
      <alignment vertical="center"/>
    </xf>
    <xf numFmtId="164" fontId="4" fillId="3" borderId="22" xfId="7" applyNumberFormat="1" applyFont="1" applyFill="1" applyBorder="1" applyAlignment="1">
      <alignment vertical="center"/>
    </xf>
    <xf numFmtId="164" fontId="4" fillId="0" borderId="24"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19" xfId="7" applyNumberFormat="1" applyFont="1" applyFill="1" applyBorder="1" applyAlignment="1">
      <alignment vertical="center"/>
    </xf>
    <xf numFmtId="0" fontId="9" fillId="0" borderId="99" xfId="0" applyFont="1" applyFill="1" applyBorder="1" applyAlignment="1">
      <alignment horizontal="center" vertical="center" wrapText="1"/>
    </xf>
    <xf numFmtId="0" fontId="15" fillId="0" borderId="82" xfId="0" applyFont="1" applyFill="1" applyBorder="1" applyAlignment="1">
      <alignment horizontal="center" vertical="center" wrapText="1"/>
    </xf>
    <xf numFmtId="0" fontId="16" fillId="0" borderId="82" xfId="0" applyFont="1" applyFill="1" applyBorder="1" applyAlignment="1">
      <alignment horizontal="left" vertical="center" wrapText="1"/>
    </xf>
    <xf numFmtId="0" fontId="9" fillId="0" borderId="99" xfId="0" applyFont="1" applyFill="1" applyBorder="1" applyAlignment="1">
      <alignment horizontal="right" vertical="center" wrapText="1"/>
    </xf>
    <xf numFmtId="0" fontId="7" fillId="0" borderId="82" xfId="0" applyFont="1" applyFill="1" applyBorder="1" applyAlignment="1">
      <alignment vertical="center" wrapText="1"/>
    </xf>
    <xf numFmtId="193" fontId="7" fillId="0" borderId="82" xfId="0" applyNumberFormat="1" applyFont="1" applyFill="1" applyBorder="1" applyAlignment="1" applyProtection="1">
      <alignment vertical="center" wrapText="1"/>
      <protection locked="0"/>
    </xf>
    <xf numFmtId="193" fontId="4" fillId="0" borderId="82" xfId="0" applyNumberFormat="1" applyFont="1" applyFill="1" applyBorder="1" applyAlignment="1" applyProtection="1">
      <alignment vertical="center" wrapText="1"/>
      <protection locked="0"/>
    </xf>
    <xf numFmtId="193" fontId="4" fillId="0" borderId="97" xfId="0" applyNumberFormat="1" applyFont="1" applyFill="1" applyBorder="1" applyAlignment="1" applyProtection="1">
      <alignment vertical="center" wrapText="1"/>
      <protection locked="0"/>
    </xf>
    <xf numFmtId="193" fontId="7" fillId="0" borderId="82" xfId="0" applyNumberFormat="1" applyFont="1" applyFill="1" applyBorder="1" applyAlignment="1" applyProtection="1">
      <alignment horizontal="right" vertical="center" wrapText="1"/>
      <protection locked="0"/>
    </xf>
    <xf numFmtId="0" fontId="9" fillId="0" borderId="99" xfId="0" applyFont="1" applyBorder="1" applyAlignment="1">
      <alignment horizontal="right" vertical="center" wrapText="1"/>
    </xf>
    <xf numFmtId="0" fontId="7" fillId="0" borderId="82" xfId="0" applyFont="1" applyBorder="1" applyAlignment="1">
      <alignment vertical="center" wrapText="1"/>
    </xf>
    <xf numFmtId="0" fontId="9" fillId="2" borderId="99" xfId="0" applyFont="1" applyFill="1" applyBorder="1" applyAlignment="1">
      <alignment horizontal="right" vertical="center"/>
    </xf>
    <xf numFmtId="0" fontId="9" fillId="2" borderId="82" xfId="0" applyFont="1" applyFill="1" applyBorder="1" applyAlignment="1">
      <alignment vertical="center"/>
    </xf>
    <xf numFmtId="165" fontId="9" fillId="2" borderId="82" xfId="20961" applyNumberFormat="1" applyFont="1" applyFill="1" applyBorder="1" applyAlignment="1" applyProtection="1">
      <alignment vertical="center"/>
      <protection locked="0"/>
    </xf>
    <xf numFmtId="165" fontId="18" fillId="2" borderId="82" xfId="20961" applyNumberFormat="1" applyFont="1" applyFill="1" applyBorder="1" applyAlignment="1" applyProtection="1">
      <alignment vertical="center"/>
      <protection locked="0"/>
    </xf>
    <xf numFmtId="165" fontId="18" fillId="2" borderId="97" xfId="20961" applyNumberFormat="1" applyFont="1" applyFill="1" applyBorder="1" applyAlignment="1" applyProtection="1">
      <alignment vertical="center"/>
      <protection locked="0"/>
    </xf>
    <xf numFmtId="165" fontId="9" fillId="2" borderId="97" xfId="20961" applyNumberFormat="1" applyFont="1" applyFill="1" applyBorder="1" applyAlignment="1" applyProtection="1">
      <alignment vertical="center"/>
      <protection locked="0"/>
    </xf>
    <xf numFmtId="193" fontId="9" fillId="2" borderId="82" xfId="0" applyNumberFormat="1" applyFont="1" applyFill="1" applyBorder="1" applyAlignment="1" applyProtection="1">
      <alignment vertical="center"/>
      <protection locked="0"/>
    </xf>
    <xf numFmtId="0" fontId="15" fillId="0" borderId="99" xfId="0" applyFont="1" applyFill="1" applyBorder="1" applyAlignment="1">
      <alignment horizontal="center" vertical="center" wrapText="1"/>
    </xf>
    <xf numFmtId="0" fontId="7" fillId="0" borderId="82" xfId="0" applyFont="1" applyFill="1" applyBorder="1" applyAlignment="1">
      <alignment horizontal="left" vertical="center" wrapText="1"/>
    </xf>
    <xf numFmtId="193" fontId="18" fillId="2" borderId="82" xfId="0" applyNumberFormat="1" applyFont="1" applyFill="1" applyBorder="1" applyAlignment="1" applyProtection="1">
      <alignment vertical="center"/>
      <protection locked="0"/>
    </xf>
    <xf numFmtId="165" fontId="4" fillId="0" borderId="82" xfId="20961" applyNumberFormat="1" applyFont="1" applyFill="1" applyBorder="1" applyAlignment="1" applyProtection="1">
      <alignment horizontal="right" vertical="center" wrapText="1"/>
      <protection locked="0"/>
    </xf>
    <xf numFmtId="165" fontId="4" fillId="0" borderId="82" xfId="20961" applyNumberFormat="1" applyFont="1" applyFill="1" applyBorder="1" applyAlignment="1" applyProtection="1">
      <alignment vertical="center" wrapText="1"/>
      <protection locked="0"/>
    </xf>
    <xf numFmtId="165" fontId="4" fillId="0" borderId="97" xfId="20961" applyNumberFormat="1" applyFont="1" applyFill="1" applyBorder="1" applyAlignment="1" applyProtection="1">
      <alignment vertical="center" wrapText="1"/>
      <protection locked="0"/>
    </xf>
    <xf numFmtId="169" fontId="29" fillId="37" borderId="1" xfId="20" applyBorder="1"/>
    <xf numFmtId="169" fontId="29" fillId="37" borderId="103" xfId="20" applyBorder="1"/>
    <xf numFmtId="0" fontId="4" fillId="0" borderId="104" xfId="0" applyFont="1" applyFill="1" applyBorder="1" applyAlignment="1">
      <alignment horizontal="center" vertical="center" wrapText="1"/>
    </xf>
    <xf numFmtId="0" fontId="26" fillId="0" borderId="99" xfId="0" applyFont="1" applyBorder="1" applyAlignment="1">
      <alignment horizontal="center"/>
    </xf>
    <xf numFmtId="0" fontId="26" fillId="0" borderId="105" xfId="0" applyFont="1" applyBorder="1" applyAlignment="1">
      <alignment wrapText="1"/>
    </xf>
    <xf numFmtId="193" fontId="26" fillId="0" borderId="106" xfId="0" applyNumberFormat="1" applyFont="1" applyBorder="1" applyAlignment="1">
      <alignment vertical="center"/>
    </xf>
    <xf numFmtId="164" fontId="4" fillId="0" borderId="21" xfId="7" applyNumberFormat="1" applyFont="1" applyBorder="1" applyAlignment="1"/>
    <xf numFmtId="164" fontId="4" fillId="36" borderId="25" xfId="7" applyNumberFormat="1" applyFont="1" applyFill="1" applyBorder="1"/>
    <xf numFmtId="0" fontId="13" fillId="0" borderId="7" xfId="0" applyFont="1" applyFill="1" applyBorder="1" applyAlignment="1">
      <alignment wrapText="1"/>
    </xf>
    <xf numFmtId="165" fontId="9" fillId="2" borderId="24" xfId="20961" applyNumberFormat="1" applyFont="1" applyFill="1" applyBorder="1" applyAlignment="1" applyProtection="1">
      <alignment vertical="center"/>
      <protection locked="0"/>
    </xf>
    <xf numFmtId="165" fontId="18" fillId="2" borderId="24" xfId="20961" applyNumberFormat="1" applyFont="1" applyFill="1" applyBorder="1" applyAlignment="1" applyProtection="1">
      <alignment vertical="center"/>
      <protection locked="0"/>
    </xf>
    <xf numFmtId="17" fontId="7" fillId="0" borderId="18" xfId="0" applyNumberFormat="1" applyFont="1" applyFill="1" applyBorder="1" applyAlignment="1">
      <alignment horizontal="left" vertical="center" wrapText="1" indent="1"/>
    </xf>
    <xf numFmtId="17" fontId="4" fillId="0" borderId="18" xfId="0" applyNumberFormat="1" applyFont="1" applyFill="1" applyBorder="1" applyAlignment="1">
      <alignment horizontal="center" vertical="center" wrapText="1"/>
    </xf>
    <xf numFmtId="17" fontId="4" fillId="0" borderId="19" xfId="0" applyNumberFormat="1" applyFont="1" applyFill="1" applyBorder="1" applyAlignment="1">
      <alignment horizontal="center" vertical="center" wrapText="1"/>
    </xf>
    <xf numFmtId="17" fontId="23" fillId="0" borderId="6" xfId="0" applyNumberFormat="1" applyFont="1" applyBorder="1" applyAlignment="1">
      <alignment horizontal="center" vertical="center" wrapText="1"/>
    </xf>
    <xf numFmtId="17" fontId="23" fillId="0" borderId="67" xfId="0" applyNumberFormat="1" applyFont="1" applyBorder="1" applyAlignment="1">
      <alignment horizontal="center" vertical="center" wrapText="1"/>
    </xf>
    <xf numFmtId="0" fontId="107" fillId="0" borderId="69" xfId="0" applyFont="1" applyBorder="1" applyAlignment="1">
      <alignment horizontal="left" vertical="center" wrapText="1"/>
    </xf>
    <xf numFmtId="0" fontId="107" fillId="0" borderId="68" xfId="0" applyFont="1" applyBorder="1" applyAlignment="1">
      <alignment horizontal="left" vertical="center" wrapText="1"/>
    </xf>
    <xf numFmtId="0" fontId="9" fillId="0" borderId="28" xfId="0" applyFont="1" applyFill="1" applyBorder="1" applyAlignment="1" applyProtection="1">
      <alignment horizontal="center"/>
    </xf>
    <xf numFmtId="0" fontId="9" fillId="0" borderId="29"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0" xfId="0" applyFont="1" applyFill="1" applyBorder="1" applyAlignment="1" applyProtection="1">
      <alignment horizontal="center"/>
    </xf>
    <xf numFmtId="0" fontId="6" fillId="0" borderId="4" xfId="0" applyFont="1" applyBorder="1" applyAlignment="1">
      <alignment horizontal="center" vertical="center"/>
    </xf>
    <xf numFmtId="0" fontId="6" fillId="0" borderId="72" xfId="0" applyFont="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8"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28" xfId="0" applyFont="1" applyBorder="1" applyAlignment="1">
      <alignment horizontal="center" wrapText="1"/>
    </xf>
    <xf numFmtId="0" fontId="9" fillId="0" borderId="30" xfId="0" applyFont="1" applyBorder="1" applyAlignment="1">
      <alignment horizontal="center"/>
    </xf>
    <xf numFmtId="0" fontId="13" fillId="0" borderId="3" xfId="0" applyFont="1" applyBorder="1" applyAlignment="1">
      <alignment wrapText="1"/>
    </xf>
    <xf numFmtId="0" fontId="4" fillId="0" borderId="21" xfId="0" applyFont="1" applyBorder="1" applyAlignment="1"/>
    <xf numFmtId="0" fontId="10" fillId="0" borderId="7" xfId="0" applyFont="1" applyBorder="1" applyAlignment="1">
      <alignment horizontal="center" wrapText="1"/>
    </xf>
    <xf numFmtId="0" fontId="9" fillId="0" borderId="22" xfId="0" applyFont="1" applyBorder="1" applyAlignment="1">
      <alignment horizontal="center"/>
    </xf>
    <xf numFmtId="0" fontId="10" fillId="0" borderId="7"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82" xfId="0" applyFont="1" applyFill="1" applyBorder="1" applyAlignment="1">
      <alignment horizontal="center" vertical="center" wrapText="1"/>
    </xf>
    <xf numFmtId="0" fontId="4" fillId="0" borderId="83" xfId="0" applyFont="1" applyFill="1" applyBorder="1" applyAlignment="1">
      <alignment horizontal="center"/>
    </xf>
    <xf numFmtId="0" fontId="4" fillId="0" borderId="22" xfId="0" applyFont="1" applyFill="1" applyBorder="1" applyAlignment="1">
      <alignment horizontal="center"/>
    </xf>
    <xf numFmtId="0" fontId="104" fillId="3" borderId="70" xfId="13" applyFont="1" applyFill="1" applyBorder="1" applyAlignment="1" applyProtection="1">
      <alignment horizontal="center" vertical="center" wrapText="1"/>
      <protection locked="0"/>
    </xf>
    <xf numFmtId="0" fontId="104" fillId="3" borderId="67" xfId="13" applyFont="1" applyFill="1" applyBorder="1" applyAlignment="1" applyProtection="1">
      <alignment horizontal="center" vertical="center" wrapText="1"/>
      <protection locked="0"/>
    </xf>
    <xf numFmtId="9" fontId="4" fillId="0" borderId="7" xfId="0" applyNumberFormat="1" applyFont="1" applyBorder="1" applyAlignment="1">
      <alignment horizontal="center" vertical="center"/>
    </xf>
    <xf numFmtId="9" fontId="4" fillId="0" borderId="9"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164" fontId="15" fillId="0" borderId="73" xfId="1" applyNumberFormat="1" applyFont="1" applyFill="1" applyBorder="1" applyAlignment="1" applyProtection="1">
      <alignment horizontal="center" vertical="center" wrapText="1"/>
      <protection locked="0"/>
    </xf>
    <xf numFmtId="164" fontId="15" fillId="0" borderId="74"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7" xfId="0" applyFont="1" applyFill="1" applyBorder="1" applyAlignment="1">
      <alignment horizontal="center" wrapText="1"/>
    </xf>
    <xf numFmtId="0" fontId="4" fillId="0" borderId="9" xfId="0" applyFont="1" applyFill="1" applyBorder="1" applyAlignment="1">
      <alignment horizontal="center" wrapText="1"/>
    </xf>
    <xf numFmtId="0" fontId="4" fillId="0" borderId="76"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14" fillId="0" borderId="55" xfId="0" applyFont="1" applyFill="1" applyBorder="1" applyAlignment="1">
      <alignment horizontal="left" vertical="center"/>
    </xf>
    <xf numFmtId="0" fontId="14" fillId="0" borderId="56" xfId="0" applyFont="1" applyFill="1" applyBorder="1" applyAlignment="1">
      <alignment horizontal="left" vertical="center"/>
    </xf>
    <xf numFmtId="0" fontId="4" fillId="0" borderId="56" xfId="0" applyFont="1" applyFill="1" applyBorder="1" applyAlignment="1">
      <alignment horizontal="center" vertical="center" wrapText="1"/>
    </xf>
    <xf numFmtId="0" fontId="4" fillId="0" borderId="89" xfId="0" applyFont="1" applyFill="1" applyBorder="1" applyAlignment="1">
      <alignment horizontal="center"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sb-server\Public_Directory\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5"/>
  <sheetViews>
    <sheetView tabSelected="1" zoomScaleNormal="100" workbookViewId="0">
      <pane xSplit="1" ySplit="7" topLeftCell="B8" activePane="bottomRight" state="frozen"/>
      <selection pane="topRight" activeCell="B1" sqref="B1"/>
      <selection pane="bottomLeft" activeCell="A8" sqref="A8"/>
      <selection pane="bottomRight" activeCell="C13" sqref="C13"/>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86" t="s">
        <v>257</v>
      </c>
      <c r="C1" s="94" t="s">
        <v>413</v>
      </c>
    </row>
    <row r="2" spans="1:3" s="183" customFormat="1" ht="15.75">
      <c r="A2" s="228">
        <v>1</v>
      </c>
      <c r="B2" s="184" t="s">
        <v>258</v>
      </c>
      <c r="C2" s="181" t="s">
        <v>414</v>
      </c>
    </row>
    <row r="3" spans="1:3" s="183" customFormat="1" ht="15.75">
      <c r="A3" s="228">
        <v>2</v>
      </c>
      <c r="B3" s="185" t="s">
        <v>259</v>
      </c>
      <c r="C3" s="181" t="s">
        <v>415</v>
      </c>
    </row>
    <row r="4" spans="1:3" s="183" customFormat="1" ht="15.75">
      <c r="A4" s="228">
        <v>3</v>
      </c>
      <c r="B4" s="185" t="s">
        <v>260</v>
      </c>
      <c r="C4" s="181" t="s">
        <v>416</v>
      </c>
    </row>
    <row r="5" spans="1:3" s="183" customFormat="1" ht="15.75">
      <c r="A5" s="229">
        <v>4</v>
      </c>
      <c r="B5" s="188" t="s">
        <v>261</v>
      </c>
      <c r="C5" s="181"/>
    </row>
    <row r="6" spans="1:3" s="187" customFormat="1" ht="65.25" customHeight="1">
      <c r="A6" s="449" t="s">
        <v>378</v>
      </c>
      <c r="B6" s="450"/>
      <c r="C6" s="450"/>
    </row>
    <row r="7" spans="1:3">
      <c r="A7" s="375" t="s">
        <v>331</v>
      </c>
      <c r="B7" s="376" t="s">
        <v>262</v>
      </c>
    </row>
    <row r="8" spans="1:3">
      <c r="A8" s="377">
        <v>1</v>
      </c>
      <c r="B8" s="374" t="s">
        <v>226</v>
      </c>
    </row>
    <row r="9" spans="1:3">
      <c r="A9" s="377">
        <v>2</v>
      </c>
      <c r="B9" s="374" t="s">
        <v>263</v>
      </c>
    </row>
    <row r="10" spans="1:3">
      <c r="A10" s="377">
        <v>3</v>
      </c>
      <c r="B10" s="374" t="s">
        <v>264</v>
      </c>
    </row>
    <row r="11" spans="1:3">
      <c r="A11" s="377">
        <v>4</v>
      </c>
      <c r="B11" s="374" t="s">
        <v>265</v>
      </c>
      <c r="C11" s="182"/>
    </row>
    <row r="12" spans="1:3">
      <c r="A12" s="377">
        <v>5</v>
      </c>
      <c r="B12" s="374" t="s">
        <v>190</v>
      </c>
    </row>
    <row r="13" spans="1:3">
      <c r="A13" s="377">
        <v>6</v>
      </c>
      <c r="B13" s="378" t="s">
        <v>151</v>
      </c>
    </row>
    <row r="14" spans="1:3">
      <c r="A14" s="377">
        <v>7</v>
      </c>
      <c r="B14" s="374" t="s">
        <v>266</v>
      </c>
    </row>
    <row r="15" spans="1:3">
      <c r="A15" s="377">
        <v>8</v>
      </c>
      <c r="B15" s="374" t="s">
        <v>270</v>
      </c>
    </row>
    <row r="16" spans="1:3">
      <c r="A16" s="377">
        <v>9</v>
      </c>
      <c r="B16" s="374" t="s">
        <v>89</v>
      </c>
    </row>
    <row r="17" spans="1:2">
      <c r="A17" s="377">
        <v>10</v>
      </c>
      <c r="B17" s="374" t="s">
        <v>273</v>
      </c>
    </row>
    <row r="18" spans="1:2">
      <c r="A18" s="377">
        <v>11</v>
      </c>
      <c r="B18" s="378" t="s">
        <v>253</v>
      </c>
    </row>
    <row r="19" spans="1:2">
      <c r="A19" s="377">
        <v>12</v>
      </c>
      <c r="B19" s="378" t="s">
        <v>250</v>
      </c>
    </row>
    <row r="20" spans="1:2">
      <c r="A20" s="377">
        <v>13</v>
      </c>
      <c r="B20" s="379" t="s">
        <v>368</v>
      </c>
    </row>
    <row r="21" spans="1:2">
      <c r="A21" s="377">
        <v>14</v>
      </c>
      <c r="B21" s="380" t="s">
        <v>399</v>
      </c>
    </row>
    <row r="22" spans="1:2">
      <c r="A22" s="381">
        <v>15</v>
      </c>
      <c r="B22" s="378" t="s">
        <v>78</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B21" location="'14. LCR'!A1" display="ლიკვიდობის გადაფარვის კოეფიციენტი"/>
  </hyperlinks>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6" sqref="C6"/>
    </sheetView>
  </sheetViews>
  <sheetFormatPr defaultRowHeight="15"/>
  <cols>
    <col min="1" max="1" width="9.5703125" style="5" bestFit="1" customWidth="1"/>
    <col min="2" max="2" width="132.42578125" style="2" customWidth="1"/>
    <col min="3" max="3" width="18.42578125" style="2" customWidth="1"/>
  </cols>
  <sheetData>
    <row r="1" spans="1:6" ht="15.75">
      <c r="A1" s="18" t="s">
        <v>191</v>
      </c>
      <c r="B1" s="337" t="str">
        <f>'1. key ratios'!B1</f>
        <v>სს ბაზისბანკი</v>
      </c>
      <c r="D1" s="2"/>
      <c r="E1" s="2"/>
      <c r="F1" s="2"/>
    </row>
    <row r="2" spans="1:6" s="22" customFormat="1" ht="15.75" customHeight="1">
      <c r="A2" s="22" t="s">
        <v>192</v>
      </c>
      <c r="B2" s="389">
        <f>'1. key ratios'!B2</f>
        <v>43190</v>
      </c>
    </row>
    <row r="3" spans="1:6" s="22" customFormat="1" ht="15.75" customHeight="1"/>
    <row r="4" spans="1:6" ht="15.75" thickBot="1">
      <c r="A4" s="5" t="s">
        <v>340</v>
      </c>
      <c r="B4" s="61" t="s">
        <v>89</v>
      </c>
    </row>
    <row r="5" spans="1:6">
      <c r="A5" s="136" t="s">
        <v>27</v>
      </c>
      <c r="B5" s="137"/>
      <c r="C5" s="138" t="s">
        <v>28</v>
      </c>
    </row>
    <row r="6" spans="1:6">
      <c r="A6" s="139">
        <v>1</v>
      </c>
      <c r="B6" s="84" t="s">
        <v>29</v>
      </c>
      <c r="C6" s="268">
        <f>SUM(C7:C11)</f>
        <v>192265463.52289999</v>
      </c>
    </row>
    <row r="7" spans="1:6">
      <c r="A7" s="139">
        <v>2</v>
      </c>
      <c r="B7" s="81" t="s">
        <v>30</v>
      </c>
      <c r="C7" s="269">
        <v>16096897</v>
      </c>
    </row>
    <row r="8" spans="1:6">
      <c r="A8" s="139">
        <v>3</v>
      </c>
      <c r="B8" s="75" t="s">
        <v>31</v>
      </c>
      <c r="C8" s="269">
        <v>75284047.799999997</v>
      </c>
    </row>
    <row r="9" spans="1:6">
      <c r="A9" s="139">
        <v>4</v>
      </c>
      <c r="B9" s="75" t="s">
        <v>32</v>
      </c>
      <c r="C9" s="269">
        <v>0</v>
      </c>
    </row>
    <row r="10" spans="1:6">
      <c r="A10" s="139">
        <v>5</v>
      </c>
      <c r="B10" s="75" t="s">
        <v>33</v>
      </c>
      <c r="C10" s="269">
        <v>74131459.700000003</v>
      </c>
    </row>
    <row r="11" spans="1:6">
      <c r="A11" s="139">
        <v>6</v>
      </c>
      <c r="B11" s="82" t="s">
        <v>34</v>
      </c>
      <c r="C11" s="269">
        <v>26753059.0229</v>
      </c>
    </row>
    <row r="12" spans="1:6" s="4" customFormat="1">
      <c r="A12" s="139">
        <v>7</v>
      </c>
      <c r="B12" s="84" t="s">
        <v>35</v>
      </c>
      <c r="C12" s="270">
        <f>SUM(C13:C27)</f>
        <v>9498592.5</v>
      </c>
    </row>
    <row r="13" spans="1:6" s="4" customFormat="1">
      <c r="A13" s="139">
        <v>8</v>
      </c>
      <c r="B13" s="83" t="s">
        <v>36</v>
      </c>
      <c r="C13" s="271">
        <v>8601655.1899999995</v>
      </c>
    </row>
    <row r="14" spans="1:6" s="4" customFormat="1" ht="25.5">
      <c r="A14" s="139">
        <v>9</v>
      </c>
      <c r="B14" s="76" t="s">
        <v>37</v>
      </c>
      <c r="C14" s="271">
        <v>0</v>
      </c>
    </row>
    <row r="15" spans="1:6" s="4" customFormat="1">
      <c r="A15" s="139">
        <v>10</v>
      </c>
      <c r="B15" s="77" t="s">
        <v>38</v>
      </c>
      <c r="C15" s="271">
        <v>896937.31</v>
      </c>
    </row>
    <row r="16" spans="1:6" s="4" customFormat="1">
      <c r="A16" s="139">
        <v>11</v>
      </c>
      <c r="B16" s="78" t="s">
        <v>39</v>
      </c>
      <c r="C16" s="271">
        <v>0</v>
      </c>
    </row>
    <row r="17" spans="1:3" s="4" customFormat="1">
      <c r="A17" s="139">
        <v>12</v>
      </c>
      <c r="B17" s="77" t="s">
        <v>40</v>
      </c>
      <c r="C17" s="271">
        <v>0</v>
      </c>
    </row>
    <row r="18" spans="1:3" s="4" customFormat="1">
      <c r="A18" s="139">
        <v>13</v>
      </c>
      <c r="B18" s="77" t="s">
        <v>41</v>
      </c>
      <c r="C18" s="271">
        <v>0</v>
      </c>
    </row>
    <row r="19" spans="1:3" s="4" customFormat="1">
      <c r="A19" s="139">
        <v>14</v>
      </c>
      <c r="B19" s="77" t="s">
        <v>42</v>
      </c>
      <c r="C19" s="271">
        <v>0</v>
      </c>
    </row>
    <row r="20" spans="1:3" s="4" customFormat="1" ht="25.5">
      <c r="A20" s="139">
        <v>15</v>
      </c>
      <c r="B20" s="77" t="s">
        <v>43</v>
      </c>
      <c r="C20" s="271">
        <v>0</v>
      </c>
    </row>
    <row r="21" spans="1:3" s="4" customFormat="1" ht="25.5">
      <c r="A21" s="139">
        <v>16</v>
      </c>
      <c r="B21" s="76" t="s">
        <v>44</v>
      </c>
      <c r="C21" s="271">
        <v>0</v>
      </c>
    </row>
    <row r="22" spans="1:3" s="4" customFormat="1">
      <c r="A22" s="139">
        <v>17</v>
      </c>
      <c r="B22" s="140" t="s">
        <v>45</v>
      </c>
      <c r="C22" s="271">
        <v>0</v>
      </c>
    </row>
    <row r="23" spans="1:3" s="4" customFormat="1" ht="25.5">
      <c r="A23" s="139">
        <v>18</v>
      </c>
      <c r="B23" s="76" t="s">
        <v>46</v>
      </c>
      <c r="C23" s="271">
        <v>0</v>
      </c>
    </row>
    <row r="24" spans="1:3" s="4" customFormat="1" ht="25.5">
      <c r="A24" s="139">
        <v>19</v>
      </c>
      <c r="B24" s="76" t="s">
        <v>47</v>
      </c>
      <c r="C24" s="271">
        <v>0</v>
      </c>
    </row>
    <row r="25" spans="1:3" s="4" customFormat="1" ht="25.5">
      <c r="A25" s="139">
        <v>20</v>
      </c>
      <c r="B25" s="79" t="s">
        <v>48</v>
      </c>
      <c r="C25" s="271">
        <v>0</v>
      </c>
    </row>
    <row r="26" spans="1:3" s="4" customFormat="1">
      <c r="A26" s="139">
        <v>21</v>
      </c>
      <c r="B26" s="79" t="s">
        <v>49</v>
      </c>
      <c r="C26" s="271">
        <v>0</v>
      </c>
    </row>
    <row r="27" spans="1:3" s="4" customFormat="1" ht="25.5">
      <c r="A27" s="139">
        <v>22</v>
      </c>
      <c r="B27" s="79" t="s">
        <v>50</v>
      </c>
      <c r="C27" s="271">
        <v>0</v>
      </c>
    </row>
    <row r="28" spans="1:3" s="4" customFormat="1">
      <c r="A28" s="139">
        <v>23</v>
      </c>
      <c r="B28" s="85" t="s">
        <v>24</v>
      </c>
      <c r="C28" s="270">
        <f>C6-C12</f>
        <v>182766871.02289999</v>
      </c>
    </row>
    <row r="29" spans="1:3" s="4" customFormat="1">
      <c r="A29" s="141"/>
      <c r="B29" s="80"/>
      <c r="C29" s="271"/>
    </row>
    <row r="30" spans="1:3" s="4" customFormat="1">
      <c r="A30" s="141">
        <v>24</v>
      </c>
      <c r="B30" s="85" t="s">
        <v>51</v>
      </c>
      <c r="C30" s="270">
        <f>C31+C34</f>
        <v>0</v>
      </c>
    </row>
    <row r="31" spans="1:3" s="4" customFormat="1">
      <c r="A31" s="141">
        <v>25</v>
      </c>
      <c r="B31" s="75" t="s">
        <v>52</v>
      </c>
      <c r="C31" s="272">
        <f>C32+C33</f>
        <v>0</v>
      </c>
    </row>
    <row r="32" spans="1:3" s="4" customFormat="1">
      <c r="A32" s="141">
        <v>26</v>
      </c>
      <c r="B32" s="179" t="s">
        <v>53</v>
      </c>
      <c r="C32" s="271"/>
    </row>
    <row r="33" spans="1:3" s="4" customFormat="1">
      <c r="A33" s="141">
        <v>27</v>
      </c>
      <c r="B33" s="179" t="s">
        <v>54</v>
      </c>
      <c r="C33" s="271"/>
    </row>
    <row r="34" spans="1:3" s="4" customFormat="1">
      <c r="A34" s="141">
        <v>28</v>
      </c>
      <c r="B34" s="75" t="s">
        <v>55</v>
      </c>
      <c r="C34" s="271"/>
    </row>
    <row r="35" spans="1:3" s="4" customFormat="1">
      <c r="A35" s="141">
        <v>29</v>
      </c>
      <c r="B35" s="85" t="s">
        <v>56</v>
      </c>
      <c r="C35" s="270">
        <f>SUM(C36:C40)</f>
        <v>0</v>
      </c>
    </row>
    <row r="36" spans="1:3" s="4" customFormat="1">
      <c r="A36" s="141">
        <v>30</v>
      </c>
      <c r="B36" s="76" t="s">
        <v>57</v>
      </c>
      <c r="C36" s="271"/>
    </row>
    <row r="37" spans="1:3" s="4" customFormat="1">
      <c r="A37" s="141">
        <v>31</v>
      </c>
      <c r="B37" s="77" t="s">
        <v>58</v>
      </c>
      <c r="C37" s="271"/>
    </row>
    <row r="38" spans="1:3" s="4" customFormat="1" ht="25.5">
      <c r="A38" s="141">
        <v>32</v>
      </c>
      <c r="B38" s="76" t="s">
        <v>59</v>
      </c>
      <c r="C38" s="271"/>
    </row>
    <row r="39" spans="1:3" s="4" customFormat="1" ht="25.5">
      <c r="A39" s="141">
        <v>33</v>
      </c>
      <c r="B39" s="76" t="s">
        <v>47</v>
      </c>
      <c r="C39" s="271"/>
    </row>
    <row r="40" spans="1:3" s="4" customFormat="1" ht="25.5">
      <c r="A40" s="141">
        <v>34</v>
      </c>
      <c r="B40" s="79" t="s">
        <v>60</v>
      </c>
      <c r="C40" s="271"/>
    </row>
    <row r="41" spans="1:3" s="4" customFormat="1">
      <c r="A41" s="141">
        <v>35</v>
      </c>
      <c r="B41" s="85" t="s">
        <v>25</v>
      </c>
      <c r="C41" s="270">
        <f>C30-C35</f>
        <v>0</v>
      </c>
    </row>
    <row r="42" spans="1:3" s="4" customFormat="1">
      <c r="A42" s="141"/>
      <c r="B42" s="80"/>
      <c r="C42" s="271"/>
    </row>
    <row r="43" spans="1:3" s="4" customFormat="1">
      <c r="A43" s="141">
        <v>36</v>
      </c>
      <c r="B43" s="86" t="s">
        <v>61</v>
      </c>
      <c r="C43" s="270">
        <f>SUM(C44:C46)</f>
        <v>10617722.489287928</v>
      </c>
    </row>
    <row r="44" spans="1:3" s="4" customFormat="1">
      <c r="A44" s="141">
        <v>37</v>
      </c>
      <c r="B44" s="75" t="s">
        <v>62</v>
      </c>
      <c r="C44" s="271">
        <v>0</v>
      </c>
    </row>
    <row r="45" spans="1:3" s="4" customFormat="1">
      <c r="A45" s="141">
        <v>38</v>
      </c>
      <c r="B45" s="75" t="s">
        <v>63</v>
      </c>
      <c r="C45" s="271">
        <v>0</v>
      </c>
    </row>
    <row r="46" spans="1:3" s="4" customFormat="1">
      <c r="A46" s="141">
        <v>39</v>
      </c>
      <c r="B46" s="75" t="s">
        <v>64</v>
      </c>
      <c r="C46" s="271">
        <v>10617722.489287928</v>
      </c>
    </row>
    <row r="47" spans="1:3" s="4" customFormat="1">
      <c r="A47" s="141">
        <v>40</v>
      </c>
      <c r="B47" s="86" t="s">
        <v>65</v>
      </c>
      <c r="C47" s="270">
        <f>SUM(C48:C51)</f>
        <v>0</v>
      </c>
    </row>
    <row r="48" spans="1:3" s="4" customFormat="1">
      <c r="A48" s="141">
        <v>41</v>
      </c>
      <c r="B48" s="76" t="s">
        <v>66</v>
      </c>
      <c r="C48" s="271"/>
    </row>
    <row r="49" spans="1:3" s="4" customFormat="1">
      <c r="A49" s="141">
        <v>42</v>
      </c>
      <c r="B49" s="77" t="s">
        <v>67</v>
      </c>
      <c r="C49" s="271"/>
    </row>
    <row r="50" spans="1:3" s="4" customFormat="1" ht="25.5">
      <c r="A50" s="141">
        <v>43</v>
      </c>
      <c r="B50" s="76" t="s">
        <v>68</v>
      </c>
      <c r="C50" s="271"/>
    </row>
    <row r="51" spans="1:3" s="4" customFormat="1" ht="25.5">
      <c r="A51" s="141">
        <v>44</v>
      </c>
      <c r="B51" s="76" t="s">
        <v>47</v>
      </c>
      <c r="C51" s="271"/>
    </row>
    <row r="52" spans="1:3" s="4" customFormat="1" ht="15.75" thickBot="1">
      <c r="A52" s="142">
        <v>45</v>
      </c>
      <c r="B52" s="143" t="s">
        <v>26</v>
      </c>
      <c r="C52" s="273">
        <f>C43-C47</f>
        <v>10617722.489287928</v>
      </c>
    </row>
    <row r="55" spans="1:3">
      <c r="B55" s="2"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B16" sqref="B16"/>
    </sheetView>
  </sheetViews>
  <sheetFormatPr defaultRowHeight="15.75"/>
  <cols>
    <col min="1" max="1" width="10.7109375" style="71" customWidth="1"/>
    <col min="2" max="2" width="91.85546875" style="71" customWidth="1"/>
    <col min="3" max="3" width="23" style="71" customWidth="1"/>
    <col min="4" max="4" width="32.28515625" style="71" customWidth="1"/>
    <col min="5" max="5" width="9.42578125" customWidth="1"/>
  </cols>
  <sheetData>
    <row r="1" spans="1:6">
      <c r="A1" s="18" t="s">
        <v>191</v>
      </c>
      <c r="B1" s="337" t="str">
        <f>'1. key ratios'!B1</f>
        <v>სს ბაზისბანკი</v>
      </c>
      <c r="E1" s="2"/>
      <c r="F1" s="2"/>
    </row>
    <row r="2" spans="1:6" s="22" customFormat="1" ht="15.75" customHeight="1">
      <c r="A2" s="22" t="s">
        <v>192</v>
      </c>
      <c r="B2" s="389">
        <f>'1. key ratios'!B2</f>
        <v>43190</v>
      </c>
    </row>
    <row r="3" spans="1:6" s="22" customFormat="1" ht="15.75" customHeight="1">
      <c r="A3" s="27"/>
    </row>
    <row r="4" spans="1:6" s="22" customFormat="1" ht="15.75" customHeight="1" thickBot="1">
      <c r="A4" s="22" t="s">
        <v>341</v>
      </c>
      <c r="B4" s="203" t="s">
        <v>273</v>
      </c>
      <c r="D4" s="204" t="s">
        <v>95</v>
      </c>
    </row>
    <row r="5" spans="1:6" ht="114.75">
      <c r="A5" s="153" t="s">
        <v>27</v>
      </c>
      <c r="B5" s="154" t="s">
        <v>234</v>
      </c>
      <c r="C5" s="385" t="s">
        <v>240</v>
      </c>
      <c r="D5" s="435" t="s">
        <v>274</v>
      </c>
    </row>
    <row r="6" spans="1:6">
      <c r="A6" s="436">
        <v>1</v>
      </c>
      <c r="B6" s="437" t="s">
        <v>156</v>
      </c>
      <c r="C6" s="438">
        <v>32161521.322999999</v>
      </c>
      <c r="D6" s="144"/>
      <c r="E6" s="8"/>
    </row>
    <row r="7" spans="1:6">
      <c r="A7" s="436">
        <v>2</v>
      </c>
      <c r="B7" s="87" t="s">
        <v>157</v>
      </c>
      <c r="C7" s="274">
        <v>123977920.4905</v>
      </c>
      <c r="D7" s="144"/>
      <c r="E7" s="8"/>
    </row>
    <row r="8" spans="1:6">
      <c r="A8" s="436">
        <v>3</v>
      </c>
      <c r="B8" s="87" t="s">
        <v>158</v>
      </c>
      <c r="C8" s="274">
        <v>41105912.649500005</v>
      </c>
      <c r="D8" s="144"/>
      <c r="E8" s="8"/>
    </row>
    <row r="9" spans="1:6">
      <c r="A9" s="436">
        <v>4</v>
      </c>
      <c r="B9" s="87" t="s">
        <v>187</v>
      </c>
      <c r="C9" s="274">
        <v>0</v>
      </c>
      <c r="D9" s="144"/>
      <c r="E9" s="8"/>
    </row>
    <row r="10" spans="1:6">
      <c r="A10" s="436">
        <v>5</v>
      </c>
      <c r="B10" s="87" t="s">
        <v>159</v>
      </c>
      <c r="C10" s="274">
        <v>149503126.75</v>
      </c>
      <c r="D10" s="144"/>
      <c r="E10" s="8"/>
    </row>
    <row r="11" spans="1:6">
      <c r="A11" s="436">
        <v>6.1</v>
      </c>
      <c r="B11" s="87" t="s">
        <v>160</v>
      </c>
      <c r="C11" s="275">
        <v>765267625.63569999</v>
      </c>
      <c r="D11" s="145"/>
      <c r="E11" s="9"/>
    </row>
    <row r="12" spans="1:6">
      <c r="A12" s="436">
        <v>6.2</v>
      </c>
      <c r="B12" s="88" t="s">
        <v>161</v>
      </c>
      <c r="C12" s="275">
        <v>-34086562.030010529</v>
      </c>
      <c r="D12" s="145"/>
      <c r="E12" s="9"/>
    </row>
    <row r="13" spans="1:6">
      <c r="A13" s="436" t="s">
        <v>376</v>
      </c>
      <c r="B13" s="89" t="s">
        <v>377</v>
      </c>
      <c r="C13" s="275">
        <v>10617722.489287928</v>
      </c>
      <c r="D13" s="230" t="s">
        <v>426</v>
      </c>
      <c r="E13" s="9"/>
    </row>
    <row r="14" spans="1:6">
      <c r="A14" s="436">
        <v>6</v>
      </c>
      <c r="B14" s="87" t="s">
        <v>162</v>
      </c>
      <c r="C14" s="281">
        <v>731181063.60568941</v>
      </c>
      <c r="D14" s="145"/>
      <c r="E14" s="8"/>
    </row>
    <row r="15" spans="1:6">
      <c r="A15" s="436">
        <v>7</v>
      </c>
      <c r="B15" s="87" t="s">
        <v>163</v>
      </c>
      <c r="C15" s="274">
        <v>6069804.5642999997</v>
      </c>
      <c r="D15" s="144"/>
      <c r="E15" s="8"/>
    </row>
    <row r="16" spans="1:6">
      <c r="A16" s="436">
        <v>8</v>
      </c>
      <c r="B16" s="87" t="s">
        <v>164</v>
      </c>
      <c r="C16" s="274">
        <v>6362640.4610000001</v>
      </c>
      <c r="D16" s="144"/>
      <c r="E16" s="8"/>
    </row>
    <row r="17" spans="1:5">
      <c r="A17" s="436">
        <v>9</v>
      </c>
      <c r="B17" s="87" t="s">
        <v>165</v>
      </c>
      <c r="C17" s="274">
        <v>4362704.66</v>
      </c>
      <c r="D17" s="144"/>
      <c r="E17" s="8"/>
    </row>
    <row r="18" spans="1:5">
      <c r="A18" s="436">
        <v>9.1</v>
      </c>
      <c r="B18" s="89" t="s">
        <v>249</v>
      </c>
      <c r="C18" s="275">
        <v>0</v>
      </c>
      <c r="D18" s="144"/>
      <c r="E18" s="8"/>
    </row>
    <row r="19" spans="1:5">
      <c r="A19" s="436">
        <v>9.1999999999999993</v>
      </c>
      <c r="B19" s="89" t="s">
        <v>239</v>
      </c>
      <c r="C19" s="275">
        <v>0</v>
      </c>
      <c r="D19" s="144"/>
      <c r="E19" s="8"/>
    </row>
    <row r="20" spans="1:5">
      <c r="A20" s="436">
        <v>9.3000000000000007</v>
      </c>
      <c r="B20" s="89" t="s">
        <v>238</v>
      </c>
      <c r="C20" s="275">
        <v>0</v>
      </c>
      <c r="D20" s="144"/>
      <c r="E20" s="8"/>
    </row>
    <row r="21" spans="1:5">
      <c r="A21" s="436">
        <v>10</v>
      </c>
      <c r="B21" s="87" t="s">
        <v>166</v>
      </c>
      <c r="C21" s="274">
        <v>23616112.5</v>
      </c>
      <c r="D21" s="144"/>
      <c r="E21" s="8"/>
    </row>
    <row r="22" spans="1:5">
      <c r="A22" s="436">
        <v>10.1</v>
      </c>
      <c r="B22" s="89" t="s">
        <v>237</v>
      </c>
      <c r="C22" s="274">
        <v>896937.31</v>
      </c>
      <c r="D22" s="230" t="s">
        <v>349</v>
      </c>
      <c r="E22" s="8"/>
    </row>
    <row r="23" spans="1:5">
      <c r="A23" s="436">
        <v>11</v>
      </c>
      <c r="B23" s="90" t="s">
        <v>167</v>
      </c>
      <c r="C23" s="276">
        <v>9741760.0031300001</v>
      </c>
      <c r="D23" s="146"/>
      <c r="E23" s="8"/>
    </row>
    <row r="24" spans="1:5">
      <c r="A24" s="436">
        <v>12</v>
      </c>
      <c r="B24" s="92" t="s">
        <v>168</v>
      </c>
      <c r="C24" s="277">
        <f>SUM(C6:C10,C14:C17,C21,C23)</f>
        <v>1128082567.0071194</v>
      </c>
      <c r="D24" s="147"/>
      <c r="E24" s="7"/>
    </row>
    <row r="25" spans="1:5">
      <c r="A25" s="436">
        <v>13</v>
      </c>
      <c r="B25" s="87" t="s">
        <v>169</v>
      </c>
      <c r="C25" s="278">
        <v>46519031.200800002</v>
      </c>
      <c r="D25" s="148"/>
      <c r="E25" s="8"/>
    </row>
    <row r="26" spans="1:5">
      <c r="A26" s="436">
        <v>14</v>
      </c>
      <c r="B26" s="87" t="s">
        <v>170</v>
      </c>
      <c r="C26" s="278">
        <v>118087091.26199999</v>
      </c>
      <c r="D26" s="144"/>
      <c r="E26" s="8"/>
    </row>
    <row r="27" spans="1:5">
      <c r="A27" s="436">
        <v>15</v>
      </c>
      <c r="B27" s="87" t="s">
        <v>171</v>
      </c>
      <c r="C27" s="278">
        <v>112894145.78909999</v>
      </c>
      <c r="D27" s="144"/>
      <c r="E27" s="8"/>
    </row>
    <row r="28" spans="1:5">
      <c r="A28" s="436">
        <v>16</v>
      </c>
      <c r="B28" s="87" t="s">
        <v>172</v>
      </c>
      <c r="C28" s="278">
        <v>354009382.78850001</v>
      </c>
      <c r="D28" s="144"/>
      <c r="E28" s="8"/>
    </row>
    <row r="29" spans="1:5">
      <c r="A29" s="436">
        <v>17</v>
      </c>
      <c r="B29" s="87" t="s">
        <v>173</v>
      </c>
      <c r="C29" s="278">
        <v>0</v>
      </c>
      <c r="D29" s="144"/>
      <c r="E29" s="8"/>
    </row>
    <row r="30" spans="1:5">
      <c r="A30" s="436">
        <v>18</v>
      </c>
      <c r="B30" s="87" t="s">
        <v>174</v>
      </c>
      <c r="C30" s="278">
        <v>282416767.75909996</v>
      </c>
      <c r="D30" s="144"/>
      <c r="E30" s="8"/>
    </row>
    <row r="31" spans="1:5">
      <c r="A31" s="436">
        <v>19</v>
      </c>
      <c r="B31" s="87" t="s">
        <v>175</v>
      </c>
      <c r="C31" s="278">
        <v>8896030.9811000004</v>
      </c>
      <c r="D31" s="144"/>
      <c r="E31" s="8"/>
    </row>
    <row r="32" spans="1:5">
      <c r="A32" s="436">
        <v>20</v>
      </c>
      <c r="B32" s="87" t="s">
        <v>97</v>
      </c>
      <c r="C32" s="278">
        <v>12994654.795291079</v>
      </c>
      <c r="D32" s="144"/>
      <c r="E32" s="8"/>
    </row>
    <row r="33" spans="1:5">
      <c r="A33" s="436">
        <v>20.100000000000001</v>
      </c>
      <c r="B33" s="91" t="s">
        <v>375</v>
      </c>
      <c r="C33" s="276"/>
      <c r="D33" s="146"/>
      <c r="E33" s="8"/>
    </row>
    <row r="34" spans="1:5">
      <c r="A34" s="436">
        <v>21</v>
      </c>
      <c r="B34" s="90" t="s">
        <v>176</v>
      </c>
      <c r="C34" s="276"/>
      <c r="D34" s="146"/>
      <c r="E34" s="8"/>
    </row>
    <row r="35" spans="1:5">
      <c r="A35" s="436">
        <v>21.1</v>
      </c>
      <c r="B35" s="91" t="s">
        <v>236</v>
      </c>
      <c r="C35" s="279"/>
      <c r="D35" s="149"/>
      <c r="E35" s="8"/>
    </row>
    <row r="36" spans="1:5">
      <c r="A36" s="436">
        <v>22</v>
      </c>
      <c r="B36" s="92" t="s">
        <v>177</v>
      </c>
      <c r="C36" s="277">
        <f>SUM(C25:C34)</f>
        <v>935817104.57589102</v>
      </c>
      <c r="D36" s="147"/>
      <c r="E36" s="7"/>
    </row>
    <row r="37" spans="1:5">
      <c r="A37" s="436">
        <v>23</v>
      </c>
      <c r="B37" s="90" t="s">
        <v>178</v>
      </c>
      <c r="C37" s="274">
        <v>16096897</v>
      </c>
      <c r="D37" s="230" t="s">
        <v>427</v>
      </c>
      <c r="E37" s="8"/>
    </row>
    <row r="38" spans="1:5">
      <c r="A38" s="436">
        <v>24</v>
      </c>
      <c r="B38" s="90" t="s">
        <v>179</v>
      </c>
      <c r="C38" s="274">
        <v>0</v>
      </c>
      <c r="D38" s="144"/>
      <c r="E38" s="8"/>
    </row>
    <row r="39" spans="1:5">
      <c r="A39" s="436">
        <v>25</v>
      </c>
      <c r="B39" s="90" t="s">
        <v>235</v>
      </c>
      <c r="C39" s="274">
        <v>0</v>
      </c>
      <c r="D39" s="144"/>
      <c r="E39" s="8"/>
    </row>
    <row r="40" spans="1:5">
      <c r="A40" s="436">
        <v>26</v>
      </c>
      <c r="B40" s="90" t="s">
        <v>181</v>
      </c>
      <c r="C40" s="274">
        <v>75284047.799999997</v>
      </c>
      <c r="D40" s="230" t="s">
        <v>428</v>
      </c>
      <c r="E40" s="8"/>
    </row>
    <row r="41" spans="1:5">
      <c r="A41" s="436">
        <v>27</v>
      </c>
      <c r="B41" s="90" t="s">
        <v>182</v>
      </c>
      <c r="C41" s="274">
        <v>65529804.509999998</v>
      </c>
      <c r="D41" s="230" t="s">
        <v>429</v>
      </c>
      <c r="E41" s="8"/>
    </row>
    <row r="42" spans="1:5">
      <c r="A42" s="436">
        <v>28</v>
      </c>
      <c r="B42" s="90" t="s">
        <v>183</v>
      </c>
      <c r="C42" s="274">
        <v>26753058.0229</v>
      </c>
      <c r="D42" s="230" t="s">
        <v>430</v>
      </c>
      <c r="E42" s="8"/>
    </row>
    <row r="43" spans="1:5">
      <c r="A43" s="436">
        <v>29</v>
      </c>
      <c r="B43" s="90" t="s">
        <v>36</v>
      </c>
      <c r="C43" s="274">
        <v>8601655.1899999995</v>
      </c>
      <c r="D43" s="230" t="s">
        <v>431</v>
      </c>
      <c r="E43" s="8"/>
    </row>
    <row r="44" spans="1:5" ht="16.5" thickBot="1">
      <c r="A44" s="150">
        <v>30</v>
      </c>
      <c r="B44" s="151" t="s">
        <v>184</v>
      </c>
      <c r="C44" s="280">
        <f>SUM(C37:C43)</f>
        <v>192265462.52289999</v>
      </c>
      <c r="D44" s="152"/>
      <c r="E44" s="7"/>
    </row>
  </sheetData>
  <pageMargins left="0.7" right="0.7" top="0.75" bottom="0.75" header="0.3" footer="0.3"/>
  <pageSetup paperSize="9" scale="55"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Normal="100" workbookViewId="0">
      <pane xSplit="2" ySplit="7" topLeftCell="D20" activePane="bottomRight" state="frozen"/>
      <selection pane="topRight" activeCell="C1" sqref="C1"/>
      <selection pane="bottomLeft" activeCell="A8" sqref="A8"/>
      <selection pane="bottomRight" activeCell="P49" sqref="P49"/>
    </sheetView>
  </sheetViews>
  <sheetFormatPr defaultColWidth="9.140625" defaultRowHeight="12.75"/>
  <cols>
    <col min="1" max="1" width="10.5703125" style="2" bestFit="1" customWidth="1"/>
    <col min="2" max="2" width="95" style="2" customWidth="1"/>
    <col min="3" max="3" width="11.28515625" style="2" bestFit="1" customWidth="1"/>
    <col min="4" max="4" width="13.28515625" style="2" bestFit="1" customWidth="1"/>
    <col min="5" max="5" width="10.28515625" style="2" bestFit="1" customWidth="1"/>
    <col min="6" max="6" width="13.28515625" style="2" bestFit="1" customWidth="1"/>
    <col min="7" max="7" width="10.28515625" style="2" bestFit="1" customWidth="1"/>
    <col min="8" max="8" width="13.28515625" style="2" bestFit="1" customWidth="1"/>
    <col min="9" max="9" width="9.42578125" style="2" bestFit="1" customWidth="1"/>
    <col min="10" max="10" width="13.28515625" style="2" bestFit="1" customWidth="1"/>
    <col min="11" max="11" width="11.28515625" style="2" bestFit="1" customWidth="1"/>
    <col min="12" max="12" width="13.28515625" style="2" bestFit="1" customWidth="1"/>
    <col min="13" max="13" width="11.28515625" style="2" bestFit="1" customWidth="1"/>
    <col min="14" max="14" width="13.28515625" style="2" bestFit="1" customWidth="1"/>
    <col min="15" max="15" width="10.28515625" style="2" bestFit="1" customWidth="1"/>
    <col min="16" max="16" width="13.28515625" style="2" bestFit="1" customWidth="1"/>
    <col min="17" max="17" width="9.42578125" style="2" bestFit="1" customWidth="1"/>
    <col min="18" max="18" width="13.28515625" style="2" bestFit="1" customWidth="1"/>
    <col min="19" max="19" width="22.5703125" style="2" customWidth="1"/>
    <col min="20" max="16384" width="9.140625" style="13"/>
  </cols>
  <sheetData>
    <row r="1" spans="1:19">
      <c r="A1" s="2" t="s">
        <v>191</v>
      </c>
      <c r="B1" s="337" t="str">
        <f>'1. key ratios'!B1</f>
        <v>სს ბაზისბანკი</v>
      </c>
    </row>
    <row r="2" spans="1:19">
      <c r="A2" s="2" t="s">
        <v>192</v>
      </c>
      <c r="B2" s="389">
        <f>'1. key ratios'!B2</f>
        <v>43190</v>
      </c>
    </row>
    <row r="4" spans="1:19" ht="39" thickBot="1">
      <c r="A4" s="70" t="s">
        <v>342</v>
      </c>
      <c r="B4" s="308" t="s">
        <v>365</v>
      </c>
    </row>
    <row r="5" spans="1:19">
      <c r="A5" s="132"/>
      <c r="B5" s="135"/>
      <c r="C5" s="118" t="s">
        <v>0</v>
      </c>
      <c r="D5" s="118" t="s">
        <v>1</v>
      </c>
      <c r="E5" s="118" t="s">
        <v>2</v>
      </c>
      <c r="F5" s="118" t="s">
        <v>3</v>
      </c>
      <c r="G5" s="118" t="s">
        <v>4</v>
      </c>
      <c r="H5" s="118" t="s">
        <v>5</v>
      </c>
      <c r="I5" s="118" t="s">
        <v>241</v>
      </c>
      <c r="J5" s="118" t="s">
        <v>242</v>
      </c>
      <c r="K5" s="118" t="s">
        <v>243</v>
      </c>
      <c r="L5" s="118" t="s">
        <v>244</v>
      </c>
      <c r="M5" s="118" t="s">
        <v>245</v>
      </c>
      <c r="N5" s="118" t="s">
        <v>246</v>
      </c>
      <c r="O5" s="118" t="s">
        <v>352</v>
      </c>
      <c r="P5" s="118" t="s">
        <v>353</v>
      </c>
      <c r="Q5" s="118" t="s">
        <v>354</v>
      </c>
      <c r="R5" s="299" t="s">
        <v>355</v>
      </c>
      <c r="S5" s="119" t="s">
        <v>356</v>
      </c>
    </row>
    <row r="6" spans="1:19" ht="46.5" customHeight="1">
      <c r="A6" s="156"/>
      <c r="B6" s="476" t="s">
        <v>357</v>
      </c>
      <c r="C6" s="474">
        <v>0</v>
      </c>
      <c r="D6" s="475"/>
      <c r="E6" s="474">
        <v>0.2</v>
      </c>
      <c r="F6" s="475"/>
      <c r="G6" s="474">
        <v>0.35</v>
      </c>
      <c r="H6" s="475"/>
      <c r="I6" s="474">
        <v>0.5</v>
      </c>
      <c r="J6" s="475"/>
      <c r="K6" s="474">
        <v>0.75</v>
      </c>
      <c r="L6" s="475"/>
      <c r="M6" s="474">
        <v>1</v>
      </c>
      <c r="N6" s="475"/>
      <c r="O6" s="474">
        <v>1.5</v>
      </c>
      <c r="P6" s="475"/>
      <c r="Q6" s="474">
        <v>2.5</v>
      </c>
      <c r="R6" s="475"/>
      <c r="S6" s="472" t="s">
        <v>254</v>
      </c>
    </row>
    <row r="7" spans="1:19">
      <c r="A7" s="156"/>
      <c r="B7" s="477"/>
      <c r="C7" s="307" t="s">
        <v>350</v>
      </c>
      <c r="D7" s="307" t="s">
        <v>351</v>
      </c>
      <c r="E7" s="307" t="s">
        <v>350</v>
      </c>
      <c r="F7" s="307" t="s">
        <v>351</v>
      </c>
      <c r="G7" s="307" t="s">
        <v>350</v>
      </c>
      <c r="H7" s="307" t="s">
        <v>351</v>
      </c>
      <c r="I7" s="307" t="s">
        <v>350</v>
      </c>
      <c r="J7" s="307" t="s">
        <v>351</v>
      </c>
      <c r="K7" s="307" t="s">
        <v>350</v>
      </c>
      <c r="L7" s="307" t="s">
        <v>351</v>
      </c>
      <c r="M7" s="307" t="s">
        <v>350</v>
      </c>
      <c r="N7" s="307" t="s">
        <v>351</v>
      </c>
      <c r="O7" s="307" t="s">
        <v>350</v>
      </c>
      <c r="P7" s="307" t="s">
        <v>351</v>
      </c>
      <c r="Q7" s="307" t="s">
        <v>350</v>
      </c>
      <c r="R7" s="307" t="s">
        <v>351</v>
      </c>
      <c r="S7" s="473"/>
    </row>
    <row r="8" spans="1:19" s="160" customFormat="1">
      <c r="A8" s="122">
        <v>1</v>
      </c>
      <c r="B8" s="178" t="s">
        <v>219</v>
      </c>
      <c r="C8" s="282">
        <v>158231339.56999999</v>
      </c>
      <c r="D8" s="282"/>
      <c r="E8" s="282">
        <v>0</v>
      </c>
      <c r="F8" s="300"/>
      <c r="G8" s="282">
        <v>0</v>
      </c>
      <c r="H8" s="282"/>
      <c r="I8" s="282">
        <v>0</v>
      </c>
      <c r="J8" s="282"/>
      <c r="K8" s="282">
        <v>0</v>
      </c>
      <c r="L8" s="282"/>
      <c r="M8" s="282">
        <v>117116274.76360001</v>
      </c>
      <c r="N8" s="282">
        <v>0</v>
      </c>
      <c r="O8" s="282">
        <v>0</v>
      </c>
      <c r="P8" s="282"/>
      <c r="Q8" s="282">
        <v>0</v>
      </c>
      <c r="R8" s="300"/>
      <c r="S8" s="439">
        <f>$C$6*SUM(C8:D8)+$E$6*SUM(E8:F8)+$G$6*SUM(G8:H8)+$I$6*SUM(I8:J8)+$K$6*SUM(K8:L8)+$M$6*SUM(M8:N8)+$O$6*SUM(O8:P8)+$Q$6*SUM(Q8:R8)</f>
        <v>117116274.76360001</v>
      </c>
    </row>
    <row r="9" spans="1:19" s="160" customFormat="1">
      <c r="A9" s="122">
        <v>2</v>
      </c>
      <c r="B9" s="178" t="s">
        <v>220</v>
      </c>
      <c r="C9" s="282">
        <v>0</v>
      </c>
      <c r="D9" s="282"/>
      <c r="E9" s="282">
        <v>0</v>
      </c>
      <c r="F9" s="282"/>
      <c r="G9" s="282">
        <v>0</v>
      </c>
      <c r="H9" s="282"/>
      <c r="I9" s="282">
        <v>0</v>
      </c>
      <c r="J9" s="282"/>
      <c r="K9" s="282">
        <v>0</v>
      </c>
      <c r="L9" s="282"/>
      <c r="M9" s="282">
        <v>0</v>
      </c>
      <c r="N9" s="282">
        <v>0</v>
      </c>
      <c r="O9" s="282">
        <v>0</v>
      </c>
      <c r="P9" s="282"/>
      <c r="Q9" s="282">
        <v>0</v>
      </c>
      <c r="R9" s="300"/>
      <c r="S9" s="439">
        <f t="shared" ref="S9:S20" si="0">$C$6*SUM(C9:D9)+$E$6*SUM(E9:F9)+$G$6*SUM(G9:H9)+$I$6*SUM(I9:J9)+$K$6*SUM(K9:L9)+$M$6*SUM(M9:N9)+$O$6*SUM(O9:P9)+$Q$6*SUM(Q9:R9)</f>
        <v>0</v>
      </c>
    </row>
    <row r="10" spans="1:19" s="160" customFormat="1">
      <c r="A10" s="122">
        <v>3</v>
      </c>
      <c r="B10" s="178" t="s">
        <v>221</v>
      </c>
      <c r="C10" s="282">
        <v>0</v>
      </c>
      <c r="D10" s="282"/>
      <c r="E10" s="282">
        <v>0</v>
      </c>
      <c r="F10" s="282"/>
      <c r="G10" s="282">
        <v>0</v>
      </c>
      <c r="H10" s="282"/>
      <c r="I10" s="282">
        <v>0</v>
      </c>
      <c r="J10" s="282"/>
      <c r="K10" s="282">
        <v>0</v>
      </c>
      <c r="L10" s="282"/>
      <c r="M10" s="282">
        <v>0</v>
      </c>
      <c r="N10" s="282">
        <v>0</v>
      </c>
      <c r="O10" s="282">
        <v>0</v>
      </c>
      <c r="P10" s="282"/>
      <c r="Q10" s="282">
        <v>0</v>
      </c>
      <c r="R10" s="300"/>
      <c r="S10" s="439">
        <f t="shared" si="0"/>
        <v>0</v>
      </c>
    </row>
    <row r="11" spans="1:19" s="160" customFormat="1">
      <c r="A11" s="122">
        <v>4</v>
      </c>
      <c r="B11" s="178" t="s">
        <v>222</v>
      </c>
      <c r="C11" s="282">
        <v>0</v>
      </c>
      <c r="D11" s="282"/>
      <c r="E11" s="282">
        <v>0</v>
      </c>
      <c r="F11" s="282"/>
      <c r="G11" s="282">
        <v>0</v>
      </c>
      <c r="H11" s="282"/>
      <c r="I11" s="282">
        <v>0</v>
      </c>
      <c r="J11" s="282"/>
      <c r="K11" s="282">
        <v>0</v>
      </c>
      <c r="L11" s="282"/>
      <c r="M11" s="282">
        <v>0</v>
      </c>
      <c r="N11" s="282">
        <v>0</v>
      </c>
      <c r="O11" s="282">
        <v>0</v>
      </c>
      <c r="P11" s="282"/>
      <c r="Q11" s="282">
        <v>0</v>
      </c>
      <c r="R11" s="300"/>
      <c r="S11" s="439">
        <f t="shared" si="0"/>
        <v>0</v>
      </c>
    </row>
    <row r="12" spans="1:19" s="160" customFormat="1">
      <c r="A12" s="122">
        <v>5</v>
      </c>
      <c r="B12" s="178" t="s">
        <v>223</v>
      </c>
      <c r="C12" s="282">
        <v>0</v>
      </c>
      <c r="D12" s="282"/>
      <c r="E12" s="282">
        <v>0</v>
      </c>
      <c r="F12" s="282"/>
      <c r="G12" s="282">
        <v>0</v>
      </c>
      <c r="H12" s="282"/>
      <c r="I12" s="282">
        <v>0</v>
      </c>
      <c r="J12" s="282"/>
      <c r="K12" s="282">
        <v>0</v>
      </c>
      <c r="L12" s="282"/>
      <c r="M12" s="282">
        <v>0</v>
      </c>
      <c r="N12" s="282">
        <v>0</v>
      </c>
      <c r="O12" s="282">
        <v>0</v>
      </c>
      <c r="P12" s="282"/>
      <c r="Q12" s="282">
        <v>0</v>
      </c>
      <c r="R12" s="300"/>
      <c r="S12" s="439">
        <f t="shared" si="0"/>
        <v>0</v>
      </c>
    </row>
    <row r="13" spans="1:19" s="160" customFormat="1">
      <c r="A13" s="122">
        <v>6</v>
      </c>
      <c r="B13" s="178" t="s">
        <v>224</v>
      </c>
      <c r="C13" s="282">
        <v>0</v>
      </c>
      <c r="D13" s="282"/>
      <c r="E13" s="282">
        <v>39052582.295199998</v>
      </c>
      <c r="F13" s="282"/>
      <c r="G13" s="282">
        <v>0</v>
      </c>
      <c r="H13" s="282"/>
      <c r="I13" s="282">
        <v>1819331.6658999999</v>
      </c>
      <c r="J13" s="282"/>
      <c r="K13" s="282">
        <v>0</v>
      </c>
      <c r="L13" s="282"/>
      <c r="M13" s="282">
        <v>15322476.4298</v>
      </c>
      <c r="N13" s="282">
        <v>0</v>
      </c>
      <c r="O13" s="282">
        <v>0</v>
      </c>
      <c r="P13" s="282"/>
      <c r="Q13" s="282">
        <v>0</v>
      </c>
      <c r="R13" s="300"/>
      <c r="S13" s="439">
        <f t="shared" si="0"/>
        <v>24042658.721790001</v>
      </c>
    </row>
    <row r="14" spans="1:19" s="160" customFormat="1">
      <c r="A14" s="122">
        <v>7</v>
      </c>
      <c r="B14" s="178" t="s">
        <v>74</v>
      </c>
      <c r="C14" s="282">
        <v>0</v>
      </c>
      <c r="D14" s="282"/>
      <c r="E14" s="282">
        <v>0</v>
      </c>
      <c r="F14" s="282"/>
      <c r="G14" s="282">
        <v>0</v>
      </c>
      <c r="H14" s="282"/>
      <c r="I14" s="282">
        <v>0</v>
      </c>
      <c r="J14" s="282"/>
      <c r="K14" s="282">
        <v>0</v>
      </c>
      <c r="L14" s="282"/>
      <c r="M14" s="282">
        <v>404365509.86522627</v>
      </c>
      <c r="N14" s="282">
        <v>48721147.823370002</v>
      </c>
      <c r="O14" s="282">
        <v>0</v>
      </c>
      <c r="P14" s="282"/>
      <c r="Q14" s="282">
        <v>0</v>
      </c>
      <c r="R14" s="300"/>
      <c r="S14" s="439">
        <f t="shared" si="0"/>
        <v>453086657.68859625</v>
      </c>
    </row>
    <row r="15" spans="1:19" s="160" customFormat="1">
      <c r="A15" s="122">
        <v>8</v>
      </c>
      <c r="B15" s="178" t="s">
        <v>75</v>
      </c>
      <c r="C15" s="282">
        <v>0</v>
      </c>
      <c r="D15" s="282"/>
      <c r="E15" s="282">
        <v>0</v>
      </c>
      <c r="F15" s="282"/>
      <c r="G15" s="282">
        <v>0</v>
      </c>
      <c r="H15" s="282"/>
      <c r="I15" s="282">
        <v>0</v>
      </c>
      <c r="J15" s="282"/>
      <c r="K15" s="282">
        <v>129107351.7304659</v>
      </c>
      <c r="L15" s="282"/>
      <c r="M15" s="282">
        <v>0</v>
      </c>
      <c r="N15" s="282">
        <v>2712319.1059999983</v>
      </c>
      <c r="O15" s="282">
        <v>0</v>
      </c>
      <c r="P15" s="282"/>
      <c r="Q15" s="282">
        <v>0</v>
      </c>
      <c r="R15" s="300"/>
      <c r="S15" s="439">
        <f t="shared" si="0"/>
        <v>99542832.903849423</v>
      </c>
    </row>
    <row r="16" spans="1:19" s="160" customFormat="1">
      <c r="A16" s="122">
        <v>9</v>
      </c>
      <c r="B16" s="178" t="s">
        <v>76</v>
      </c>
      <c r="C16" s="282">
        <v>0</v>
      </c>
      <c r="D16" s="282"/>
      <c r="E16" s="282">
        <v>0</v>
      </c>
      <c r="F16" s="282"/>
      <c r="G16" s="282">
        <v>18601520.384297922</v>
      </c>
      <c r="H16" s="282"/>
      <c r="I16" s="282">
        <v>267355.70414978598</v>
      </c>
      <c r="J16" s="282"/>
      <c r="K16" s="282">
        <v>0</v>
      </c>
      <c r="L16" s="282"/>
      <c r="M16" s="282">
        <v>244916.23770244</v>
      </c>
      <c r="N16" s="282">
        <v>0</v>
      </c>
      <c r="O16" s="282">
        <v>0</v>
      </c>
      <c r="P16" s="282"/>
      <c r="Q16" s="282">
        <v>0</v>
      </c>
      <c r="R16" s="300"/>
      <c r="S16" s="439">
        <f t="shared" si="0"/>
        <v>6889126.2242816053</v>
      </c>
    </row>
    <row r="17" spans="1:19" s="160" customFormat="1">
      <c r="A17" s="122">
        <v>10</v>
      </c>
      <c r="B17" s="178" t="s">
        <v>70</v>
      </c>
      <c r="C17" s="282">
        <v>0</v>
      </c>
      <c r="D17" s="282"/>
      <c r="E17" s="282">
        <v>0</v>
      </c>
      <c r="F17" s="282"/>
      <c r="G17" s="282">
        <v>0</v>
      </c>
      <c r="H17" s="282"/>
      <c r="I17" s="282">
        <v>0</v>
      </c>
      <c r="J17" s="282"/>
      <c r="K17" s="282">
        <v>0</v>
      </c>
      <c r="L17" s="282"/>
      <c r="M17" s="282">
        <v>16901718.133260399</v>
      </c>
      <c r="N17" s="282">
        <v>0</v>
      </c>
      <c r="O17" s="282">
        <v>15969076.300199701</v>
      </c>
      <c r="P17" s="282"/>
      <c r="Q17" s="282">
        <v>0</v>
      </c>
      <c r="R17" s="300"/>
      <c r="S17" s="439">
        <f t="shared" si="0"/>
        <v>40855332.583559945</v>
      </c>
    </row>
    <row r="18" spans="1:19" s="160" customFormat="1">
      <c r="A18" s="122">
        <v>11</v>
      </c>
      <c r="B18" s="178" t="s">
        <v>71</v>
      </c>
      <c r="C18" s="282">
        <v>0</v>
      </c>
      <c r="D18" s="282"/>
      <c r="E18" s="282">
        <v>0</v>
      </c>
      <c r="F18" s="282"/>
      <c r="G18" s="282">
        <v>0</v>
      </c>
      <c r="H18" s="282"/>
      <c r="I18" s="282">
        <v>0</v>
      </c>
      <c r="J18" s="282"/>
      <c r="K18" s="282">
        <v>0</v>
      </c>
      <c r="L18" s="282"/>
      <c r="M18" s="282">
        <v>11784180.8138</v>
      </c>
      <c r="N18" s="282">
        <v>0</v>
      </c>
      <c r="O18" s="282">
        <v>4634722.4704999998</v>
      </c>
      <c r="P18" s="282"/>
      <c r="Q18" s="282">
        <v>0</v>
      </c>
      <c r="R18" s="300"/>
      <c r="S18" s="439">
        <f t="shared" si="0"/>
        <v>18736264.519549999</v>
      </c>
    </row>
    <row r="19" spans="1:19" s="160" customFormat="1">
      <c r="A19" s="122">
        <v>12</v>
      </c>
      <c r="B19" s="178" t="s">
        <v>72</v>
      </c>
      <c r="C19" s="282">
        <v>0</v>
      </c>
      <c r="D19" s="282"/>
      <c r="E19" s="282">
        <v>0</v>
      </c>
      <c r="F19" s="282"/>
      <c r="G19" s="282">
        <v>0</v>
      </c>
      <c r="H19" s="282"/>
      <c r="I19" s="282">
        <v>0</v>
      </c>
      <c r="J19" s="282"/>
      <c r="K19" s="282">
        <v>0</v>
      </c>
      <c r="L19" s="282"/>
      <c r="M19" s="282">
        <v>301172.78650000005</v>
      </c>
      <c r="N19" s="282">
        <v>18037650.315800004</v>
      </c>
      <c r="O19" s="282">
        <v>0</v>
      </c>
      <c r="P19" s="282"/>
      <c r="Q19" s="282">
        <v>0</v>
      </c>
      <c r="R19" s="300"/>
      <c r="S19" s="439">
        <f t="shared" si="0"/>
        <v>18338823.102300003</v>
      </c>
    </row>
    <row r="20" spans="1:19" s="160" customFormat="1">
      <c r="A20" s="122">
        <v>13</v>
      </c>
      <c r="B20" s="178" t="s">
        <v>73</v>
      </c>
      <c r="C20" s="282">
        <v>0</v>
      </c>
      <c r="D20" s="282"/>
      <c r="E20" s="282">
        <v>0</v>
      </c>
      <c r="F20" s="282"/>
      <c r="G20" s="282">
        <v>0</v>
      </c>
      <c r="H20" s="282"/>
      <c r="I20" s="282">
        <v>0</v>
      </c>
      <c r="J20" s="282"/>
      <c r="K20" s="282">
        <v>0</v>
      </c>
      <c r="L20" s="282"/>
      <c r="M20" s="282">
        <v>0</v>
      </c>
      <c r="N20" s="282">
        <v>0</v>
      </c>
      <c r="O20" s="282">
        <v>0</v>
      </c>
      <c r="P20" s="282"/>
      <c r="Q20" s="282">
        <v>0</v>
      </c>
      <c r="R20" s="300"/>
      <c r="S20" s="439">
        <f t="shared" si="0"/>
        <v>0</v>
      </c>
    </row>
    <row r="21" spans="1:19" s="160" customFormat="1">
      <c r="A21" s="122">
        <v>14</v>
      </c>
      <c r="B21" s="178" t="s">
        <v>252</v>
      </c>
      <c r="C21" s="282">
        <v>32161521.322999999</v>
      </c>
      <c r="D21" s="282"/>
      <c r="E21" s="282">
        <v>0</v>
      </c>
      <c r="F21" s="282"/>
      <c r="G21" s="282">
        <v>0</v>
      </c>
      <c r="H21" s="282"/>
      <c r="I21" s="282">
        <v>0</v>
      </c>
      <c r="J21" s="282"/>
      <c r="K21" s="282">
        <v>0</v>
      </c>
      <c r="L21" s="282"/>
      <c r="M21" s="282">
        <v>169797882.72776699</v>
      </c>
      <c r="N21" s="282">
        <v>6292311.6369499993</v>
      </c>
      <c r="O21" s="282">
        <v>0</v>
      </c>
      <c r="P21" s="282"/>
      <c r="Q21" s="282">
        <v>4300000</v>
      </c>
      <c r="R21" s="300"/>
      <c r="S21" s="439">
        <f>$C$6*SUM(C21:D21)+$E$6*SUM(E21:F21)+$G$6*SUM(G21:H21)+$I$6*SUM(I21:J21)+$K$6*SUM(K21:L21)+$M$6*SUM(M21:N21)+$O$6*SUM(O21:P21)+$Q$6*SUM(Q21:R21)</f>
        <v>186840194.36471698</v>
      </c>
    </row>
    <row r="22" spans="1:19" ht="13.5" thickBot="1">
      <c r="A22" s="104"/>
      <c r="B22" s="162" t="s">
        <v>69</v>
      </c>
      <c r="C22" s="283">
        <f>SUM(C8:C21)</f>
        <v>190392860.89300001</v>
      </c>
      <c r="D22" s="283">
        <f t="shared" ref="D22:S22" si="1">SUM(D8:D21)</f>
        <v>0</v>
      </c>
      <c r="E22" s="283">
        <f t="shared" si="1"/>
        <v>39052582.295199998</v>
      </c>
      <c r="F22" s="283">
        <f t="shared" si="1"/>
        <v>0</v>
      </c>
      <c r="G22" s="283">
        <f t="shared" si="1"/>
        <v>18601520.384297922</v>
      </c>
      <c r="H22" s="283">
        <f t="shared" si="1"/>
        <v>0</v>
      </c>
      <c r="I22" s="283">
        <f t="shared" si="1"/>
        <v>2086687.3700497858</v>
      </c>
      <c r="J22" s="283">
        <f t="shared" si="1"/>
        <v>0</v>
      </c>
      <c r="K22" s="283">
        <f t="shared" si="1"/>
        <v>129107351.7304659</v>
      </c>
      <c r="L22" s="283">
        <f t="shared" si="1"/>
        <v>0</v>
      </c>
      <c r="M22" s="283">
        <f t="shared" si="1"/>
        <v>735834131.7576561</v>
      </c>
      <c r="N22" s="283">
        <f t="shared" si="1"/>
        <v>75763428.882119998</v>
      </c>
      <c r="O22" s="283">
        <f t="shared" si="1"/>
        <v>20603798.770699702</v>
      </c>
      <c r="P22" s="283">
        <f t="shared" si="1"/>
        <v>0</v>
      </c>
      <c r="Q22" s="283">
        <f t="shared" si="1"/>
        <v>4300000</v>
      </c>
      <c r="R22" s="283">
        <f t="shared" si="1"/>
        <v>0</v>
      </c>
      <c r="S22" s="440">
        <f t="shared" si="1"/>
        <v>965448164.87224412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Normal="100" workbookViewId="0">
      <pane xSplit="2" ySplit="6" topLeftCell="K7" activePane="bottomRight" state="frozen"/>
      <selection pane="topRight" activeCell="C1" sqref="C1"/>
      <selection pane="bottomLeft" activeCell="A6" sqref="A6"/>
      <selection pane="bottomRight" activeCell="M27" sqref="M27"/>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11" width="20" style="2" customWidth="1"/>
    <col min="12" max="12" width="16.85546875" style="2" customWidth="1"/>
    <col min="13" max="13" width="17.85546875" style="2" customWidth="1"/>
    <col min="14" max="18" width="14.28515625" style="2" customWidth="1"/>
    <col min="19" max="19" width="20" style="2" customWidth="1"/>
    <col min="20" max="20" width="19.42578125" style="2" customWidth="1"/>
    <col min="21" max="21" width="19.140625" style="2" customWidth="1"/>
    <col min="22" max="22" width="20" style="2" customWidth="1"/>
    <col min="23" max="16384" width="9.140625" style="13"/>
  </cols>
  <sheetData>
    <row r="1" spans="1:22">
      <c r="A1" s="2" t="s">
        <v>191</v>
      </c>
      <c r="B1" s="337" t="str">
        <f>'1. key ratios'!B1</f>
        <v>სს ბაზისბანკი</v>
      </c>
    </row>
    <row r="2" spans="1:22">
      <c r="A2" s="2" t="s">
        <v>192</v>
      </c>
      <c r="B2" s="389">
        <f>'1. key ratios'!B2</f>
        <v>43190</v>
      </c>
    </row>
    <row r="4" spans="1:22" ht="27.75" thickBot="1">
      <c r="A4" s="2" t="s">
        <v>343</v>
      </c>
      <c r="B4" s="309" t="s">
        <v>366</v>
      </c>
      <c r="V4" s="204" t="s">
        <v>95</v>
      </c>
    </row>
    <row r="5" spans="1:22">
      <c r="A5" s="102"/>
      <c r="B5" s="103"/>
      <c r="C5" s="478" t="s">
        <v>201</v>
      </c>
      <c r="D5" s="479"/>
      <c r="E5" s="479"/>
      <c r="F5" s="479"/>
      <c r="G5" s="479"/>
      <c r="H5" s="479"/>
      <c r="I5" s="479"/>
      <c r="J5" s="479"/>
      <c r="K5" s="479"/>
      <c r="L5" s="480"/>
      <c r="M5" s="478" t="s">
        <v>202</v>
      </c>
      <c r="N5" s="479"/>
      <c r="O5" s="479"/>
      <c r="P5" s="479"/>
      <c r="Q5" s="479"/>
      <c r="R5" s="479"/>
      <c r="S5" s="480"/>
      <c r="T5" s="483" t="s">
        <v>364</v>
      </c>
      <c r="U5" s="483" t="s">
        <v>363</v>
      </c>
      <c r="V5" s="481" t="s">
        <v>203</v>
      </c>
    </row>
    <row r="6" spans="1:22" s="70" customFormat="1" ht="173.25" customHeight="1">
      <c r="A6" s="120"/>
      <c r="B6" s="180"/>
      <c r="C6" s="100" t="s">
        <v>204</v>
      </c>
      <c r="D6" s="99" t="s">
        <v>205</v>
      </c>
      <c r="E6" s="96" t="s">
        <v>206</v>
      </c>
      <c r="F6" s="310" t="s">
        <v>358</v>
      </c>
      <c r="G6" s="99" t="s">
        <v>207</v>
      </c>
      <c r="H6" s="99" t="s">
        <v>208</v>
      </c>
      <c r="I6" s="99" t="s">
        <v>209</v>
      </c>
      <c r="J6" s="99" t="s">
        <v>251</v>
      </c>
      <c r="K6" s="99" t="s">
        <v>210</v>
      </c>
      <c r="L6" s="101" t="s">
        <v>211</v>
      </c>
      <c r="M6" s="100" t="s">
        <v>212</v>
      </c>
      <c r="N6" s="99" t="s">
        <v>213</v>
      </c>
      <c r="O6" s="99" t="s">
        <v>214</v>
      </c>
      <c r="P6" s="99" t="s">
        <v>215</v>
      </c>
      <c r="Q6" s="99" t="s">
        <v>216</v>
      </c>
      <c r="R6" s="99" t="s">
        <v>217</v>
      </c>
      <c r="S6" s="101" t="s">
        <v>218</v>
      </c>
      <c r="T6" s="484"/>
      <c r="U6" s="484"/>
      <c r="V6" s="482"/>
    </row>
    <row r="7" spans="1:22" s="160" customFormat="1">
      <c r="A7" s="161">
        <v>1</v>
      </c>
      <c r="B7" s="159" t="s">
        <v>219</v>
      </c>
      <c r="C7" s="284"/>
      <c r="D7" s="282">
        <v>0</v>
      </c>
      <c r="E7" s="282"/>
      <c r="F7" s="282"/>
      <c r="G7" s="282"/>
      <c r="H7" s="282"/>
      <c r="I7" s="282"/>
      <c r="J7" s="282"/>
      <c r="K7" s="282"/>
      <c r="L7" s="285"/>
      <c r="M7" s="284"/>
      <c r="N7" s="282"/>
      <c r="O7" s="282"/>
      <c r="P7" s="282"/>
      <c r="Q7" s="282"/>
      <c r="R7" s="282"/>
      <c r="S7" s="285"/>
      <c r="T7" s="304">
        <v>0</v>
      </c>
      <c r="U7" s="303"/>
      <c r="V7" s="286">
        <f>T7+U7</f>
        <v>0</v>
      </c>
    </row>
    <row r="8" spans="1:22" s="160" customFormat="1">
      <c r="A8" s="161">
        <v>2</v>
      </c>
      <c r="B8" s="159" t="s">
        <v>220</v>
      </c>
      <c r="C8" s="284"/>
      <c r="D8" s="282">
        <v>0</v>
      </c>
      <c r="E8" s="282"/>
      <c r="F8" s="282"/>
      <c r="G8" s="282"/>
      <c r="H8" s="282"/>
      <c r="I8" s="282"/>
      <c r="J8" s="282"/>
      <c r="K8" s="282"/>
      <c r="L8" s="285"/>
      <c r="M8" s="284"/>
      <c r="N8" s="282"/>
      <c r="O8" s="282"/>
      <c r="P8" s="282"/>
      <c r="Q8" s="282"/>
      <c r="R8" s="282"/>
      <c r="S8" s="285"/>
      <c r="T8" s="303">
        <v>0</v>
      </c>
      <c r="U8" s="303"/>
      <c r="V8" s="286">
        <f t="shared" ref="V8:V21" si="0">T8+U8</f>
        <v>0</v>
      </c>
    </row>
    <row r="9" spans="1:22" s="160" customFormat="1">
      <c r="A9" s="161">
        <v>3</v>
      </c>
      <c r="B9" s="159" t="s">
        <v>221</v>
      </c>
      <c r="C9" s="284"/>
      <c r="D9" s="282">
        <v>0</v>
      </c>
      <c r="E9" s="282"/>
      <c r="F9" s="282"/>
      <c r="G9" s="282"/>
      <c r="H9" s="282"/>
      <c r="I9" s="282"/>
      <c r="J9" s="282"/>
      <c r="K9" s="282"/>
      <c r="L9" s="285"/>
      <c r="M9" s="284"/>
      <c r="N9" s="282"/>
      <c r="O9" s="282"/>
      <c r="P9" s="282"/>
      <c r="Q9" s="282"/>
      <c r="R9" s="282"/>
      <c r="S9" s="285"/>
      <c r="T9" s="303">
        <v>0</v>
      </c>
      <c r="U9" s="303"/>
      <c r="V9" s="286">
        <f t="shared" si="0"/>
        <v>0</v>
      </c>
    </row>
    <row r="10" spans="1:22" s="160" customFormat="1">
      <c r="A10" s="161">
        <v>4</v>
      </c>
      <c r="B10" s="159" t="s">
        <v>222</v>
      </c>
      <c r="C10" s="284"/>
      <c r="D10" s="282">
        <v>0</v>
      </c>
      <c r="E10" s="282"/>
      <c r="F10" s="282"/>
      <c r="G10" s="282"/>
      <c r="H10" s="282"/>
      <c r="I10" s="282"/>
      <c r="J10" s="282"/>
      <c r="K10" s="282"/>
      <c r="L10" s="285"/>
      <c r="M10" s="284"/>
      <c r="N10" s="282"/>
      <c r="O10" s="282"/>
      <c r="P10" s="282"/>
      <c r="Q10" s="282"/>
      <c r="R10" s="282"/>
      <c r="S10" s="285"/>
      <c r="T10" s="303">
        <v>0</v>
      </c>
      <c r="U10" s="303"/>
      <c r="V10" s="286">
        <f t="shared" si="0"/>
        <v>0</v>
      </c>
    </row>
    <row r="11" spans="1:22" s="160" customFormat="1">
      <c r="A11" s="161">
        <v>5</v>
      </c>
      <c r="B11" s="159" t="s">
        <v>223</v>
      </c>
      <c r="C11" s="284"/>
      <c r="D11" s="282">
        <v>0</v>
      </c>
      <c r="E11" s="282"/>
      <c r="F11" s="282"/>
      <c r="G11" s="282"/>
      <c r="H11" s="282"/>
      <c r="I11" s="282"/>
      <c r="J11" s="282"/>
      <c r="K11" s="282"/>
      <c r="L11" s="285"/>
      <c r="M11" s="284"/>
      <c r="N11" s="282"/>
      <c r="O11" s="282"/>
      <c r="P11" s="282"/>
      <c r="Q11" s="282"/>
      <c r="R11" s="282"/>
      <c r="S11" s="285"/>
      <c r="T11" s="303">
        <v>0</v>
      </c>
      <c r="U11" s="303"/>
      <c r="V11" s="286">
        <f t="shared" si="0"/>
        <v>0</v>
      </c>
    </row>
    <row r="12" spans="1:22" s="160" customFormat="1">
      <c r="A12" s="161">
        <v>6</v>
      </c>
      <c r="B12" s="159" t="s">
        <v>224</v>
      </c>
      <c r="C12" s="284"/>
      <c r="D12" s="282">
        <v>0</v>
      </c>
      <c r="E12" s="282"/>
      <c r="F12" s="282"/>
      <c r="G12" s="282"/>
      <c r="H12" s="282"/>
      <c r="I12" s="282"/>
      <c r="J12" s="282"/>
      <c r="K12" s="282"/>
      <c r="L12" s="285"/>
      <c r="M12" s="284"/>
      <c r="N12" s="282"/>
      <c r="O12" s="282"/>
      <c r="P12" s="282"/>
      <c r="Q12" s="282"/>
      <c r="R12" s="282"/>
      <c r="S12" s="285"/>
      <c r="T12" s="303">
        <v>0</v>
      </c>
      <c r="U12" s="303"/>
      <c r="V12" s="286">
        <f t="shared" si="0"/>
        <v>0</v>
      </c>
    </row>
    <row r="13" spans="1:22" s="160" customFormat="1">
      <c r="A13" s="161">
        <v>7</v>
      </c>
      <c r="B13" s="159" t="s">
        <v>74</v>
      </c>
      <c r="C13" s="284"/>
      <c r="D13" s="282">
        <v>91778205.040259331</v>
      </c>
      <c r="E13" s="282"/>
      <c r="F13" s="282"/>
      <c r="G13" s="282"/>
      <c r="H13" s="282"/>
      <c r="I13" s="282"/>
      <c r="J13" s="282"/>
      <c r="K13" s="282"/>
      <c r="L13" s="285"/>
      <c r="M13" s="284"/>
      <c r="N13" s="282"/>
      <c r="O13" s="282"/>
      <c r="P13" s="282"/>
      <c r="Q13" s="282"/>
      <c r="R13" s="282"/>
      <c r="S13" s="285"/>
      <c r="T13" s="303">
        <v>77222317.357771426</v>
      </c>
      <c r="U13" s="303">
        <v>14555887.682487899</v>
      </c>
      <c r="V13" s="286">
        <f t="shared" si="0"/>
        <v>91778205.040259331</v>
      </c>
    </row>
    <row r="14" spans="1:22" s="160" customFormat="1">
      <c r="A14" s="161">
        <v>8</v>
      </c>
      <c r="B14" s="159" t="s">
        <v>75</v>
      </c>
      <c r="C14" s="284"/>
      <c r="D14" s="282">
        <v>797685.97076423501</v>
      </c>
      <c r="E14" s="282"/>
      <c r="F14" s="282"/>
      <c r="G14" s="282"/>
      <c r="H14" s="282"/>
      <c r="I14" s="282"/>
      <c r="J14" s="282"/>
      <c r="K14" s="282"/>
      <c r="L14" s="285"/>
      <c r="M14" s="284"/>
      <c r="N14" s="282"/>
      <c r="O14" s="282"/>
      <c r="P14" s="282"/>
      <c r="Q14" s="282"/>
      <c r="R14" s="282"/>
      <c r="S14" s="285"/>
      <c r="T14" s="303">
        <v>687935.95876423502</v>
      </c>
      <c r="U14" s="303">
        <v>109750.012</v>
      </c>
      <c r="V14" s="286">
        <f t="shared" si="0"/>
        <v>797685.97076423501</v>
      </c>
    </row>
    <row r="15" spans="1:22" s="160" customFormat="1">
      <c r="A15" s="161">
        <v>9</v>
      </c>
      <c r="B15" s="159" t="s">
        <v>76</v>
      </c>
      <c r="C15" s="284"/>
      <c r="D15" s="282">
        <v>0</v>
      </c>
      <c r="E15" s="282"/>
      <c r="F15" s="282"/>
      <c r="G15" s="282"/>
      <c r="H15" s="282"/>
      <c r="I15" s="282"/>
      <c r="J15" s="282"/>
      <c r="K15" s="282"/>
      <c r="L15" s="285"/>
      <c r="M15" s="284"/>
      <c r="N15" s="282"/>
      <c r="O15" s="282"/>
      <c r="P15" s="282"/>
      <c r="Q15" s="282"/>
      <c r="R15" s="282"/>
      <c r="S15" s="285"/>
      <c r="T15" s="303">
        <v>0</v>
      </c>
      <c r="U15" s="303"/>
      <c r="V15" s="286">
        <f t="shared" si="0"/>
        <v>0</v>
      </c>
    </row>
    <row r="16" spans="1:22" s="160" customFormat="1">
      <c r="A16" s="161">
        <v>10</v>
      </c>
      <c r="B16" s="159" t="s">
        <v>70</v>
      </c>
      <c r="C16" s="284"/>
      <c r="D16" s="282">
        <v>965409.19241000002</v>
      </c>
      <c r="E16" s="282"/>
      <c r="F16" s="282"/>
      <c r="G16" s="282"/>
      <c r="H16" s="282"/>
      <c r="I16" s="282"/>
      <c r="J16" s="282"/>
      <c r="K16" s="282"/>
      <c r="L16" s="285"/>
      <c r="M16" s="284"/>
      <c r="N16" s="282"/>
      <c r="O16" s="282"/>
      <c r="P16" s="282"/>
      <c r="Q16" s="282"/>
      <c r="R16" s="282"/>
      <c r="S16" s="285"/>
      <c r="T16" s="303">
        <v>965409.19241000002</v>
      </c>
      <c r="U16" s="303"/>
      <c r="V16" s="286">
        <f t="shared" si="0"/>
        <v>965409.19241000002</v>
      </c>
    </row>
    <row r="17" spans="1:22" s="160" customFormat="1">
      <c r="A17" s="161">
        <v>11</v>
      </c>
      <c r="B17" s="159" t="s">
        <v>71</v>
      </c>
      <c r="C17" s="284"/>
      <c r="D17" s="282">
        <v>30981.17</v>
      </c>
      <c r="E17" s="282"/>
      <c r="F17" s="282"/>
      <c r="G17" s="282"/>
      <c r="H17" s="282"/>
      <c r="I17" s="282"/>
      <c r="J17" s="282"/>
      <c r="K17" s="282"/>
      <c r="L17" s="285"/>
      <c r="M17" s="284"/>
      <c r="N17" s="282"/>
      <c r="O17" s="282"/>
      <c r="P17" s="282"/>
      <c r="Q17" s="282"/>
      <c r="R17" s="282"/>
      <c r="S17" s="285"/>
      <c r="T17" s="303">
        <v>30981.17</v>
      </c>
      <c r="U17" s="303"/>
      <c r="V17" s="286">
        <f t="shared" si="0"/>
        <v>30981.17</v>
      </c>
    </row>
    <row r="18" spans="1:22" s="160" customFormat="1">
      <c r="A18" s="161">
        <v>12</v>
      </c>
      <c r="B18" s="159" t="s">
        <v>72</v>
      </c>
      <c r="C18" s="284"/>
      <c r="D18" s="282">
        <v>14119582.23383278</v>
      </c>
      <c r="E18" s="282"/>
      <c r="F18" s="282"/>
      <c r="G18" s="282"/>
      <c r="H18" s="282"/>
      <c r="I18" s="282"/>
      <c r="J18" s="282"/>
      <c r="K18" s="282"/>
      <c r="L18" s="285"/>
      <c r="M18" s="284"/>
      <c r="N18" s="282"/>
      <c r="O18" s="282"/>
      <c r="P18" s="282"/>
      <c r="Q18" s="282"/>
      <c r="R18" s="282"/>
      <c r="S18" s="285"/>
      <c r="T18" s="303">
        <v>626.87069317999999</v>
      </c>
      <c r="U18" s="303">
        <v>14118955.3631396</v>
      </c>
      <c r="V18" s="286">
        <f t="shared" si="0"/>
        <v>14119582.23383278</v>
      </c>
    </row>
    <row r="19" spans="1:22" s="160" customFormat="1">
      <c r="A19" s="161">
        <v>13</v>
      </c>
      <c r="B19" s="159" t="s">
        <v>73</v>
      </c>
      <c r="C19" s="284"/>
      <c r="D19" s="282">
        <v>0</v>
      </c>
      <c r="E19" s="282"/>
      <c r="F19" s="282"/>
      <c r="G19" s="282"/>
      <c r="H19" s="282"/>
      <c r="I19" s="282"/>
      <c r="J19" s="282"/>
      <c r="K19" s="282"/>
      <c r="L19" s="285"/>
      <c r="M19" s="284"/>
      <c r="N19" s="282"/>
      <c r="O19" s="282"/>
      <c r="P19" s="282"/>
      <c r="Q19" s="282"/>
      <c r="R19" s="282"/>
      <c r="S19" s="285"/>
      <c r="T19" s="303">
        <v>0</v>
      </c>
      <c r="U19" s="303"/>
      <c r="V19" s="286">
        <f t="shared" si="0"/>
        <v>0</v>
      </c>
    </row>
    <row r="20" spans="1:22" s="160" customFormat="1">
      <c r="A20" s="161">
        <v>14</v>
      </c>
      <c r="B20" s="159" t="s">
        <v>252</v>
      </c>
      <c r="C20" s="284"/>
      <c r="D20" s="282">
        <v>4526185.6826937497</v>
      </c>
      <c r="E20" s="282"/>
      <c r="F20" s="282"/>
      <c r="G20" s="282"/>
      <c r="H20" s="282"/>
      <c r="I20" s="282"/>
      <c r="J20" s="282"/>
      <c r="K20" s="282"/>
      <c r="L20" s="285"/>
      <c r="M20" s="284"/>
      <c r="N20" s="282"/>
      <c r="O20" s="282"/>
      <c r="P20" s="282"/>
      <c r="Q20" s="282"/>
      <c r="R20" s="282"/>
      <c r="S20" s="285"/>
      <c r="T20" s="303">
        <v>4425787.1959635494</v>
      </c>
      <c r="U20" s="303">
        <v>100398.48673020001</v>
      </c>
      <c r="V20" s="286">
        <f t="shared" si="0"/>
        <v>4526185.6826937497</v>
      </c>
    </row>
    <row r="21" spans="1:22" ht="13.5" thickBot="1">
      <c r="A21" s="104"/>
      <c r="B21" s="105" t="s">
        <v>69</v>
      </c>
      <c r="C21" s="287">
        <f>SUM(C7:C20)</f>
        <v>0</v>
      </c>
      <c r="D21" s="283">
        <f t="shared" ref="D21:U21" si="1">SUM(D7:D20)</f>
        <v>112218049.2899601</v>
      </c>
      <c r="E21" s="283">
        <f t="shared" si="1"/>
        <v>0</v>
      </c>
      <c r="F21" s="283">
        <f t="shared" si="1"/>
        <v>0</v>
      </c>
      <c r="G21" s="283">
        <f t="shared" si="1"/>
        <v>0</v>
      </c>
      <c r="H21" s="283">
        <f t="shared" si="1"/>
        <v>0</v>
      </c>
      <c r="I21" s="283">
        <f t="shared" si="1"/>
        <v>0</v>
      </c>
      <c r="J21" s="283">
        <f t="shared" si="1"/>
        <v>0</v>
      </c>
      <c r="K21" s="283">
        <f t="shared" si="1"/>
        <v>0</v>
      </c>
      <c r="L21" s="288">
        <f t="shared" si="1"/>
        <v>0</v>
      </c>
      <c r="M21" s="287">
        <f t="shared" si="1"/>
        <v>0</v>
      </c>
      <c r="N21" s="283">
        <f t="shared" si="1"/>
        <v>0</v>
      </c>
      <c r="O21" s="283">
        <f t="shared" si="1"/>
        <v>0</v>
      </c>
      <c r="P21" s="283">
        <f t="shared" si="1"/>
        <v>0</v>
      </c>
      <c r="Q21" s="283">
        <f t="shared" si="1"/>
        <v>0</v>
      </c>
      <c r="R21" s="283">
        <f t="shared" si="1"/>
        <v>0</v>
      </c>
      <c r="S21" s="288">
        <f t="shared" si="1"/>
        <v>0</v>
      </c>
      <c r="T21" s="288">
        <f>SUM(T7:T20)</f>
        <v>83333057.745602399</v>
      </c>
      <c r="U21" s="288">
        <f t="shared" si="1"/>
        <v>28884991.544357698</v>
      </c>
      <c r="V21" s="286">
        <f t="shared" si="0"/>
        <v>112218049.2899601</v>
      </c>
    </row>
    <row r="24" spans="1:22">
      <c r="A24" s="19"/>
      <c r="B24" s="19"/>
      <c r="C24" s="74"/>
      <c r="D24" s="74"/>
      <c r="E24" s="74"/>
    </row>
    <row r="25" spans="1:22">
      <c r="A25" s="97"/>
      <c r="B25" s="97"/>
      <c r="C25" s="19"/>
      <c r="D25" s="74"/>
      <c r="E25" s="74"/>
    </row>
    <row r="26" spans="1:22">
      <c r="A26" s="97"/>
      <c r="B26" s="98"/>
      <c r="C26" s="19"/>
      <c r="D26" s="74"/>
      <c r="E26" s="74"/>
    </row>
    <row r="27" spans="1:22">
      <c r="A27" s="97"/>
      <c r="B27" s="97"/>
      <c r="C27" s="19"/>
      <c r="D27" s="74"/>
      <c r="E27" s="74"/>
    </row>
    <row r="28" spans="1:22">
      <c r="A28" s="97"/>
      <c r="B28" s="98"/>
      <c r="C28" s="19"/>
      <c r="D28" s="74"/>
      <c r="E28" s="74"/>
    </row>
  </sheetData>
  <mergeCells count="5">
    <mergeCell ref="C5:L5"/>
    <mergeCell ref="M5:S5"/>
    <mergeCell ref="V5:V6"/>
    <mergeCell ref="T5:T6"/>
    <mergeCell ref="U5:U6"/>
  </mergeCells>
  <pageMargins left="0.7" right="0.7" top="0.75" bottom="0.75" header="0.3" footer="0.3"/>
  <pageSetup paperSize="9" scale="1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16" sqref="B16"/>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191</v>
      </c>
      <c r="B1" s="337" t="str">
        <f>'1. key ratios'!B1</f>
        <v>სს ბაზისბანკი</v>
      </c>
    </row>
    <row r="2" spans="1:9">
      <c r="A2" s="2" t="s">
        <v>192</v>
      </c>
      <c r="B2" s="389">
        <f>'1. key ratios'!B2</f>
        <v>43190</v>
      </c>
    </row>
    <row r="4" spans="1:9" ht="13.5" thickBot="1">
      <c r="A4" s="2" t="s">
        <v>344</v>
      </c>
      <c r="B4" s="306" t="s">
        <v>367</v>
      </c>
    </row>
    <row r="5" spans="1:9">
      <c r="A5" s="102"/>
      <c r="B5" s="157"/>
      <c r="C5" s="163" t="s">
        <v>0</v>
      </c>
      <c r="D5" s="163" t="s">
        <v>1</v>
      </c>
      <c r="E5" s="163" t="s">
        <v>2</v>
      </c>
      <c r="F5" s="163" t="s">
        <v>3</v>
      </c>
      <c r="G5" s="301" t="s">
        <v>4</v>
      </c>
      <c r="H5" s="164" t="s">
        <v>5</v>
      </c>
      <c r="I5" s="25"/>
    </row>
    <row r="6" spans="1:9" ht="15" customHeight="1">
      <c r="A6" s="156"/>
      <c r="B6" s="23"/>
      <c r="C6" s="485" t="s">
        <v>359</v>
      </c>
      <c r="D6" s="489" t="s">
        <v>369</v>
      </c>
      <c r="E6" s="490"/>
      <c r="F6" s="485" t="s">
        <v>370</v>
      </c>
      <c r="G6" s="485" t="s">
        <v>371</v>
      </c>
      <c r="H6" s="487" t="s">
        <v>361</v>
      </c>
      <c r="I6" s="25"/>
    </row>
    <row r="7" spans="1:9" ht="76.5">
      <c r="A7" s="156"/>
      <c r="B7" s="23"/>
      <c r="C7" s="486"/>
      <c r="D7" s="305" t="s">
        <v>362</v>
      </c>
      <c r="E7" s="305" t="s">
        <v>360</v>
      </c>
      <c r="F7" s="486"/>
      <c r="G7" s="486"/>
      <c r="H7" s="488"/>
      <c r="I7" s="25"/>
    </row>
    <row r="8" spans="1:9">
      <c r="A8" s="93">
        <v>1</v>
      </c>
      <c r="B8" s="76" t="s">
        <v>219</v>
      </c>
      <c r="C8" s="289">
        <v>275347614.33359998</v>
      </c>
      <c r="D8" s="290"/>
      <c r="E8" s="289"/>
      <c r="F8" s="289">
        <v>117116274.76360001</v>
      </c>
      <c r="G8" s="302">
        <v>117116274.76360001</v>
      </c>
      <c r="H8" s="311">
        <f>G8/(C8+E8)</f>
        <v>0.42533971121212144</v>
      </c>
    </row>
    <row r="9" spans="1:9" ht="15" customHeight="1">
      <c r="A9" s="93">
        <v>2</v>
      </c>
      <c r="B9" s="76" t="s">
        <v>220</v>
      </c>
      <c r="C9" s="289">
        <v>0</v>
      </c>
      <c r="D9" s="290"/>
      <c r="E9" s="289"/>
      <c r="F9" s="289">
        <v>0</v>
      </c>
      <c r="G9" s="302">
        <v>0</v>
      </c>
      <c r="H9" s="311" t="e">
        <f t="shared" ref="H9:H20" si="0">G9/(C9+E9)</f>
        <v>#DIV/0!</v>
      </c>
    </row>
    <row r="10" spans="1:9">
      <c r="A10" s="93">
        <v>3</v>
      </c>
      <c r="B10" s="76" t="s">
        <v>221</v>
      </c>
      <c r="C10" s="289">
        <v>0</v>
      </c>
      <c r="D10" s="290"/>
      <c r="E10" s="289"/>
      <c r="F10" s="289">
        <v>0</v>
      </c>
      <c r="G10" s="302">
        <v>0</v>
      </c>
      <c r="H10" s="311" t="e">
        <f t="shared" si="0"/>
        <v>#DIV/0!</v>
      </c>
    </row>
    <row r="11" spans="1:9">
      <c r="A11" s="93">
        <v>4</v>
      </c>
      <c r="B11" s="76" t="s">
        <v>222</v>
      </c>
      <c r="C11" s="289">
        <v>0</v>
      </c>
      <c r="D11" s="290"/>
      <c r="E11" s="289"/>
      <c r="F11" s="289">
        <v>0</v>
      </c>
      <c r="G11" s="302">
        <v>0</v>
      </c>
      <c r="H11" s="311" t="e">
        <f t="shared" si="0"/>
        <v>#DIV/0!</v>
      </c>
    </row>
    <row r="12" spans="1:9">
      <c r="A12" s="93">
        <v>5</v>
      </c>
      <c r="B12" s="76" t="s">
        <v>223</v>
      </c>
      <c r="C12" s="289">
        <v>0</v>
      </c>
      <c r="D12" s="290"/>
      <c r="E12" s="289"/>
      <c r="F12" s="289">
        <v>0</v>
      </c>
      <c r="G12" s="302">
        <v>0</v>
      </c>
      <c r="H12" s="311" t="e">
        <f t="shared" si="0"/>
        <v>#DIV/0!</v>
      </c>
    </row>
    <row r="13" spans="1:9">
      <c r="A13" s="93">
        <v>6</v>
      </c>
      <c r="B13" s="76" t="s">
        <v>224</v>
      </c>
      <c r="C13" s="289">
        <v>56194390.390900001</v>
      </c>
      <c r="D13" s="290"/>
      <c r="E13" s="289"/>
      <c r="F13" s="289">
        <v>24042658.721790001</v>
      </c>
      <c r="G13" s="302">
        <v>24042658.721790001</v>
      </c>
      <c r="H13" s="311">
        <f t="shared" si="0"/>
        <v>0.42784802103099989</v>
      </c>
    </row>
    <row r="14" spans="1:9">
      <c r="A14" s="93">
        <v>7</v>
      </c>
      <c r="B14" s="76" t="s">
        <v>74</v>
      </c>
      <c r="C14" s="289">
        <v>404365509.86522627</v>
      </c>
      <c r="D14" s="290">
        <v>64137693.296099998</v>
      </c>
      <c r="E14" s="289">
        <v>48721147.823370002</v>
      </c>
      <c r="F14" s="290">
        <v>453086657.68859625</v>
      </c>
      <c r="G14" s="348">
        <v>361308452.64833701</v>
      </c>
      <c r="H14" s="311">
        <f>G14/(C14+E14)</f>
        <v>0.79743785546795365</v>
      </c>
    </row>
    <row r="15" spans="1:9">
      <c r="A15" s="93">
        <v>8</v>
      </c>
      <c r="B15" s="76" t="s">
        <v>75</v>
      </c>
      <c r="C15" s="289">
        <v>129107351.7304659</v>
      </c>
      <c r="D15" s="290">
        <v>2793490.785999998</v>
      </c>
      <c r="E15" s="289">
        <v>2712319.1059999983</v>
      </c>
      <c r="F15" s="290">
        <v>99542832.903849423</v>
      </c>
      <c r="G15" s="348">
        <v>98745146.933085188</v>
      </c>
      <c r="H15" s="311">
        <f t="shared" si="0"/>
        <v>0.74909265291359572</v>
      </c>
    </row>
    <row r="16" spans="1:9">
      <c r="A16" s="93">
        <v>9</v>
      </c>
      <c r="B16" s="76" t="s">
        <v>76</v>
      </c>
      <c r="C16" s="289">
        <v>19113792.326150149</v>
      </c>
      <c r="D16" s="290"/>
      <c r="E16" s="289"/>
      <c r="F16" s="290">
        <v>6889126.2242816053</v>
      </c>
      <c r="G16" s="348">
        <v>6889126.2242816053</v>
      </c>
      <c r="H16" s="311">
        <f t="shared" si="0"/>
        <v>0.36042696848057654</v>
      </c>
    </row>
    <row r="17" spans="1:8">
      <c r="A17" s="93">
        <v>10</v>
      </c>
      <c r="B17" s="76" t="s">
        <v>70</v>
      </c>
      <c r="C17" s="289">
        <v>32870794.433460101</v>
      </c>
      <c r="D17" s="290"/>
      <c r="E17" s="289"/>
      <c r="F17" s="290">
        <v>40855332.583559945</v>
      </c>
      <c r="G17" s="348">
        <v>39889923.391149946</v>
      </c>
      <c r="H17" s="311">
        <f t="shared" si="0"/>
        <v>1.2135369430117842</v>
      </c>
    </row>
    <row r="18" spans="1:8">
      <c r="A18" s="93">
        <v>11</v>
      </c>
      <c r="B18" s="76" t="s">
        <v>71</v>
      </c>
      <c r="C18" s="289">
        <v>16418903.284299999</v>
      </c>
      <c r="D18" s="290"/>
      <c r="E18" s="289"/>
      <c r="F18" s="290">
        <v>18736264.519549999</v>
      </c>
      <c r="G18" s="348">
        <v>18705283.349549998</v>
      </c>
      <c r="H18" s="311">
        <f>G18/(C18+E18)</f>
        <v>1.1392529102376934</v>
      </c>
    </row>
    <row r="19" spans="1:8">
      <c r="A19" s="93">
        <v>12</v>
      </c>
      <c r="B19" s="76" t="s">
        <v>72</v>
      </c>
      <c r="C19" s="289">
        <v>301172.78650000005</v>
      </c>
      <c r="D19" s="290">
        <v>19488380.5638</v>
      </c>
      <c r="E19" s="289">
        <v>18037650.315800004</v>
      </c>
      <c r="F19" s="290">
        <v>18338823.102300003</v>
      </c>
      <c r="G19" s="348">
        <v>4219240.8684672257</v>
      </c>
      <c r="H19" s="311">
        <f t="shared" si="0"/>
        <v>0.23007151794479441</v>
      </c>
    </row>
    <row r="20" spans="1:8">
      <c r="A20" s="93">
        <v>13</v>
      </c>
      <c r="B20" s="76" t="s">
        <v>73</v>
      </c>
      <c r="C20" s="289">
        <v>0</v>
      </c>
      <c r="D20" s="290"/>
      <c r="E20" s="289"/>
      <c r="F20" s="290">
        <v>0</v>
      </c>
      <c r="G20" s="348">
        <v>0</v>
      </c>
      <c r="H20" s="311" t="e">
        <f t="shared" si="0"/>
        <v>#DIV/0!</v>
      </c>
    </row>
    <row r="21" spans="1:8">
      <c r="A21" s="93">
        <v>14</v>
      </c>
      <c r="B21" s="76" t="s">
        <v>252</v>
      </c>
      <c r="C21" s="289">
        <v>206259404.050767</v>
      </c>
      <c r="D21" s="290">
        <v>7785938.4520999985</v>
      </c>
      <c r="E21" s="289">
        <v>6292311.6369499993</v>
      </c>
      <c r="F21" s="290">
        <v>186840194.36471698</v>
      </c>
      <c r="G21" s="348">
        <v>182314008.68202323</v>
      </c>
      <c r="H21" s="311">
        <f>G21/(C21+E21)</f>
        <v>0.85773952984637725</v>
      </c>
    </row>
    <row r="22" spans="1:8" ht="13.5" thickBot="1">
      <c r="A22" s="158"/>
      <c r="B22" s="165" t="s">
        <v>69</v>
      </c>
      <c r="C22" s="283">
        <f>SUM(C8:C21)</f>
        <v>1139978933.2013693</v>
      </c>
      <c r="D22" s="283">
        <f>SUM(D8:D21)</f>
        <v>94205503.09799999</v>
      </c>
      <c r="E22" s="283">
        <f>SUM(E8:E21)</f>
        <v>75763428.882119998</v>
      </c>
      <c r="F22" s="283">
        <f>SUM(F8:F21)</f>
        <v>965448164.87224412</v>
      </c>
      <c r="G22" s="283">
        <f>SUM(G8:G21)</f>
        <v>853230115.58228421</v>
      </c>
      <c r="H22" s="311">
        <f>G22/(C22+E22)</f>
        <v>0.70181819947447877</v>
      </c>
    </row>
    <row r="28" spans="1:8" ht="10.5" customHeight="1"/>
  </sheetData>
  <mergeCells count="5">
    <mergeCell ref="C6:C7"/>
    <mergeCell ref="F6:F7"/>
    <mergeCell ref="G6:G7"/>
    <mergeCell ref="H6:H7"/>
    <mergeCell ref="D6:E6"/>
  </mergeCells>
  <pageMargins left="0.7" right="0.7" top="0.75" bottom="0.75" header="0.3" footer="0.3"/>
  <pageSetup scale="4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C24" sqref="C24"/>
    </sheetView>
  </sheetViews>
  <sheetFormatPr defaultColWidth="9.140625" defaultRowHeight="12.75"/>
  <cols>
    <col min="1" max="1" width="10.5703125" style="337" bestFit="1" customWidth="1"/>
    <col min="2" max="2" width="104.140625" style="337" customWidth="1"/>
    <col min="3" max="11" width="12.7109375" style="337" customWidth="1"/>
    <col min="12" max="16384" width="9.140625" style="337"/>
  </cols>
  <sheetData>
    <row r="1" spans="1:11">
      <c r="A1" s="337" t="s">
        <v>191</v>
      </c>
      <c r="B1" s="337" t="str">
        <f>'1. key ratios'!B1</f>
        <v>სს ბაზისბანკი</v>
      </c>
    </row>
    <row r="2" spans="1:11">
      <c r="A2" s="337" t="s">
        <v>192</v>
      </c>
      <c r="B2" s="389">
        <f>'1. key ratios'!B2</f>
        <v>43190</v>
      </c>
      <c r="C2" s="338"/>
      <c r="D2" s="338"/>
    </row>
    <row r="3" spans="1:11">
      <c r="B3" s="338"/>
      <c r="C3" s="338"/>
      <c r="D3" s="338"/>
    </row>
    <row r="4" spans="1:11" ht="13.5" thickBot="1">
      <c r="A4" s="337" t="s">
        <v>400</v>
      </c>
      <c r="B4" s="306" t="s">
        <v>399</v>
      </c>
      <c r="C4" s="338"/>
      <c r="D4" s="338"/>
    </row>
    <row r="5" spans="1:11" ht="30" customHeight="1">
      <c r="A5" s="495"/>
      <c r="B5" s="496"/>
      <c r="C5" s="497" t="s">
        <v>410</v>
      </c>
      <c r="D5" s="497"/>
      <c r="E5" s="497"/>
      <c r="F5" s="497" t="s">
        <v>411</v>
      </c>
      <c r="G5" s="497"/>
      <c r="H5" s="497"/>
      <c r="I5" s="497" t="s">
        <v>412</v>
      </c>
      <c r="J5" s="497"/>
      <c r="K5" s="498"/>
    </row>
    <row r="6" spans="1:11">
      <c r="A6" s="335"/>
      <c r="B6" s="336"/>
      <c r="C6" s="339" t="s">
        <v>28</v>
      </c>
      <c r="D6" s="339" t="s">
        <v>98</v>
      </c>
      <c r="E6" s="339" t="s">
        <v>69</v>
      </c>
      <c r="F6" s="339" t="s">
        <v>28</v>
      </c>
      <c r="G6" s="339" t="s">
        <v>98</v>
      </c>
      <c r="H6" s="339" t="s">
        <v>69</v>
      </c>
      <c r="I6" s="339" t="s">
        <v>28</v>
      </c>
      <c r="J6" s="339" t="s">
        <v>98</v>
      </c>
      <c r="K6" s="340" t="s">
        <v>69</v>
      </c>
    </row>
    <row r="7" spans="1:11">
      <c r="A7" s="341" t="s">
        <v>379</v>
      </c>
      <c r="B7" s="334"/>
      <c r="C7" s="334"/>
      <c r="D7" s="334"/>
      <c r="E7" s="334"/>
      <c r="F7" s="334"/>
      <c r="G7" s="334"/>
      <c r="H7" s="334"/>
      <c r="I7" s="334"/>
      <c r="J7" s="334"/>
      <c r="K7" s="342"/>
    </row>
    <row r="8" spans="1:11">
      <c r="A8" s="333">
        <v>1</v>
      </c>
      <c r="B8" s="318" t="s">
        <v>379</v>
      </c>
      <c r="C8" s="316"/>
      <c r="D8" s="316"/>
      <c r="E8" s="316"/>
      <c r="F8" s="393">
        <v>143365001.30999997</v>
      </c>
      <c r="G8" s="393">
        <v>140709431.9571</v>
      </c>
      <c r="H8" s="393">
        <v>284074433.26709998</v>
      </c>
      <c r="I8" s="393">
        <v>142880848.91999999</v>
      </c>
      <c r="J8" s="393">
        <v>129558341.6235</v>
      </c>
      <c r="K8" s="395">
        <v>272439190.54350001</v>
      </c>
    </row>
    <row r="9" spans="1:11">
      <c r="A9" s="341" t="s">
        <v>380</v>
      </c>
      <c r="B9" s="334"/>
      <c r="C9" s="334"/>
      <c r="D9" s="334"/>
      <c r="E9" s="334"/>
      <c r="F9" s="334"/>
      <c r="G9" s="334"/>
      <c r="H9" s="334"/>
      <c r="I9" s="334"/>
      <c r="J9" s="334"/>
      <c r="K9" s="342"/>
    </row>
    <row r="10" spans="1:11">
      <c r="A10" s="343">
        <v>2</v>
      </c>
      <c r="B10" s="319" t="s">
        <v>381</v>
      </c>
      <c r="C10" s="403">
        <v>34413373.259999998</v>
      </c>
      <c r="D10" s="394">
        <v>167805802.47584498</v>
      </c>
      <c r="E10" s="394">
        <v>202219175.73584497</v>
      </c>
      <c r="F10" s="394">
        <v>5765533.7884</v>
      </c>
      <c r="G10" s="394">
        <v>27035737.1290197</v>
      </c>
      <c r="H10" s="394">
        <v>32801270.917419702</v>
      </c>
      <c r="I10" s="394">
        <v>1284843.9484999999</v>
      </c>
      <c r="J10" s="394">
        <v>4425712.0285578007</v>
      </c>
      <c r="K10" s="404">
        <v>5710555.9770578006</v>
      </c>
    </row>
    <row r="11" spans="1:11">
      <c r="A11" s="343">
        <v>3</v>
      </c>
      <c r="B11" s="319" t="s">
        <v>382</v>
      </c>
      <c r="C11" s="403">
        <v>141072488.84</v>
      </c>
      <c r="D11" s="394">
        <v>518822363.30725491</v>
      </c>
      <c r="E11" s="394">
        <v>659894852.14725494</v>
      </c>
      <c r="F11" s="394">
        <v>68167252.230000004</v>
      </c>
      <c r="G11" s="394">
        <v>101271426.36938499</v>
      </c>
      <c r="H11" s="394">
        <v>169438678.59938499</v>
      </c>
      <c r="I11" s="394">
        <v>54942560.274999999</v>
      </c>
      <c r="J11" s="394">
        <v>72585708.103340998</v>
      </c>
      <c r="K11" s="404">
        <v>127528268.37834099</v>
      </c>
    </row>
    <row r="12" spans="1:11">
      <c r="A12" s="343">
        <v>4</v>
      </c>
      <c r="B12" s="319" t="s">
        <v>383</v>
      </c>
      <c r="C12" s="403">
        <v>49750000</v>
      </c>
      <c r="D12" s="394">
        <v>0</v>
      </c>
      <c r="E12" s="394">
        <v>49750000</v>
      </c>
      <c r="F12" s="394">
        <v>0</v>
      </c>
      <c r="G12" s="394">
        <v>0</v>
      </c>
      <c r="H12" s="394">
        <v>0</v>
      </c>
      <c r="I12" s="394">
        <v>0</v>
      </c>
      <c r="J12" s="394">
        <v>0</v>
      </c>
      <c r="K12" s="404">
        <v>0</v>
      </c>
    </row>
    <row r="13" spans="1:11">
      <c r="A13" s="343">
        <v>5</v>
      </c>
      <c r="B13" s="319" t="s">
        <v>384</v>
      </c>
      <c r="C13" s="403">
        <v>38371893.798348993</v>
      </c>
      <c r="D13" s="394">
        <v>28204595.634802997</v>
      </c>
      <c r="E13" s="394">
        <v>66576489.43315199</v>
      </c>
      <c r="F13" s="394">
        <v>7058934.3017540015</v>
      </c>
      <c r="G13" s="394">
        <v>10937621.616688799</v>
      </c>
      <c r="H13" s="394">
        <v>17996555.918442801</v>
      </c>
      <c r="I13" s="394">
        <v>2559409.9789174497</v>
      </c>
      <c r="J13" s="394">
        <v>4131209.74084015</v>
      </c>
      <c r="K13" s="404">
        <v>6690619.7197575998</v>
      </c>
    </row>
    <row r="14" spans="1:11">
      <c r="A14" s="343">
        <v>6</v>
      </c>
      <c r="B14" s="319" t="s">
        <v>398</v>
      </c>
      <c r="C14" s="403"/>
      <c r="D14" s="394"/>
      <c r="E14" s="394"/>
      <c r="F14" s="394"/>
      <c r="G14" s="394"/>
      <c r="H14" s="394"/>
      <c r="I14" s="394"/>
      <c r="J14" s="394"/>
      <c r="K14" s="404"/>
    </row>
    <row r="15" spans="1:11">
      <c r="A15" s="343">
        <v>7</v>
      </c>
      <c r="B15" s="319" t="s">
        <v>385</v>
      </c>
      <c r="C15" s="403">
        <v>3125597.91</v>
      </c>
      <c r="D15" s="394">
        <v>8034837.4907</v>
      </c>
      <c r="E15" s="394">
        <v>11160435.400699999</v>
      </c>
      <c r="F15" s="394">
        <v>0</v>
      </c>
      <c r="G15" s="394">
        <v>0</v>
      </c>
      <c r="H15" s="394"/>
      <c r="I15" s="394"/>
      <c r="J15" s="394"/>
      <c r="K15" s="404"/>
    </row>
    <row r="16" spans="1:11">
      <c r="A16" s="343">
        <v>8</v>
      </c>
      <c r="B16" s="320" t="s">
        <v>386</v>
      </c>
      <c r="C16" s="403">
        <v>266733353.80834898</v>
      </c>
      <c r="D16" s="394">
        <v>722867598.90860295</v>
      </c>
      <c r="E16" s="394">
        <v>989600952.71695185</v>
      </c>
      <c r="F16" s="394">
        <v>80991720.320153996</v>
      </c>
      <c r="G16" s="394">
        <v>139244785.11509347</v>
      </c>
      <c r="H16" s="394">
        <v>220236505.43524748</v>
      </c>
      <c r="I16" s="394">
        <v>58786814.202417448</v>
      </c>
      <c r="J16" s="394">
        <v>81142629.872738957</v>
      </c>
      <c r="K16" s="404">
        <v>139929444.07515639</v>
      </c>
    </row>
    <row r="17" spans="1:11">
      <c r="A17" s="341" t="s">
        <v>387</v>
      </c>
      <c r="B17" s="334"/>
      <c r="C17" s="396"/>
      <c r="D17" s="396"/>
      <c r="E17" s="396"/>
      <c r="F17" s="396"/>
      <c r="G17" s="396"/>
      <c r="H17" s="396"/>
      <c r="I17" s="396"/>
      <c r="J17" s="396"/>
      <c r="K17" s="405"/>
    </row>
    <row r="18" spans="1:11">
      <c r="A18" s="343">
        <v>9</v>
      </c>
      <c r="B18" s="319" t="s">
        <v>388</v>
      </c>
      <c r="C18" s="403"/>
      <c r="D18" s="394"/>
      <c r="E18" s="394"/>
      <c r="F18" s="394"/>
      <c r="G18" s="394"/>
      <c r="H18" s="394"/>
      <c r="I18" s="394"/>
      <c r="J18" s="394"/>
      <c r="K18" s="404"/>
    </row>
    <row r="19" spans="1:11">
      <c r="A19" s="343">
        <v>10</v>
      </c>
      <c r="B19" s="319" t="s">
        <v>389</v>
      </c>
      <c r="C19" s="403">
        <v>238694072.41088903</v>
      </c>
      <c r="D19" s="394">
        <v>462625327.35163099</v>
      </c>
      <c r="E19" s="394">
        <v>701319399.76252007</v>
      </c>
      <c r="F19" s="394">
        <v>3940043.4673074996</v>
      </c>
      <c r="G19" s="394">
        <v>5116621.3279029988</v>
      </c>
      <c r="H19" s="394">
        <v>9056664.7952104993</v>
      </c>
      <c r="I19" s="394">
        <v>4424195.8573074993</v>
      </c>
      <c r="J19" s="394">
        <v>45706428.883203</v>
      </c>
      <c r="K19" s="404">
        <v>50130624.740510501</v>
      </c>
    </row>
    <row r="20" spans="1:11">
      <c r="A20" s="343">
        <v>11</v>
      </c>
      <c r="B20" s="319" t="s">
        <v>390</v>
      </c>
      <c r="C20" s="403">
        <v>2389912.1</v>
      </c>
      <c r="D20" s="394">
        <v>3957453.8599</v>
      </c>
      <c r="E20" s="394">
        <v>6347365.9599000001</v>
      </c>
      <c r="F20" s="394">
        <v>0</v>
      </c>
      <c r="G20" s="394">
        <v>0</v>
      </c>
      <c r="H20" s="394">
        <v>0</v>
      </c>
      <c r="I20" s="394"/>
      <c r="J20" s="394"/>
      <c r="K20" s="404"/>
    </row>
    <row r="21" spans="1:11" ht="13.5" thickBot="1">
      <c r="A21" s="223">
        <v>12</v>
      </c>
      <c r="B21" s="344" t="s">
        <v>391</v>
      </c>
      <c r="C21" s="406">
        <v>241083984.51088902</v>
      </c>
      <c r="D21" s="397">
        <v>466582781.21153098</v>
      </c>
      <c r="E21" s="406">
        <v>707666765.7224201</v>
      </c>
      <c r="F21" s="397">
        <v>3940043.4673074996</v>
      </c>
      <c r="G21" s="397">
        <v>5116621.3279029988</v>
      </c>
      <c r="H21" s="397">
        <v>9056664.7952104993</v>
      </c>
      <c r="I21" s="397">
        <v>4424195.8573074993</v>
      </c>
      <c r="J21" s="397">
        <v>45706428.883203</v>
      </c>
      <c r="K21" s="407">
        <v>50130624.740510501</v>
      </c>
    </row>
    <row r="22" spans="1:11" ht="38.25" customHeight="1" thickBot="1">
      <c r="A22" s="331"/>
      <c r="B22" s="332"/>
      <c r="C22" s="332"/>
      <c r="D22" s="332"/>
      <c r="E22" s="332"/>
      <c r="F22" s="491" t="s">
        <v>392</v>
      </c>
      <c r="G22" s="492"/>
      <c r="H22" s="493"/>
      <c r="I22" s="491" t="s">
        <v>393</v>
      </c>
      <c r="J22" s="492"/>
      <c r="K22" s="494"/>
    </row>
    <row r="23" spans="1:11">
      <c r="A23" s="324">
        <v>13</v>
      </c>
      <c r="B23" s="321" t="s">
        <v>379</v>
      </c>
      <c r="C23" s="330"/>
      <c r="D23" s="330"/>
      <c r="E23" s="330"/>
      <c r="F23" s="398">
        <v>143365001.30999997</v>
      </c>
      <c r="G23" s="398">
        <v>140709431.9571</v>
      </c>
      <c r="H23" s="398">
        <v>284074433.26709998</v>
      </c>
      <c r="I23" s="398">
        <v>142880848.91999999</v>
      </c>
      <c r="J23" s="398">
        <v>129558341.6235</v>
      </c>
      <c r="K23" s="408">
        <v>272439190.54350001</v>
      </c>
    </row>
    <row r="24" spans="1:11" ht="13.5" thickBot="1">
      <c r="A24" s="325">
        <v>14</v>
      </c>
      <c r="B24" s="322" t="s">
        <v>394</v>
      </c>
      <c r="C24" s="345"/>
      <c r="D24" s="328"/>
      <c r="E24" s="329"/>
      <c r="F24" s="399">
        <v>77051676.852846518</v>
      </c>
      <c r="G24" s="399">
        <v>134128163.78719047</v>
      </c>
      <c r="H24" s="399">
        <v>211179840.64003697</v>
      </c>
      <c r="I24" s="399">
        <v>54362618.345109947</v>
      </c>
      <c r="J24" s="399">
        <v>35436200.989535943</v>
      </c>
      <c r="K24" s="400">
        <v>89798819.334645897</v>
      </c>
    </row>
    <row r="25" spans="1:11" ht="13.5" thickBot="1">
      <c r="A25" s="326">
        <v>15</v>
      </c>
      <c r="B25" s="323" t="s">
        <v>395</v>
      </c>
      <c r="C25" s="327"/>
      <c r="D25" s="327"/>
      <c r="E25" s="327"/>
      <c r="F25" s="401">
        <v>1.8606344101219083</v>
      </c>
      <c r="G25" s="401">
        <v>1.0490670116110101</v>
      </c>
      <c r="H25" s="401">
        <v>1.3451777991977665</v>
      </c>
      <c r="I25" s="401">
        <v>2.6282922579804779</v>
      </c>
      <c r="J25" s="401">
        <v>3.6561013315664863</v>
      </c>
      <c r="K25" s="402">
        <v>3.0338838813484084</v>
      </c>
    </row>
    <row r="28" spans="1:11" ht="38.25">
      <c r="B28" s="24" t="s">
        <v>409</v>
      </c>
    </row>
  </sheetData>
  <mergeCells count="6">
    <mergeCell ref="F22:H22"/>
    <mergeCell ref="I22:K22"/>
    <mergeCell ref="A5:B5"/>
    <mergeCell ref="C5:E5"/>
    <mergeCell ref="F5:H5"/>
    <mergeCell ref="I5:K5"/>
  </mergeCells>
  <pageMargins left="0.7" right="0.7" top="0.75" bottom="0.75" header="0.3" footer="0.3"/>
  <pageSetup paperSize="9" scale="3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view="pageBreakPreview" zoomScale="60" zoomScaleNormal="100" workbookViewId="0">
      <pane xSplit="1" ySplit="5" topLeftCell="B6" activePane="bottomRight" state="frozen"/>
      <selection pane="topRight" activeCell="B1" sqref="B1"/>
      <selection pane="bottomLeft" activeCell="A5" sqref="A5"/>
      <selection pane="bottomRight" activeCell="N36" sqref="N36"/>
    </sheetView>
  </sheetViews>
  <sheetFormatPr defaultColWidth="9.140625" defaultRowHeight="15"/>
  <cols>
    <col min="1" max="1" width="10.5703125" style="71" bestFit="1" customWidth="1"/>
    <col min="2" max="2" width="95" style="71" customWidth="1"/>
    <col min="3" max="3" width="12.5703125" style="71" bestFit="1" customWidth="1"/>
    <col min="4" max="4" width="10" style="71" bestFit="1" customWidth="1"/>
    <col min="5" max="5" width="18.28515625" style="71" bestFit="1" customWidth="1"/>
    <col min="6" max="13" width="10.7109375" style="71" customWidth="1"/>
    <col min="14" max="14" width="31" style="71" bestFit="1" customWidth="1"/>
    <col min="15" max="16384" width="9.140625" style="13"/>
  </cols>
  <sheetData>
    <row r="1" spans="1:14">
      <c r="A1" s="5" t="s">
        <v>191</v>
      </c>
      <c r="B1" s="337" t="str">
        <f>'1. key ratios'!B1</f>
        <v>სს ბაზისბანკი</v>
      </c>
    </row>
    <row r="2" spans="1:14" ht="14.25" customHeight="1">
      <c r="A2" s="71" t="s">
        <v>192</v>
      </c>
      <c r="B2" s="389">
        <f>'1. key ratios'!B2</f>
        <v>43190</v>
      </c>
    </row>
    <row r="3" spans="1:14" ht="14.25" customHeight="1"/>
    <row r="4" spans="1:14" ht="15.75" thickBot="1">
      <c r="A4" s="2" t="s">
        <v>345</v>
      </c>
      <c r="B4" s="95" t="s">
        <v>78</v>
      </c>
    </row>
    <row r="5" spans="1:14" s="26" customFormat="1" ht="12.75">
      <c r="A5" s="174"/>
      <c r="B5" s="175"/>
      <c r="C5" s="176" t="s">
        <v>0</v>
      </c>
      <c r="D5" s="176" t="s">
        <v>1</v>
      </c>
      <c r="E5" s="176" t="s">
        <v>2</v>
      </c>
      <c r="F5" s="176" t="s">
        <v>3</v>
      </c>
      <c r="G5" s="176" t="s">
        <v>4</v>
      </c>
      <c r="H5" s="176" t="s">
        <v>5</v>
      </c>
      <c r="I5" s="176" t="s">
        <v>241</v>
      </c>
      <c r="J5" s="176" t="s">
        <v>242</v>
      </c>
      <c r="K5" s="176" t="s">
        <v>243</v>
      </c>
      <c r="L5" s="176" t="s">
        <v>244</v>
      </c>
      <c r="M5" s="176" t="s">
        <v>245</v>
      </c>
      <c r="N5" s="177" t="s">
        <v>246</v>
      </c>
    </row>
    <row r="6" spans="1:14" ht="45">
      <c r="A6" s="166"/>
      <c r="B6" s="107"/>
      <c r="C6" s="108" t="s">
        <v>88</v>
      </c>
      <c r="D6" s="109" t="s">
        <v>77</v>
      </c>
      <c r="E6" s="110" t="s">
        <v>87</v>
      </c>
      <c r="F6" s="111">
        <v>0</v>
      </c>
      <c r="G6" s="111">
        <v>0.2</v>
      </c>
      <c r="H6" s="111">
        <v>0.35</v>
      </c>
      <c r="I6" s="111">
        <v>0.5</v>
      </c>
      <c r="J6" s="111">
        <v>0.75</v>
      </c>
      <c r="K6" s="111">
        <v>1</v>
      </c>
      <c r="L6" s="111">
        <v>1.5</v>
      </c>
      <c r="M6" s="111">
        <v>2.5</v>
      </c>
      <c r="N6" s="167" t="s">
        <v>78</v>
      </c>
    </row>
    <row r="7" spans="1:14">
      <c r="A7" s="168">
        <v>1</v>
      </c>
      <c r="B7" s="112" t="s">
        <v>79</v>
      </c>
      <c r="C7" s="291">
        <f>SUM(C8:C13)</f>
        <v>0</v>
      </c>
      <c r="D7" s="107"/>
      <c r="E7" s="294">
        <f t="shared" ref="E7:M7" si="0">SUM(E8:E13)</f>
        <v>0</v>
      </c>
      <c r="F7" s="291">
        <f>SUM(F8:F13)</f>
        <v>0</v>
      </c>
      <c r="G7" s="291">
        <f t="shared" si="0"/>
        <v>0</v>
      </c>
      <c r="H7" s="291">
        <f t="shared" si="0"/>
        <v>0</v>
      </c>
      <c r="I7" s="291">
        <f t="shared" si="0"/>
        <v>0</v>
      </c>
      <c r="J7" s="291">
        <f t="shared" si="0"/>
        <v>0</v>
      </c>
      <c r="K7" s="291">
        <f t="shared" si="0"/>
        <v>0</v>
      </c>
      <c r="L7" s="291">
        <f t="shared" si="0"/>
        <v>0</v>
      </c>
      <c r="M7" s="291">
        <f t="shared" si="0"/>
        <v>0</v>
      </c>
      <c r="N7" s="169">
        <f>SUM(N8:N13)</f>
        <v>0</v>
      </c>
    </row>
    <row r="8" spans="1:14">
      <c r="A8" s="168">
        <v>1.1000000000000001</v>
      </c>
      <c r="B8" s="113" t="s">
        <v>80</v>
      </c>
      <c r="C8" s="292">
        <v>0</v>
      </c>
      <c r="D8" s="114">
        <v>0.02</v>
      </c>
      <c r="E8" s="294">
        <f>C8*D8</f>
        <v>0</v>
      </c>
      <c r="F8" s="292"/>
      <c r="G8" s="292"/>
      <c r="H8" s="292"/>
      <c r="I8" s="292"/>
      <c r="J8" s="292"/>
      <c r="K8" s="292"/>
      <c r="L8" s="292"/>
      <c r="M8" s="292"/>
      <c r="N8" s="169">
        <f>SUMPRODUCT($F$6:$M$6,F8:M8)</f>
        <v>0</v>
      </c>
    </row>
    <row r="9" spans="1:14">
      <c r="A9" s="168">
        <v>1.2</v>
      </c>
      <c r="B9" s="113" t="s">
        <v>81</v>
      </c>
      <c r="C9" s="292">
        <v>0</v>
      </c>
      <c r="D9" s="114">
        <v>0.05</v>
      </c>
      <c r="E9" s="294">
        <f>C9*D9</f>
        <v>0</v>
      </c>
      <c r="F9" s="292"/>
      <c r="G9" s="292"/>
      <c r="H9" s="292"/>
      <c r="I9" s="292"/>
      <c r="J9" s="292"/>
      <c r="K9" s="292"/>
      <c r="L9" s="292"/>
      <c r="M9" s="292"/>
      <c r="N9" s="169">
        <f t="shared" ref="N9:N12" si="1">SUMPRODUCT($F$6:$M$6,F9:M9)</f>
        <v>0</v>
      </c>
    </row>
    <row r="10" spans="1:14">
      <c r="A10" s="168">
        <v>1.3</v>
      </c>
      <c r="B10" s="113" t="s">
        <v>82</v>
      </c>
      <c r="C10" s="292">
        <v>0</v>
      </c>
      <c r="D10" s="114">
        <v>0.08</v>
      </c>
      <c r="E10" s="294">
        <f>C10*D10</f>
        <v>0</v>
      </c>
      <c r="F10" s="292"/>
      <c r="G10" s="292"/>
      <c r="H10" s="292"/>
      <c r="I10" s="292"/>
      <c r="J10" s="292"/>
      <c r="K10" s="292"/>
      <c r="L10" s="292"/>
      <c r="M10" s="292"/>
      <c r="N10" s="169">
        <f>SUMPRODUCT($F$6:$M$6,F10:M10)</f>
        <v>0</v>
      </c>
    </row>
    <row r="11" spans="1:14">
      <c r="A11" s="168">
        <v>1.4</v>
      </c>
      <c r="B11" s="113" t="s">
        <v>83</v>
      </c>
      <c r="C11" s="292">
        <v>0</v>
      </c>
      <c r="D11" s="114">
        <v>0.11</v>
      </c>
      <c r="E11" s="294">
        <f>C11*D11</f>
        <v>0</v>
      </c>
      <c r="F11" s="292"/>
      <c r="G11" s="292"/>
      <c r="H11" s="292"/>
      <c r="I11" s="292"/>
      <c r="J11" s="292"/>
      <c r="K11" s="292"/>
      <c r="L11" s="292"/>
      <c r="M11" s="292"/>
      <c r="N11" s="169">
        <f t="shared" si="1"/>
        <v>0</v>
      </c>
    </row>
    <row r="12" spans="1:14">
      <c r="A12" s="168">
        <v>1.5</v>
      </c>
      <c r="B12" s="113" t="s">
        <v>84</v>
      </c>
      <c r="C12" s="292">
        <v>0</v>
      </c>
      <c r="D12" s="114">
        <v>0.14000000000000001</v>
      </c>
      <c r="E12" s="294">
        <f>C12*D12</f>
        <v>0</v>
      </c>
      <c r="F12" s="292"/>
      <c r="G12" s="292"/>
      <c r="H12" s="292"/>
      <c r="I12" s="292"/>
      <c r="J12" s="292"/>
      <c r="K12" s="292"/>
      <c r="L12" s="292"/>
      <c r="M12" s="292"/>
      <c r="N12" s="169">
        <f t="shared" si="1"/>
        <v>0</v>
      </c>
    </row>
    <row r="13" spans="1:14">
      <c r="A13" s="168">
        <v>1.6</v>
      </c>
      <c r="B13" s="115" t="s">
        <v>85</v>
      </c>
      <c r="C13" s="292">
        <v>0</v>
      </c>
      <c r="D13" s="116"/>
      <c r="E13" s="292"/>
      <c r="F13" s="292"/>
      <c r="G13" s="292"/>
      <c r="H13" s="292"/>
      <c r="I13" s="292"/>
      <c r="J13" s="292"/>
      <c r="K13" s="292"/>
      <c r="L13" s="292"/>
      <c r="M13" s="292"/>
      <c r="N13" s="169">
        <f>SUMPRODUCT($F$6:$M$6,F13:M13)</f>
        <v>0</v>
      </c>
    </row>
    <row r="14" spans="1:14">
      <c r="A14" s="168">
        <v>2</v>
      </c>
      <c r="B14" s="117" t="s">
        <v>86</v>
      </c>
      <c r="C14" s="291">
        <f>SUM(C15:C20)</f>
        <v>0</v>
      </c>
      <c r="D14" s="107"/>
      <c r="E14" s="294">
        <f t="shared" ref="E14:M14" si="2">SUM(E15:E20)</f>
        <v>0</v>
      </c>
      <c r="F14" s="292">
        <f t="shared" si="2"/>
        <v>0</v>
      </c>
      <c r="G14" s="292">
        <f t="shared" si="2"/>
        <v>0</v>
      </c>
      <c r="H14" s="292">
        <f t="shared" si="2"/>
        <v>0</v>
      </c>
      <c r="I14" s="292">
        <f t="shared" si="2"/>
        <v>0</v>
      </c>
      <c r="J14" s="292">
        <f t="shared" si="2"/>
        <v>0</v>
      </c>
      <c r="K14" s="292">
        <f t="shared" si="2"/>
        <v>0</v>
      </c>
      <c r="L14" s="292">
        <f t="shared" si="2"/>
        <v>0</v>
      </c>
      <c r="M14" s="292">
        <f t="shared" si="2"/>
        <v>0</v>
      </c>
      <c r="N14" s="169">
        <f>SUM(N15:N20)</f>
        <v>0</v>
      </c>
    </row>
    <row r="15" spans="1:14">
      <c r="A15" s="168">
        <v>2.1</v>
      </c>
      <c r="B15" s="115" t="s">
        <v>80</v>
      </c>
      <c r="C15" s="292"/>
      <c r="D15" s="114">
        <v>5.0000000000000001E-3</v>
      </c>
      <c r="E15" s="294">
        <f>C15*D15</f>
        <v>0</v>
      </c>
      <c r="F15" s="292"/>
      <c r="G15" s="292"/>
      <c r="H15" s="292"/>
      <c r="I15" s="292"/>
      <c r="J15" s="292"/>
      <c r="K15" s="292"/>
      <c r="L15" s="292"/>
      <c r="M15" s="292"/>
      <c r="N15" s="169">
        <f>SUMPRODUCT($F$6:$M$6,F15:M15)</f>
        <v>0</v>
      </c>
    </row>
    <row r="16" spans="1:14">
      <c r="A16" s="168">
        <v>2.2000000000000002</v>
      </c>
      <c r="B16" s="115" t="s">
        <v>81</v>
      </c>
      <c r="C16" s="292"/>
      <c r="D16" s="114">
        <v>0.01</v>
      </c>
      <c r="E16" s="294">
        <f>C16*D16</f>
        <v>0</v>
      </c>
      <c r="F16" s="292"/>
      <c r="G16" s="292"/>
      <c r="H16" s="292"/>
      <c r="I16" s="292"/>
      <c r="J16" s="292"/>
      <c r="K16" s="292"/>
      <c r="L16" s="292"/>
      <c r="M16" s="292"/>
      <c r="N16" s="169">
        <f t="shared" ref="N16:N20" si="3">SUMPRODUCT($F$6:$M$6,F16:M16)</f>
        <v>0</v>
      </c>
    </row>
    <row r="17" spans="1:14">
      <c r="A17" s="168">
        <v>2.2999999999999998</v>
      </c>
      <c r="B17" s="115" t="s">
        <v>82</v>
      </c>
      <c r="C17" s="292"/>
      <c r="D17" s="114">
        <v>0.02</v>
      </c>
      <c r="E17" s="294">
        <f>C17*D17</f>
        <v>0</v>
      </c>
      <c r="F17" s="292"/>
      <c r="G17" s="292"/>
      <c r="H17" s="292"/>
      <c r="I17" s="292"/>
      <c r="J17" s="292"/>
      <c r="K17" s="292"/>
      <c r="L17" s="292"/>
      <c r="M17" s="292"/>
      <c r="N17" s="169">
        <f t="shared" si="3"/>
        <v>0</v>
      </c>
    </row>
    <row r="18" spans="1:14">
      <c r="A18" s="168">
        <v>2.4</v>
      </c>
      <c r="B18" s="115" t="s">
        <v>83</v>
      </c>
      <c r="C18" s="292"/>
      <c r="D18" s="114">
        <v>0.03</v>
      </c>
      <c r="E18" s="294">
        <f>C18*D18</f>
        <v>0</v>
      </c>
      <c r="F18" s="292"/>
      <c r="G18" s="292"/>
      <c r="H18" s="292"/>
      <c r="I18" s="292"/>
      <c r="J18" s="292"/>
      <c r="K18" s="292"/>
      <c r="L18" s="292"/>
      <c r="M18" s="292"/>
      <c r="N18" s="169">
        <f t="shared" si="3"/>
        <v>0</v>
      </c>
    </row>
    <row r="19" spans="1:14">
      <c r="A19" s="168">
        <v>2.5</v>
      </c>
      <c r="B19" s="115" t="s">
        <v>84</v>
      </c>
      <c r="C19" s="292"/>
      <c r="D19" s="114">
        <v>0.04</v>
      </c>
      <c r="E19" s="294">
        <f>C19*D19</f>
        <v>0</v>
      </c>
      <c r="F19" s="292"/>
      <c r="G19" s="292"/>
      <c r="H19" s="292"/>
      <c r="I19" s="292"/>
      <c r="J19" s="292"/>
      <c r="K19" s="292"/>
      <c r="L19" s="292"/>
      <c r="M19" s="292"/>
      <c r="N19" s="169">
        <f t="shared" si="3"/>
        <v>0</v>
      </c>
    </row>
    <row r="20" spans="1:14">
      <c r="A20" s="168">
        <v>2.6</v>
      </c>
      <c r="B20" s="115" t="s">
        <v>85</v>
      </c>
      <c r="C20" s="292"/>
      <c r="D20" s="116"/>
      <c r="E20" s="295"/>
      <c r="F20" s="292"/>
      <c r="G20" s="292"/>
      <c r="H20" s="292"/>
      <c r="I20" s="292"/>
      <c r="J20" s="292"/>
      <c r="K20" s="292"/>
      <c r="L20" s="292"/>
      <c r="M20" s="292"/>
      <c r="N20" s="169">
        <f t="shared" si="3"/>
        <v>0</v>
      </c>
    </row>
    <row r="21" spans="1:14" ht="15.75" thickBot="1">
      <c r="A21" s="170">
        <v>3</v>
      </c>
      <c r="B21" s="171" t="s">
        <v>69</v>
      </c>
      <c r="C21" s="293">
        <f>C14+C7</f>
        <v>0</v>
      </c>
      <c r="D21" s="172"/>
      <c r="E21" s="296">
        <f>E14+E7</f>
        <v>0</v>
      </c>
      <c r="F21" s="297">
        <f>F7+F14</f>
        <v>0</v>
      </c>
      <c r="G21" s="297">
        <f t="shared" ref="G21:L21" si="4">G7+G14</f>
        <v>0</v>
      </c>
      <c r="H21" s="297">
        <f t="shared" si="4"/>
        <v>0</v>
      </c>
      <c r="I21" s="297">
        <f t="shared" si="4"/>
        <v>0</v>
      </c>
      <c r="J21" s="297">
        <f t="shared" si="4"/>
        <v>0</v>
      </c>
      <c r="K21" s="297">
        <f t="shared" si="4"/>
        <v>0</v>
      </c>
      <c r="L21" s="297">
        <f t="shared" si="4"/>
        <v>0</v>
      </c>
      <c r="M21" s="297">
        <f>M7+M14</f>
        <v>0</v>
      </c>
      <c r="N21" s="173">
        <f>N14+N7</f>
        <v>0</v>
      </c>
    </row>
    <row r="22" spans="1:14">
      <c r="E22" s="298"/>
      <c r="F22" s="298"/>
      <c r="G22" s="298"/>
      <c r="H22" s="298"/>
      <c r="I22" s="298"/>
      <c r="J22" s="298"/>
      <c r="K22" s="298"/>
      <c r="L22" s="298"/>
      <c r="M22" s="29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scale="3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U41"/>
  <sheetViews>
    <sheetView zoomScaleNormal="100" workbookViewId="0">
      <pane xSplit="1" ySplit="5" topLeftCell="B6" activePane="bottomRight" state="frozen"/>
      <selection pane="topRight" activeCell="B1" sqref="B1"/>
      <selection pane="bottomLeft" activeCell="A6" sqref="A6"/>
      <selection pane="bottomRight" activeCell="B2" sqref="B2"/>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 min="17" max="17" width="9.140625" customWidth="1"/>
  </cols>
  <sheetData>
    <row r="1" spans="1:21">
      <c r="A1" s="18" t="s">
        <v>191</v>
      </c>
      <c r="B1" s="17" t="s">
        <v>432</v>
      </c>
    </row>
    <row r="2" spans="1:21">
      <c r="A2" s="18" t="s">
        <v>192</v>
      </c>
      <c r="B2" s="388">
        <v>43190</v>
      </c>
      <c r="C2" s="30"/>
      <c r="D2" s="19"/>
      <c r="E2" s="19"/>
      <c r="F2" s="19"/>
      <c r="G2" s="19"/>
      <c r="H2" s="1"/>
    </row>
    <row r="3" spans="1:21">
      <c r="A3" s="18"/>
      <c r="C3" s="30"/>
      <c r="D3" s="19"/>
      <c r="E3" s="19"/>
      <c r="F3" s="19"/>
      <c r="G3" s="19"/>
      <c r="H3" s="1"/>
    </row>
    <row r="4" spans="1:21" ht="16.5" thickBot="1">
      <c r="A4" s="72" t="s">
        <v>332</v>
      </c>
      <c r="B4" s="207" t="s">
        <v>226</v>
      </c>
      <c r="C4" s="208"/>
      <c r="D4" s="209"/>
      <c r="E4" s="209"/>
      <c r="F4" s="209"/>
      <c r="G4" s="209"/>
      <c r="H4" s="1"/>
    </row>
    <row r="5" spans="1:21" ht="15">
      <c r="A5" s="314" t="s">
        <v>27</v>
      </c>
      <c r="B5" s="315"/>
      <c r="C5" s="444">
        <v>43160</v>
      </c>
      <c r="D5" s="445">
        <v>43070</v>
      </c>
      <c r="E5" s="445">
        <v>42979</v>
      </c>
      <c r="F5" s="445">
        <v>42887</v>
      </c>
      <c r="G5" s="446">
        <v>42795</v>
      </c>
    </row>
    <row r="6" spans="1:21" ht="15">
      <c r="A6" s="409"/>
      <c r="B6" s="410" t="s">
        <v>188</v>
      </c>
      <c r="C6" s="316"/>
      <c r="D6" s="316"/>
      <c r="E6" s="316"/>
      <c r="F6" s="316"/>
      <c r="G6" s="317"/>
    </row>
    <row r="7" spans="1:21" ht="15">
      <c r="A7" s="409"/>
      <c r="B7" s="411" t="s">
        <v>193</v>
      </c>
      <c r="C7" s="316"/>
      <c r="D7" s="316"/>
      <c r="E7" s="316"/>
      <c r="F7" s="316"/>
      <c r="G7" s="317"/>
    </row>
    <row r="8" spans="1:21" ht="15">
      <c r="A8" s="412">
        <v>1</v>
      </c>
      <c r="B8" s="413" t="s">
        <v>24</v>
      </c>
      <c r="C8" s="414">
        <v>182766871.02289999</v>
      </c>
      <c r="D8" s="415">
        <v>175637524.36879998</v>
      </c>
      <c r="E8" s="415">
        <v>169458839.95536813</v>
      </c>
      <c r="F8" s="415">
        <v>166052814.27511388</v>
      </c>
      <c r="G8" s="416">
        <v>160086840.99711809</v>
      </c>
    </row>
    <row r="9" spans="1:21" ht="15">
      <c r="A9" s="412">
        <v>2</v>
      </c>
      <c r="B9" s="413" t="s">
        <v>90</v>
      </c>
      <c r="C9" s="414">
        <v>182766871.02289999</v>
      </c>
      <c r="D9" s="415">
        <v>175637524.36879998</v>
      </c>
      <c r="E9" s="415">
        <v>169458839.95536813</v>
      </c>
      <c r="F9" s="415">
        <v>166052814.27511388</v>
      </c>
      <c r="G9" s="416">
        <v>160086840.99711809</v>
      </c>
    </row>
    <row r="10" spans="1:21" ht="15">
      <c r="A10" s="412">
        <v>3</v>
      </c>
      <c r="B10" s="413" t="s">
        <v>89</v>
      </c>
      <c r="C10" s="414">
        <v>193384593.5121879</v>
      </c>
      <c r="D10" s="415">
        <v>187027071.78634802</v>
      </c>
      <c r="E10" s="415">
        <v>179135509.03805387</v>
      </c>
      <c r="F10" s="415">
        <v>176539448.15660587</v>
      </c>
      <c r="G10" s="416">
        <v>170292976.7091181</v>
      </c>
    </row>
    <row r="11" spans="1:21" ht="15">
      <c r="A11" s="409"/>
      <c r="B11" s="410" t="s">
        <v>189</v>
      </c>
      <c r="C11" s="316"/>
      <c r="D11" s="316"/>
      <c r="E11" s="316"/>
      <c r="F11" s="316"/>
      <c r="G11" s="317"/>
    </row>
    <row r="12" spans="1:21" ht="15" customHeight="1">
      <c r="A12" s="412">
        <v>4</v>
      </c>
      <c r="B12" s="413" t="s">
        <v>346</v>
      </c>
      <c r="C12" s="417">
        <v>941793246.47983563</v>
      </c>
      <c r="D12" s="415">
        <v>980272025</v>
      </c>
      <c r="E12" s="415">
        <v>1106457925.3890762</v>
      </c>
      <c r="F12" s="415">
        <v>1051305468.1464549</v>
      </c>
      <c r="G12" s="416">
        <v>1028969023.1022575</v>
      </c>
    </row>
    <row r="13" spans="1:21" ht="15">
      <c r="A13" s="409"/>
      <c r="B13" s="410" t="s">
        <v>91</v>
      </c>
      <c r="C13" s="316"/>
      <c r="D13" s="316"/>
      <c r="E13" s="316"/>
      <c r="F13" s="316"/>
      <c r="G13" s="317"/>
    </row>
    <row r="14" spans="1:21" s="3" customFormat="1" ht="15">
      <c r="A14" s="412"/>
      <c r="B14" s="411" t="s">
        <v>404</v>
      </c>
      <c r="C14" s="316"/>
      <c r="D14" s="316"/>
      <c r="E14" s="316"/>
      <c r="F14" s="316"/>
      <c r="G14" s="317"/>
      <c r="L14"/>
      <c r="M14"/>
      <c r="N14"/>
      <c r="O14"/>
      <c r="P14"/>
      <c r="Q14"/>
      <c r="R14"/>
      <c r="S14"/>
      <c r="T14"/>
      <c r="U14"/>
    </row>
    <row r="15" spans="1:21" ht="15">
      <c r="A15" s="418">
        <v>5</v>
      </c>
      <c r="B15" s="419" t="s">
        <v>405</v>
      </c>
      <c r="C15" s="430">
        <v>0.19406262649050876</v>
      </c>
      <c r="D15" s="431">
        <v>0.1792</v>
      </c>
      <c r="E15" s="431">
        <v>0.15315434601435876</v>
      </c>
      <c r="F15" s="431">
        <v>0.15794915874249163</v>
      </c>
      <c r="G15" s="432">
        <v>0.15557984487664103</v>
      </c>
    </row>
    <row r="16" spans="1:21" ht="15" customHeight="1">
      <c r="A16" s="418">
        <v>6</v>
      </c>
      <c r="B16" s="419" t="s">
        <v>406</v>
      </c>
      <c r="C16" s="430">
        <v>0.19406262649050876</v>
      </c>
      <c r="D16" s="431">
        <v>0.1792</v>
      </c>
      <c r="E16" s="431">
        <v>0.15315434601435876</v>
      </c>
      <c r="F16" s="431">
        <v>0.15794915874249163</v>
      </c>
      <c r="G16" s="432">
        <v>0.15557984487664103</v>
      </c>
    </row>
    <row r="17" spans="1:7" ht="15">
      <c r="A17" s="418">
        <v>7</v>
      </c>
      <c r="B17" s="419" t="s">
        <v>407</v>
      </c>
      <c r="C17" s="430">
        <v>0.20533656854623494</v>
      </c>
      <c r="D17" s="431">
        <v>0.1908</v>
      </c>
      <c r="E17" s="431">
        <v>0.16189997371573117</v>
      </c>
      <c r="F17" s="431">
        <v>0.16792402732182171</v>
      </c>
      <c r="G17" s="432">
        <v>0.16549864270519893</v>
      </c>
    </row>
    <row r="18" spans="1:7" ht="15">
      <c r="A18" s="409"/>
      <c r="B18" s="410" t="s">
        <v>6</v>
      </c>
      <c r="C18" s="316"/>
      <c r="D18" s="316"/>
      <c r="E18" s="316"/>
      <c r="F18" s="316"/>
      <c r="G18" s="317"/>
    </row>
    <row r="19" spans="1:7" ht="15" customHeight="1">
      <c r="A19" s="420">
        <v>8</v>
      </c>
      <c r="B19" s="421" t="s">
        <v>7</v>
      </c>
      <c r="C19" s="422">
        <v>7.566441192540542E-2</v>
      </c>
      <c r="D19" s="423">
        <v>7.4946567079218665E-2</v>
      </c>
      <c r="E19" s="423">
        <v>7.526942754315917E-2</v>
      </c>
      <c r="F19" s="423">
        <v>7.8100000000000003E-2</v>
      </c>
      <c r="G19" s="424">
        <v>7.8200000000000006E-2</v>
      </c>
    </row>
    <row r="20" spans="1:7" ht="15">
      <c r="A20" s="420">
        <v>9</v>
      </c>
      <c r="B20" s="421" t="s">
        <v>8</v>
      </c>
      <c r="C20" s="422">
        <v>3.2079929684506549E-2</v>
      </c>
      <c r="D20" s="423">
        <v>3.2015414467720368E-2</v>
      </c>
      <c r="E20" s="423">
        <v>3.11343276073392E-2</v>
      </c>
      <c r="F20" s="423">
        <v>3.09E-2</v>
      </c>
      <c r="G20" s="424">
        <v>3.0700000000000002E-2</v>
      </c>
    </row>
    <row r="21" spans="1:7" ht="15">
      <c r="A21" s="420">
        <v>10</v>
      </c>
      <c r="B21" s="421" t="s">
        <v>9</v>
      </c>
      <c r="C21" s="422">
        <v>3.3294769218199322E-2</v>
      </c>
      <c r="D21" s="423">
        <v>3.3342641126735101E-2</v>
      </c>
      <c r="E21" s="423">
        <v>3.3098371190060538E-2</v>
      </c>
      <c r="F21" s="423">
        <v>3.7900000000000003E-2</v>
      </c>
      <c r="G21" s="424">
        <v>3.9E-2</v>
      </c>
    </row>
    <row r="22" spans="1:7" ht="15">
      <c r="A22" s="420">
        <v>11</v>
      </c>
      <c r="B22" s="421" t="s">
        <v>227</v>
      </c>
      <c r="C22" s="422">
        <v>4.3584482240898864E-2</v>
      </c>
      <c r="D22" s="423">
        <v>4.2931152611498304E-2</v>
      </c>
      <c r="E22" s="423">
        <v>4.4135099935819953E-2</v>
      </c>
      <c r="F22" s="423">
        <v>4.7199999999999999E-2</v>
      </c>
      <c r="G22" s="424">
        <v>4.7500000000000001E-2</v>
      </c>
    </row>
    <row r="23" spans="1:7" ht="15">
      <c r="A23" s="420">
        <v>12</v>
      </c>
      <c r="B23" s="421" t="s">
        <v>10</v>
      </c>
      <c r="C23" s="422">
        <v>2.4906213690861573E-2</v>
      </c>
      <c r="D23" s="423">
        <v>1.9064739246717925E-2</v>
      </c>
      <c r="E23" s="423">
        <v>2.3650646377033076E-2</v>
      </c>
      <c r="F23" s="423">
        <v>3.1399999999999997E-2</v>
      </c>
      <c r="G23" s="424">
        <v>3.5099999999999999E-2</v>
      </c>
    </row>
    <row r="24" spans="1:7" ht="15">
      <c r="A24" s="420">
        <v>13</v>
      </c>
      <c r="B24" s="421" t="s">
        <v>11</v>
      </c>
      <c r="C24" s="422">
        <v>0.15174898298464098</v>
      </c>
      <c r="D24" s="423">
        <v>0.11042273274816664</v>
      </c>
      <c r="E24" s="423">
        <v>0.13057781479592165</v>
      </c>
      <c r="F24" s="423">
        <v>0.16450000000000001</v>
      </c>
      <c r="G24" s="424">
        <v>0.18740000000000001</v>
      </c>
    </row>
    <row r="25" spans="1:7" ht="15">
      <c r="A25" s="409"/>
      <c r="B25" s="410" t="s">
        <v>12</v>
      </c>
      <c r="C25" s="316"/>
      <c r="D25" s="316"/>
      <c r="E25" s="316"/>
      <c r="F25" s="316"/>
      <c r="G25" s="317"/>
    </row>
    <row r="26" spans="1:7" ht="15">
      <c r="A26" s="420">
        <v>14</v>
      </c>
      <c r="B26" s="421" t="s">
        <v>13</v>
      </c>
      <c r="C26" s="422">
        <v>4.4231936387589578E-2</v>
      </c>
      <c r="D26" s="423">
        <v>4.0202410089652238E-2</v>
      </c>
      <c r="E26" s="423">
        <v>4.4566676542938402E-2</v>
      </c>
      <c r="F26" s="423">
        <v>3.9518381562037491E-2</v>
      </c>
      <c r="G26" s="424">
        <v>3.7489157415303002E-2</v>
      </c>
    </row>
    <row r="27" spans="1:7" ht="15" customHeight="1">
      <c r="A27" s="420">
        <v>15</v>
      </c>
      <c r="B27" s="421" t="s">
        <v>14</v>
      </c>
      <c r="C27" s="422">
        <v>4.4542014960707595E-2</v>
      </c>
      <c r="D27" s="423">
        <v>4.2572897270066808E-2</v>
      </c>
      <c r="E27" s="423">
        <v>4.3872806145318799E-2</v>
      </c>
      <c r="F27" s="423">
        <v>4.4754495699887799E-2</v>
      </c>
      <c r="G27" s="424">
        <v>4.4318056132054896E-2</v>
      </c>
    </row>
    <row r="28" spans="1:7" ht="15">
      <c r="A28" s="420">
        <v>16</v>
      </c>
      <c r="B28" s="421" t="s">
        <v>15</v>
      </c>
      <c r="C28" s="422">
        <v>0.67932930734375485</v>
      </c>
      <c r="D28" s="423">
        <v>0.70244671712382811</v>
      </c>
      <c r="E28" s="423">
        <v>0.6831461482928749</v>
      </c>
      <c r="F28" s="423">
        <v>0.69144979051766087</v>
      </c>
      <c r="G28" s="424">
        <v>0.70238323850703166</v>
      </c>
    </row>
    <row r="29" spans="1:7" ht="15" customHeight="1">
      <c r="A29" s="420">
        <v>17</v>
      </c>
      <c r="B29" s="421" t="s">
        <v>16</v>
      </c>
      <c r="C29" s="422">
        <v>0.59843618708836344</v>
      </c>
      <c r="D29" s="423">
        <v>0.63640000777086259</v>
      </c>
      <c r="E29" s="423">
        <v>0.63258514059894189</v>
      </c>
      <c r="F29" s="423">
        <v>0.59091301495322313</v>
      </c>
      <c r="G29" s="424">
        <v>0.62036179128528102</v>
      </c>
    </row>
    <row r="30" spans="1:7" ht="15">
      <c r="A30" s="420">
        <v>18</v>
      </c>
      <c r="B30" s="421" t="s">
        <v>17</v>
      </c>
      <c r="C30" s="422">
        <v>-2.7100260994307006E-2</v>
      </c>
      <c r="D30" s="423">
        <v>0.42198681516073522</v>
      </c>
      <c r="E30" s="423">
        <v>0.27051708569088739</v>
      </c>
      <c r="F30" s="423">
        <v>0.104</v>
      </c>
      <c r="G30" s="424">
        <v>7.1762236197943377E-2</v>
      </c>
    </row>
    <row r="31" spans="1:7" ht="15" customHeight="1">
      <c r="A31" s="409"/>
      <c r="B31" s="410" t="s">
        <v>18</v>
      </c>
      <c r="C31" s="316"/>
      <c r="D31" s="316"/>
      <c r="E31" s="316"/>
      <c r="F31" s="316"/>
      <c r="G31" s="317"/>
    </row>
    <row r="32" spans="1:7" ht="15" customHeight="1">
      <c r="A32" s="420">
        <v>19</v>
      </c>
      <c r="B32" s="421" t="s">
        <v>19</v>
      </c>
      <c r="C32" s="422">
        <v>0.27255043114327254</v>
      </c>
      <c r="D32" s="422">
        <v>0.33062383764990216</v>
      </c>
      <c r="E32" s="422">
        <v>0.36562836576790586</v>
      </c>
      <c r="F32" s="422">
        <v>0.28969403961779694</v>
      </c>
      <c r="G32" s="425">
        <v>0.30473635244305741</v>
      </c>
    </row>
    <row r="33" spans="1:7" ht="15" customHeight="1">
      <c r="A33" s="420">
        <v>20</v>
      </c>
      <c r="B33" s="421" t="s">
        <v>20</v>
      </c>
      <c r="C33" s="422">
        <v>0.74880719803003681</v>
      </c>
      <c r="D33" s="422">
        <v>0.77702373638695932</v>
      </c>
      <c r="E33" s="422">
        <v>0.77100760571675786</v>
      </c>
      <c r="F33" s="422">
        <v>0.76925071275553736</v>
      </c>
      <c r="G33" s="425">
        <v>0.79566628015868845</v>
      </c>
    </row>
    <row r="34" spans="1:7" ht="15" customHeight="1">
      <c r="A34" s="420">
        <v>21</v>
      </c>
      <c r="B34" s="426" t="s">
        <v>21</v>
      </c>
      <c r="C34" s="422">
        <v>0.20475561258242744</v>
      </c>
      <c r="D34" s="422">
        <v>0.31950991449381555</v>
      </c>
      <c r="E34" s="422">
        <v>0.22830230748679953</v>
      </c>
      <c r="F34" s="422">
        <v>0.24450596692485432</v>
      </c>
      <c r="G34" s="425">
        <v>0.27463080298145209</v>
      </c>
    </row>
    <row r="35" spans="1:7" ht="15" customHeight="1">
      <c r="A35" s="427"/>
      <c r="B35" s="410" t="s">
        <v>403</v>
      </c>
      <c r="C35" s="316"/>
      <c r="D35" s="316"/>
      <c r="E35" s="316"/>
      <c r="F35" s="316"/>
      <c r="G35" s="317"/>
    </row>
    <row r="36" spans="1:7" ht="15" customHeight="1">
      <c r="A36" s="420">
        <v>22</v>
      </c>
      <c r="B36" s="428" t="s">
        <v>396</v>
      </c>
      <c r="C36" s="426">
        <f>'14. LCR'!H23</f>
        <v>284074433.26709998</v>
      </c>
      <c r="D36" s="426">
        <v>364002821.09360003</v>
      </c>
      <c r="E36" s="316"/>
      <c r="F36" s="316"/>
      <c r="G36" s="317"/>
    </row>
    <row r="37" spans="1:7" ht="15">
      <c r="A37" s="420">
        <v>23</v>
      </c>
      <c r="B37" s="421" t="s">
        <v>397</v>
      </c>
      <c r="C37" s="426">
        <f>'14. LCR'!H24</f>
        <v>211179840.64003697</v>
      </c>
      <c r="D37" s="429">
        <v>256930199.31259182</v>
      </c>
      <c r="E37" s="316"/>
      <c r="F37" s="316"/>
      <c r="G37" s="317"/>
    </row>
    <row r="38" spans="1:7" thickBot="1">
      <c r="A38" s="123">
        <v>24</v>
      </c>
      <c r="B38" s="231" t="s">
        <v>395</v>
      </c>
      <c r="C38" s="442">
        <f>'14. LCR'!H25</f>
        <v>1.3451777991977665</v>
      </c>
      <c r="D38" s="443">
        <v>1.4167381727312611</v>
      </c>
      <c r="E38" s="433"/>
      <c r="F38" s="433"/>
      <c r="G38" s="434"/>
    </row>
    <row r="39" spans="1:7">
      <c r="A39" s="21"/>
    </row>
    <row r="40" spans="1:7" ht="39.75">
      <c r="B40" s="313" t="s">
        <v>408</v>
      </c>
    </row>
    <row r="41" spans="1:7" ht="65.25">
      <c r="B41" s="363" t="s">
        <v>402</v>
      </c>
      <c r="D41" s="337"/>
      <c r="E41" s="337"/>
      <c r="F41" s="337"/>
      <c r="G41" s="337"/>
    </row>
  </sheetData>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15" activePane="bottomRight" state="frozen"/>
      <selection pane="topRight" activeCell="B1" sqref="B1"/>
      <selection pane="bottomLeft" activeCell="A5" sqref="A5"/>
      <selection pane="bottomRight" activeCell="H43" sqref="H43"/>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191</v>
      </c>
      <c r="B1" s="2" t="str">
        <f>'1. key ratios'!B1</f>
        <v>სს ბაზისბანკი</v>
      </c>
    </row>
    <row r="2" spans="1:8" ht="15.75">
      <c r="A2" s="18" t="s">
        <v>192</v>
      </c>
      <c r="B2" s="389">
        <f>'1. key ratios'!B2</f>
        <v>43190</v>
      </c>
    </row>
    <row r="3" spans="1:8" ht="15.75">
      <c r="A3" s="18"/>
    </row>
    <row r="4" spans="1:8" ht="16.5" thickBot="1">
      <c r="A4" s="32" t="s">
        <v>333</v>
      </c>
      <c r="B4" s="73" t="s">
        <v>247</v>
      </c>
      <c r="C4" s="32"/>
      <c r="D4" s="33"/>
      <c r="E4" s="33"/>
      <c r="F4" s="34"/>
      <c r="G4" s="34"/>
      <c r="H4" s="35" t="s">
        <v>95</v>
      </c>
    </row>
    <row r="5" spans="1:8" ht="15.75">
      <c r="A5" s="36"/>
      <c r="B5" s="37"/>
      <c r="C5" s="451" t="s">
        <v>197</v>
      </c>
      <c r="D5" s="452"/>
      <c r="E5" s="453"/>
      <c r="F5" s="451" t="s">
        <v>198</v>
      </c>
      <c r="G5" s="452"/>
      <c r="H5" s="454"/>
    </row>
    <row r="6" spans="1:8" ht="15.75">
      <c r="A6" s="38" t="s">
        <v>27</v>
      </c>
      <c r="B6" s="39" t="s">
        <v>155</v>
      </c>
      <c r="C6" s="40" t="s">
        <v>28</v>
      </c>
      <c r="D6" s="40" t="s">
        <v>96</v>
      </c>
      <c r="E6" s="40" t="s">
        <v>69</v>
      </c>
      <c r="F6" s="40" t="s">
        <v>28</v>
      </c>
      <c r="G6" s="40" t="s">
        <v>96</v>
      </c>
      <c r="H6" s="41" t="s">
        <v>69</v>
      </c>
    </row>
    <row r="7" spans="1:8" ht="15.75">
      <c r="A7" s="38">
        <v>1</v>
      </c>
      <c r="B7" s="42" t="s">
        <v>156</v>
      </c>
      <c r="C7" s="232">
        <v>15163410.83</v>
      </c>
      <c r="D7" s="232">
        <v>16998110.493000001</v>
      </c>
      <c r="E7" s="233">
        <f>C7+D7</f>
        <v>32161521.322999999</v>
      </c>
      <c r="F7" s="234">
        <v>10512133.439999999</v>
      </c>
      <c r="G7" s="235">
        <v>14148907.3095</v>
      </c>
      <c r="H7" s="236">
        <f>F7+G7</f>
        <v>24661040.749499999</v>
      </c>
    </row>
    <row r="8" spans="1:8" ht="15.75">
      <c r="A8" s="38">
        <v>2</v>
      </c>
      <c r="B8" s="42" t="s">
        <v>157</v>
      </c>
      <c r="C8" s="232">
        <v>6894402.5800000001</v>
      </c>
      <c r="D8" s="232">
        <v>117083517.9105</v>
      </c>
      <c r="E8" s="233">
        <f t="shared" ref="E8:E20" si="0">C8+D8</f>
        <v>123977920.4905</v>
      </c>
      <c r="F8" s="234">
        <v>7049444.3899999997</v>
      </c>
      <c r="G8" s="235">
        <v>101671053.58239999</v>
      </c>
      <c r="H8" s="236">
        <f t="shared" ref="H8:H40" si="1">F8+G8</f>
        <v>108720497.97239999</v>
      </c>
    </row>
    <row r="9" spans="1:8" ht="15.75">
      <c r="A9" s="38">
        <v>3</v>
      </c>
      <c r="B9" s="42" t="s">
        <v>158</v>
      </c>
      <c r="C9" s="232">
        <v>395385.27</v>
      </c>
      <c r="D9" s="232">
        <v>40710527.379500002</v>
      </c>
      <c r="E9" s="233">
        <f t="shared" si="0"/>
        <v>41105912.649500005</v>
      </c>
      <c r="F9" s="234">
        <v>239006.35</v>
      </c>
      <c r="G9" s="235">
        <v>47938493.553999998</v>
      </c>
      <c r="H9" s="236">
        <f t="shared" si="1"/>
        <v>48177499.903999999</v>
      </c>
    </row>
    <row r="10" spans="1:8" ht="15.75">
      <c r="A10" s="38">
        <v>4</v>
      </c>
      <c r="B10" s="42" t="s">
        <v>187</v>
      </c>
      <c r="C10" s="232">
        <v>0</v>
      </c>
      <c r="D10" s="232">
        <v>0</v>
      </c>
      <c r="E10" s="233">
        <f t="shared" si="0"/>
        <v>0</v>
      </c>
      <c r="F10" s="234">
        <v>0</v>
      </c>
      <c r="G10" s="235">
        <v>0</v>
      </c>
      <c r="H10" s="236">
        <f t="shared" si="1"/>
        <v>0</v>
      </c>
    </row>
    <row r="11" spans="1:8" ht="15.75">
      <c r="A11" s="38">
        <v>5</v>
      </c>
      <c r="B11" s="42" t="s">
        <v>159</v>
      </c>
      <c r="C11" s="232">
        <v>149503126.75</v>
      </c>
      <c r="D11" s="232">
        <v>0</v>
      </c>
      <c r="E11" s="233">
        <f t="shared" si="0"/>
        <v>149503126.75</v>
      </c>
      <c r="F11" s="234">
        <v>118505114.56999999</v>
      </c>
      <c r="G11" s="235">
        <v>0</v>
      </c>
      <c r="H11" s="236">
        <f t="shared" si="1"/>
        <v>118505114.56999999</v>
      </c>
    </row>
    <row r="12" spans="1:8" ht="15.75">
      <c r="A12" s="38">
        <v>6.1</v>
      </c>
      <c r="B12" s="43" t="s">
        <v>160</v>
      </c>
      <c r="C12" s="232">
        <v>245398899.58000001</v>
      </c>
      <c r="D12" s="232">
        <v>519868726.05569994</v>
      </c>
      <c r="E12" s="233">
        <f t="shared" si="0"/>
        <v>765267625.63569999</v>
      </c>
      <c r="F12" s="234">
        <v>176443442.18000001</v>
      </c>
      <c r="G12" s="235">
        <v>416411077.4878</v>
      </c>
      <c r="H12" s="236">
        <f t="shared" si="1"/>
        <v>592854519.66779995</v>
      </c>
    </row>
    <row r="13" spans="1:8" ht="15.75">
      <c r="A13" s="38">
        <v>6.2</v>
      </c>
      <c r="B13" s="43" t="s">
        <v>161</v>
      </c>
      <c r="C13" s="232">
        <v>-8181772.6354743298</v>
      </c>
      <c r="D13" s="232">
        <v>-25904789.394536201</v>
      </c>
      <c r="E13" s="233">
        <f t="shared" si="0"/>
        <v>-34086562.030010529</v>
      </c>
      <c r="F13" s="234">
        <v>-5542949.9066000003</v>
      </c>
      <c r="G13" s="235">
        <v>-20731209.974180002</v>
      </c>
      <c r="H13" s="236">
        <f t="shared" si="1"/>
        <v>-26274159.880780004</v>
      </c>
    </row>
    <row r="14" spans="1:8" ht="15.75">
      <c r="A14" s="38">
        <v>6</v>
      </c>
      <c r="B14" s="42" t="s">
        <v>162</v>
      </c>
      <c r="C14" s="233">
        <f>C12+C13</f>
        <v>237217126.94452569</v>
      </c>
      <c r="D14" s="233">
        <f>D12+D13</f>
        <v>493963936.66116375</v>
      </c>
      <c r="E14" s="233">
        <f>C14+D14</f>
        <v>731181063.60568941</v>
      </c>
      <c r="F14" s="233">
        <v>170900492.27340001</v>
      </c>
      <c r="G14" s="233">
        <v>395679867.51362002</v>
      </c>
      <c r="H14" s="236">
        <f t="shared" si="1"/>
        <v>566580359.78701997</v>
      </c>
    </row>
    <row r="15" spans="1:8" ht="15.75">
      <c r="A15" s="38">
        <v>7</v>
      </c>
      <c r="B15" s="42" t="s">
        <v>163</v>
      </c>
      <c r="C15" s="232">
        <v>3616111.01</v>
      </c>
      <c r="D15" s="232">
        <v>2453693.5543</v>
      </c>
      <c r="E15" s="233">
        <f t="shared" si="0"/>
        <v>6069804.5642999997</v>
      </c>
      <c r="F15" s="234">
        <v>3156546.4400000004</v>
      </c>
      <c r="G15" s="235">
        <v>2129091.81</v>
      </c>
      <c r="H15" s="236">
        <f t="shared" si="1"/>
        <v>5285638.25</v>
      </c>
    </row>
    <row r="16" spans="1:8" ht="15.75">
      <c r="A16" s="38">
        <v>8</v>
      </c>
      <c r="B16" s="42" t="s">
        <v>164</v>
      </c>
      <c r="C16" s="232">
        <v>6362640.4610000001</v>
      </c>
      <c r="D16" s="232">
        <v>0</v>
      </c>
      <c r="E16" s="233">
        <f t="shared" si="0"/>
        <v>6362640.4610000001</v>
      </c>
      <c r="F16" s="234">
        <v>4517589.5719999997</v>
      </c>
      <c r="G16" s="235">
        <v>0</v>
      </c>
      <c r="H16" s="236">
        <f t="shared" si="1"/>
        <v>4517589.5719999997</v>
      </c>
    </row>
    <row r="17" spans="1:8" ht="15.75">
      <c r="A17" s="38">
        <v>9</v>
      </c>
      <c r="B17" s="42" t="s">
        <v>165</v>
      </c>
      <c r="C17" s="232">
        <v>4362704.66</v>
      </c>
      <c r="D17" s="232">
        <v>0</v>
      </c>
      <c r="E17" s="233">
        <f t="shared" si="0"/>
        <v>4362704.66</v>
      </c>
      <c r="F17" s="234">
        <v>3859355.1</v>
      </c>
      <c r="G17" s="235">
        <v>0</v>
      </c>
      <c r="H17" s="236">
        <f t="shared" si="1"/>
        <v>3859355.1</v>
      </c>
    </row>
    <row r="18" spans="1:8" ht="15.75">
      <c r="A18" s="38">
        <v>10</v>
      </c>
      <c r="B18" s="42" t="s">
        <v>166</v>
      </c>
      <c r="C18" s="232">
        <v>23616112.5</v>
      </c>
      <c r="D18" s="232">
        <v>0</v>
      </c>
      <c r="E18" s="233">
        <f t="shared" si="0"/>
        <v>23616112.5</v>
      </c>
      <c r="F18" s="234">
        <v>21793352.129999999</v>
      </c>
      <c r="G18" s="235">
        <v>0</v>
      </c>
      <c r="H18" s="236">
        <f t="shared" si="1"/>
        <v>21793352.129999999</v>
      </c>
    </row>
    <row r="19" spans="1:8" ht="15.75">
      <c r="A19" s="38">
        <v>11</v>
      </c>
      <c r="B19" s="42" t="s">
        <v>167</v>
      </c>
      <c r="C19" s="232">
        <v>5866115.8810000001</v>
      </c>
      <c r="D19" s="232">
        <v>3875644.12213</v>
      </c>
      <c r="E19" s="233">
        <f t="shared" si="0"/>
        <v>9741760.0031300001</v>
      </c>
      <c r="F19" s="234">
        <v>3258971.7970000003</v>
      </c>
      <c r="G19" s="235">
        <v>218570.39809999999</v>
      </c>
      <c r="H19" s="236">
        <f t="shared" si="1"/>
        <v>3477542.1951000001</v>
      </c>
    </row>
    <row r="20" spans="1:8" ht="15.75">
      <c r="A20" s="38">
        <v>12</v>
      </c>
      <c r="B20" s="44" t="s">
        <v>168</v>
      </c>
      <c r="C20" s="233">
        <f>SUM(C7:C11)+SUM(C14:C19)</f>
        <v>452997136.88652563</v>
      </c>
      <c r="D20" s="233">
        <f>SUM(D7:D11)+SUM(D14:D19)</f>
        <v>675085430.12059379</v>
      </c>
      <c r="E20" s="233">
        <f t="shared" si="0"/>
        <v>1128082567.0071194</v>
      </c>
      <c r="F20" s="233">
        <v>343792006.06239998</v>
      </c>
      <c r="G20" s="233">
        <v>561785984.16762006</v>
      </c>
      <c r="H20" s="236">
        <f t="shared" si="1"/>
        <v>905577990.23002005</v>
      </c>
    </row>
    <row r="21" spans="1:8" ht="15.75">
      <c r="A21" s="38"/>
      <c r="B21" s="39" t="s">
        <v>185</v>
      </c>
      <c r="C21" s="237"/>
      <c r="D21" s="237"/>
      <c r="E21" s="237"/>
      <c r="F21" s="238"/>
      <c r="G21" s="239"/>
      <c r="H21" s="240"/>
    </row>
    <row r="22" spans="1:8" ht="15.75">
      <c r="A22" s="38">
        <v>13</v>
      </c>
      <c r="B22" s="42" t="s">
        <v>169</v>
      </c>
      <c r="C22" s="232">
        <v>22001144.460000001</v>
      </c>
      <c r="D22" s="232">
        <v>24517886.740800001</v>
      </c>
      <c r="E22" s="233">
        <f>C22+D22</f>
        <v>46519031.200800002</v>
      </c>
      <c r="F22" s="234">
        <v>13001144.460000001</v>
      </c>
      <c r="G22" s="235">
        <v>15049856.3364</v>
      </c>
      <c r="H22" s="236">
        <f t="shared" si="1"/>
        <v>28051000.796400003</v>
      </c>
    </row>
    <row r="23" spans="1:8" ht="15.75">
      <c r="A23" s="38">
        <v>14</v>
      </c>
      <c r="B23" s="42" t="s">
        <v>170</v>
      </c>
      <c r="C23" s="232">
        <v>68792254</v>
      </c>
      <c r="D23" s="232">
        <v>49294837.261999995</v>
      </c>
      <c r="E23" s="233">
        <f t="shared" ref="E23:E40" si="2">C23+D23</f>
        <v>118087091.26199999</v>
      </c>
      <c r="F23" s="234">
        <v>47341597.240000002</v>
      </c>
      <c r="G23" s="235">
        <v>80423918.438199997</v>
      </c>
      <c r="H23" s="236">
        <f t="shared" si="1"/>
        <v>127765515.67820001</v>
      </c>
    </row>
    <row r="24" spans="1:8" ht="15.75">
      <c r="A24" s="38">
        <v>15</v>
      </c>
      <c r="B24" s="42" t="s">
        <v>171</v>
      </c>
      <c r="C24" s="232">
        <v>34336266.600000001</v>
      </c>
      <c r="D24" s="232">
        <v>78557879.189099997</v>
      </c>
      <c r="E24" s="233">
        <f t="shared" si="2"/>
        <v>112894145.78909999</v>
      </c>
      <c r="F24" s="234">
        <v>29535848.969999999</v>
      </c>
      <c r="G24" s="235">
        <v>91398245.971000001</v>
      </c>
      <c r="H24" s="236">
        <f t="shared" si="1"/>
        <v>120934094.941</v>
      </c>
    </row>
    <row r="25" spans="1:8" ht="15.75">
      <c r="A25" s="38">
        <v>16</v>
      </c>
      <c r="B25" s="42" t="s">
        <v>172</v>
      </c>
      <c r="C25" s="232">
        <v>65356197.040000007</v>
      </c>
      <c r="D25" s="232">
        <v>288653185.74849999</v>
      </c>
      <c r="E25" s="233">
        <f t="shared" si="2"/>
        <v>354009382.78850001</v>
      </c>
      <c r="F25" s="234">
        <v>22605572.77</v>
      </c>
      <c r="G25" s="235">
        <v>280940477.22870004</v>
      </c>
      <c r="H25" s="236">
        <f t="shared" si="1"/>
        <v>303546049.99870002</v>
      </c>
    </row>
    <row r="26" spans="1:8" ht="15.75">
      <c r="A26" s="38">
        <v>17</v>
      </c>
      <c r="B26" s="42" t="s">
        <v>173</v>
      </c>
      <c r="C26" s="237"/>
      <c r="D26" s="237"/>
      <c r="E26" s="233">
        <f t="shared" si="2"/>
        <v>0</v>
      </c>
      <c r="F26" s="238"/>
      <c r="G26" s="239"/>
      <c r="H26" s="236">
        <f t="shared" si="1"/>
        <v>0</v>
      </c>
    </row>
    <row r="27" spans="1:8" ht="15.75">
      <c r="A27" s="38">
        <v>18</v>
      </c>
      <c r="B27" s="42" t="s">
        <v>174</v>
      </c>
      <c r="C27" s="232">
        <v>34750000</v>
      </c>
      <c r="D27" s="232">
        <v>247666767.75909999</v>
      </c>
      <c r="E27" s="233">
        <f t="shared" si="2"/>
        <v>282416767.75909996</v>
      </c>
      <c r="F27" s="234">
        <v>30405053.43</v>
      </c>
      <c r="G27" s="235">
        <v>107588799.99959998</v>
      </c>
      <c r="H27" s="236">
        <f t="shared" si="1"/>
        <v>137993853.42959997</v>
      </c>
    </row>
    <row r="28" spans="1:8" ht="15.75">
      <c r="A28" s="38">
        <v>19</v>
      </c>
      <c r="B28" s="42" t="s">
        <v>175</v>
      </c>
      <c r="C28" s="232">
        <v>972075.1399999999</v>
      </c>
      <c r="D28" s="232">
        <v>7923955.8410999998</v>
      </c>
      <c r="E28" s="233">
        <f t="shared" si="2"/>
        <v>8896030.9811000004</v>
      </c>
      <c r="F28" s="234">
        <v>520544.52</v>
      </c>
      <c r="G28" s="235">
        <v>6471511.0180000002</v>
      </c>
      <c r="H28" s="236">
        <f t="shared" si="1"/>
        <v>6992055.5380000006</v>
      </c>
    </row>
    <row r="29" spans="1:8" ht="15.75">
      <c r="A29" s="38">
        <v>20</v>
      </c>
      <c r="B29" s="42" t="s">
        <v>97</v>
      </c>
      <c r="C29" s="232">
        <v>8862583.3898360897</v>
      </c>
      <c r="D29" s="232">
        <v>4132071.40545499</v>
      </c>
      <c r="E29" s="233">
        <f t="shared" si="2"/>
        <v>12994654.795291079</v>
      </c>
      <c r="F29" s="234">
        <v>6272762.7312000003</v>
      </c>
      <c r="G29" s="235">
        <v>984182.32980200008</v>
      </c>
      <c r="H29" s="236">
        <f t="shared" si="1"/>
        <v>7256945.0610020002</v>
      </c>
    </row>
    <row r="30" spans="1:8" ht="15.75">
      <c r="A30" s="38">
        <v>21</v>
      </c>
      <c r="B30" s="42" t="s">
        <v>176</v>
      </c>
      <c r="C30" s="232">
        <v>0</v>
      </c>
      <c r="D30" s="232">
        <v>0</v>
      </c>
      <c r="E30" s="233">
        <f t="shared" si="2"/>
        <v>0</v>
      </c>
      <c r="F30" s="234">
        <v>0</v>
      </c>
      <c r="G30" s="235">
        <v>0</v>
      </c>
      <c r="H30" s="236">
        <f t="shared" si="1"/>
        <v>0</v>
      </c>
    </row>
    <row r="31" spans="1:8" ht="15.75">
      <c r="A31" s="38">
        <v>22</v>
      </c>
      <c r="B31" s="44" t="s">
        <v>177</v>
      </c>
      <c r="C31" s="233">
        <f>SUM(C22:C30)</f>
        <v>235070520.62983611</v>
      </c>
      <c r="D31" s="233">
        <f>SUM(D22:D30)</f>
        <v>700746583.94605494</v>
      </c>
      <c r="E31" s="233">
        <f>C31+D31</f>
        <v>935817104.57589102</v>
      </c>
      <c r="F31" s="233">
        <v>149682524.12120003</v>
      </c>
      <c r="G31" s="233">
        <v>582856991.321702</v>
      </c>
      <c r="H31" s="236">
        <f t="shared" si="1"/>
        <v>732539515.44290209</v>
      </c>
    </row>
    <row r="32" spans="1:8" ht="15.75">
      <c r="A32" s="38"/>
      <c r="B32" s="39" t="s">
        <v>186</v>
      </c>
      <c r="C32" s="237"/>
      <c r="D32" s="237"/>
      <c r="E32" s="232"/>
      <c r="F32" s="238"/>
      <c r="G32" s="239"/>
      <c r="H32" s="240"/>
    </row>
    <row r="33" spans="1:8" ht="15.75">
      <c r="A33" s="38">
        <v>23</v>
      </c>
      <c r="B33" s="42" t="s">
        <v>178</v>
      </c>
      <c r="C33" s="232">
        <v>16096897</v>
      </c>
      <c r="D33" s="237">
        <v>0</v>
      </c>
      <c r="E33" s="233">
        <f t="shared" si="2"/>
        <v>16096897</v>
      </c>
      <c r="F33" s="234">
        <v>16057277</v>
      </c>
      <c r="G33" s="239">
        <v>0</v>
      </c>
      <c r="H33" s="236">
        <f t="shared" si="1"/>
        <v>16057277</v>
      </c>
    </row>
    <row r="34" spans="1:8" ht="15.75">
      <c r="A34" s="38">
        <v>24</v>
      </c>
      <c r="B34" s="42" t="s">
        <v>179</v>
      </c>
      <c r="C34" s="232">
        <v>0</v>
      </c>
      <c r="D34" s="237">
        <v>0</v>
      </c>
      <c r="E34" s="233">
        <f t="shared" si="2"/>
        <v>0</v>
      </c>
      <c r="F34" s="234">
        <v>0</v>
      </c>
      <c r="G34" s="239">
        <v>0</v>
      </c>
      <c r="H34" s="236">
        <f t="shared" si="1"/>
        <v>0</v>
      </c>
    </row>
    <row r="35" spans="1:8" ht="15.75">
      <c r="A35" s="38">
        <v>25</v>
      </c>
      <c r="B35" s="43" t="s">
        <v>180</v>
      </c>
      <c r="C35" s="232">
        <v>0</v>
      </c>
      <c r="D35" s="237">
        <v>0</v>
      </c>
      <c r="E35" s="233">
        <f t="shared" si="2"/>
        <v>0</v>
      </c>
      <c r="F35" s="234">
        <v>0</v>
      </c>
      <c r="G35" s="239">
        <v>0</v>
      </c>
      <c r="H35" s="236">
        <f t="shared" si="1"/>
        <v>0</v>
      </c>
    </row>
    <row r="36" spans="1:8" ht="15.75">
      <c r="A36" s="38">
        <v>26</v>
      </c>
      <c r="B36" s="42" t="s">
        <v>181</v>
      </c>
      <c r="C36" s="232">
        <v>75284047.799999997</v>
      </c>
      <c r="D36" s="237">
        <v>0</v>
      </c>
      <c r="E36" s="233">
        <f t="shared" si="2"/>
        <v>75284047.799999997</v>
      </c>
      <c r="F36" s="234">
        <v>74865296.099999994</v>
      </c>
      <c r="G36" s="239">
        <v>0</v>
      </c>
      <c r="H36" s="236">
        <f t="shared" si="1"/>
        <v>74865296.099999994</v>
      </c>
    </row>
    <row r="37" spans="1:8" ht="15.75">
      <c r="A37" s="38">
        <v>27</v>
      </c>
      <c r="B37" s="42" t="s">
        <v>182</v>
      </c>
      <c r="C37" s="232">
        <v>65529804.509999998</v>
      </c>
      <c r="D37" s="237">
        <v>0</v>
      </c>
      <c r="E37" s="233">
        <f t="shared" si="2"/>
        <v>65529804.509999998</v>
      </c>
      <c r="F37" s="234">
        <v>65529804.509999998</v>
      </c>
      <c r="G37" s="239">
        <v>0</v>
      </c>
      <c r="H37" s="236">
        <f t="shared" si="1"/>
        <v>65529804.509999998</v>
      </c>
    </row>
    <row r="38" spans="1:8" ht="15.75">
      <c r="A38" s="38">
        <v>28</v>
      </c>
      <c r="B38" s="42" t="s">
        <v>183</v>
      </c>
      <c r="C38" s="232">
        <v>26753058.0229</v>
      </c>
      <c r="D38" s="237">
        <v>0</v>
      </c>
      <c r="E38" s="233">
        <f t="shared" si="2"/>
        <v>26753058.0229</v>
      </c>
      <c r="F38" s="234">
        <v>7984441.9871180765</v>
      </c>
      <c r="G38" s="239">
        <v>0</v>
      </c>
      <c r="H38" s="236">
        <f t="shared" si="1"/>
        <v>7984441.9871180765</v>
      </c>
    </row>
    <row r="39" spans="1:8" ht="15.75">
      <c r="A39" s="38">
        <v>29</v>
      </c>
      <c r="B39" s="42" t="s">
        <v>199</v>
      </c>
      <c r="C39" s="232">
        <v>8601655.1899999995</v>
      </c>
      <c r="D39" s="237">
        <v>0</v>
      </c>
      <c r="E39" s="233">
        <f t="shared" si="2"/>
        <v>8601655.1899999995</v>
      </c>
      <c r="F39" s="234">
        <v>8601655.1899999995</v>
      </c>
      <c r="G39" s="239">
        <v>0</v>
      </c>
      <c r="H39" s="236">
        <f t="shared" si="1"/>
        <v>8601655.1899999995</v>
      </c>
    </row>
    <row r="40" spans="1:8" ht="15.75">
      <c r="A40" s="38">
        <v>30</v>
      </c>
      <c r="B40" s="44" t="s">
        <v>184</v>
      </c>
      <c r="C40" s="232">
        <v>192265462.52289999</v>
      </c>
      <c r="D40" s="237">
        <v>0</v>
      </c>
      <c r="E40" s="233">
        <f t="shared" si="2"/>
        <v>192265462.52289999</v>
      </c>
      <c r="F40" s="234">
        <v>173038474.78711805</v>
      </c>
      <c r="G40" s="239">
        <v>0</v>
      </c>
      <c r="H40" s="236">
        <f t="shared" si="1"/>
        <v>173038474.78711805</v>
      </c>
    </row>
    <row r="41" spans="1:8" ht="16.5" thickBot="1">
      <c r="A41" s="45">
        <v>31</v>
      </c>
      <c r="B41" s="46" t="s">
        <v>200</v>
      </c>
      <c r="C41" s="241">
        <f>C31+C40</f>
        <v>427335983.15273607</v>
      </c>
      <c r="D41" s="241">
        <f>D31+D40</f>
        <v>700746583.94605494</v>
      </c>
      <c r="E41" s="233">
        <f>C41+D41</f>
        <v>1128082567.0987911</v>
      </c>
      <c r="F41" s="241">
        <v>322720998.90831804</v>
      </c>
      <c r="G41" s="241">
        <v>582856991.321702</v>
      </c>
      <c r="H41" s="242">
        <f>F41+G41</f>
        <v>905577990.23002005</v>
      </c>
    </row>
    <row r="43" spans="1:8">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Normal="100" workbookViewId="0">
      <pane xSplit="1" ySplit="6" topLeftCell="B29" activePane="bottomRight" state="frozen"/>
      <selection pane="topRight" activeCell="B1" sqref="B1"/>
      <selection pane="bottomLeft" activeCell="A6" sqref="A6"/>
      <selection pane="bottomRight" activeCell="E56" sqref="E5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191</v>
      </c>
      <c r="B1" s="337" t="str">
        <f>'1. key ratios'!B1</f>
        <v>სს ბაზისბანკი</v>
      </c>
      <c r="C1" s="17"/>
    </row>
    <row r="2" spans="1:8" ht="15.75">
      <c r="A2" s="18" t="s">
        <v>192</v>
      </c>
      <c r="B2" s="389">
        <f>'1. key ratios'!B2</f>
        <v>43190</v>
      </c>
      <c r="C2" s="30"/>
      <c r="D2" s="19"/>
      <c r="E2" s="19"/>
      <c r="F2" s="19"/>
      <c r="G2" s="19"/>
      <c r="H2" s="19"/>
    </row>
    <row r="3" spans="1:8" ht="15.75">
      <c r="A3" s="18"/>
      <c r="B3" s="17"/>
      <c r="C3" s="30"/>
      <c r="D3" s="19"/>
      <c r="E3" s="19"/>
      <c r="F3" s="19"/>
      <c r="G3" s="19"/>
      <c r="H3" s="19"/>
    </row>
    <row r="4" spans="1:8" ht="16.5" thickBot="1">
      <c r="A4" s="48" t="s">
        <v>334</v>
      </c>
      <c r="B4" s="31" t="s">
        <v>225</v>
      </c>
      <c r="C4" s="34"/>
      <c r="D4" s="34"/>
      <c r="E4" s="34"/>
      <c r="F4" s="48"/>
      <c r="G4" s="48"/>
      <c r="H4" s="49" t="s">
        <v>95</v>
      </c>
    </row>
    <row r="5" spans="1:8" ht="15.75">
      <c r="A5" s="124"/>
      <c r="B5" s="125"/>
      <c r="C5" s="451" t="s">
        <v>197</v>
      </c>
      <c r="D5" s="452"/>
      <c r="E5" s="453"/>
      <c r="F5" s="451" t="s">
        <v>198</v>
      </c>
      <c r="G5" s="452"/>
      <c r="H5" s="454"/>
    </row>
    <row r="6" spans="1:8">
      <c r="A6" s="126" t="s">
        <v>27</v>
      </c>
      <c r="B6" s="50"/>
      <c r="C6" s="51" t="s">
        <v>28</v>
      </c>
      <c r="D6" s="51" t="s">
        <v>98</v>
      </c>
      <c r="E6" s="51" t="s">
        <v>69</v>
      </c>
      <c r="F6" s="51" t="s">
        <v>28</v>
      </c>
      <c r="G6" s="51" t="s">
        <v>98</v>
      </c>
      <c r="H6" s="127" t="s">
        <v>69</v>
      </c>
    </row>
    <row r="7" spans="1:8">
      <c r="A7" s="128"/>
      <c r="B7" s="53" t="s">
        <v>94</v>
      </c>
      <c r="C7" s="54"/>
      <c r="D7" s="54"/>
      <c r="E7" s="54"/>
      <c r="F7" s="54"/>
      <c r="G7" s="54"/>
      <c r="H7" s="129"/>
    </row>
    <row r="8" spans="1:8" ht="15.75">
      <c r="A8" s="128">
        <v>1</v>
      </c>
      <c r="B8" s="55" t="s">
        <v>99</v>
      </c>
      <c r="C8" s="243">
        <v>168321.6</v>
      </c>
      <c r="D8" s="243">
        <v>303750.7</v>
      </c>
      <c r="E8" s="233">
        <f>C8+D8</f>
        <v>472072.30000000005</v>
      </c>
      <c r="F8" s="243">
        <v>136851.56</v>
      </c>
      <c r="G8" s="243">
        <v>63317.39</v>
      </c>
      <c r="H8" s="244">
        <f>F8+G8</f>
        <v>200168.95</v>
      </c>
    </row>
    <row r="9" spans="1:8" ht="15.75">
      <c r="A9" s="128">
        <v>2</v>
      </c>
      <c r="B9" s="55" t="s">
        <v>100</v>
      </c>
      <c r="C9" s="245">
        <v>6824136.3849000009</v>
      </c>
      <c r="D9" s="245">
        <v>10857673.269700002</v>
      </c>
      <c r="E9" s="233">
        <f t="shared" ref="E9:E67" si="0">C9+D9</f>
        <v>17681809.654600002</v>
      </c>
      <c r="F9" s="245">
        <v>4309007.6774000004</v>
      </c>
      <c r="G9" s="245">
        <v>9296913.7256000005</v>
      </c>
      <c r="H9" s="244">
        <f t="shared" ref="H9:H67" si="1">F9+G9</f>
        <v>13605921.403000001</v>
      </c>
    </row>
    <row r="10" spans="1:8" ht="15.75">
      <c r="A10" s="128">
        <v>2.1</v>
      </c>
      <c r="B10" s="56" t="s">
        <v>101</v>
      </c>
      <c r="C10" s="243">
        <v>148419.54999999999</v>
      </c>
      <c r="D10" s="243"/>
      <c r="E10" s="233">
        <f t="shared" si="0"/>
        <v>148419.54999999999</v>
      </c>
      <c r="F10" s="243">
        <v>18410.139899999998</v>
      </c>
      <c r="G10" s="243"/>
      <c r="H10" s="244">
        <f t="shared" si="1"/>
        <v>18410.139899999998</v>
      </c>
    </row>
    <row r="11" spans="1:8" ht="15.75">
      <c r="A11" s="128">
        <v>2.2000000000000002</v>
      </c>
      <c r="B11" s="56" t="s">
        <v>102</v>
      </c>
      <c r="C11" s="243">
        <v>1092119.0559</v>
      </c>
      <c r="D11" s="243">
        <v>4907252.4852</v>
      </c>
      <c r="E11" s="233">
        <f t="shared" si="0"/>
        <v>5999371.5411</v>
      </c>
      <c r="F11" s="243">
        <v>949121.89489999996</v>
      </c>
      <c r="G11" s="243">
        <v>3194279.8119999999</v>
      </c>
      <c r="H11" s="244">
        <f t="shared" si="1"/>
        <v>4143401.7068999996</v>
      </c>
    </row>
    <row r="12" spans="1:8" ht="15.75">
      <c r="A12" s="128">
        <v>2.2999999999999998</v>
      </c>
      <c r="B12" s="56" t="s">
        <v>103</v>
      </c>
      <c r="C12" s="243">
        <v>222898.47339999999</v>
      </c>
      <c r="D12" s="243">
        <v>211811.93179999999</v>
      </c>
      <c r="E12" s="233">
        <f t="shared" si="0"/>
        <v>434710.40519999998</v>
      </c>
      <c r="F12" s="243">
        <v>53714.4398</v>
      </c>
      <c r="G12" s="243">
        <v>2959.3733000000002</v>
      </c>
      <c r="H12" s="244">
        <f t="shared" si="1"/>
        <v>56673.813099999999</v>
      </c>
    </row>
    <row r="13" spans="1:8" ht="15.75">
      <c r="A13" s="128">
        <v>2.4</v>
      </c>
      <c r="B13" s="56" t="s">
        <v>104</v>
      </c>
      <c r="C13" s="243">
        <v>209354.53229999999</v>
      </c>
      <c r="D13" s="243">
        <v>181610.92430000001</v>
      </c>
      <c r="E13" s="233">
        <f t="shared" si="0"/>
        <v>390965.45660000003</v>
      </c>
      <c r="F13" s="243">
        <v>123023.7261</v>
      </c>
      <c r="G13" s="243">
        <v>161273.30249999999</v>
      </c>
      <c r="H13" s="244">
        <f t="shared" si="1"/>
        <v>284297.02859999996</v>
      </c>
    </row>
    <row r="14" spans="1:8" ht="15.75">
      <c r="A14" s="128">
        <v>2.5</v>
      </c>
      <c r="B14" s="56" t="s">
        <v>105</v>
      </c>
      <c r="C14" s="243">
        <v>216443.5625</v>
      </c>
      <c r="D14" s="243">
        <v>1034429.9454</v>
      </c>
      <c r="E14" s="233">
        <f t="shared" si="0"/>
        <v>1250873.5079000001</v>
      </c>
      <c r="F14" s="243">
        <v>193509.7683</v>
      </c>
      <c r="G14" s="243">
        <v>997312.96770000004</v>
      </c>
      <c r="H14" s="244">
        <f t="shared" si="1"/>
        <v>1190822.736</v>
      </c>
    </row>
    <row r="15" spans="1:8" ht="15.75">
      <c r="A15" s="128">
        <v>2.6</v>
      </c>
      <c r="B15" s="56" t="s">
        <v>106</v>
      </c>
      <c r="C15" s="243">
        <v>343166.13650000002</v>
      </c>
      <c r="D15" s="243">
        <v>199702.50930000001</v>
      </c>
      <c r="E15" s="233">
        <f t="shared" si="0"/>
        <v>542868.64580000006</v>
      </c>
      <c r="F15" s="243">
        <v>195911.46</v>
      </c>
      <c r="G15" s="243">
        <v>231890.3414</v>
      </c>
      <c r="H15" s="244">
        <f t="shared" si="1"/>
        <v>427801.8014</v>
      </c>
    </row>
    <row r="16" spans="1:8" ht="15.75">
      <c r="A16" s="128">
        <v>2.7</v>
      </c>
      <c r="B16" s="56" t="s">
        <v>107</v>
      </c>
      <c r="C16" s="243">
        <v>4077.2458000000001</v>
      </c>
      <c r="D16" s="243">
        <v>58601.203699999998</v>
      </c>
      <c r="E16" s="233">
        <f t="shared" si="0"/>
        <v>62678.449499999995</v>
      </c>
      <c r="F16" s="243">
        <v>5.7690999999999999</v>
      </c>
      <c r="G16" s="243">
        <v>11672.3087</v>
      </c>
      <c r="H16" s="244">
        <f t="shared" si="1"/>
        <v>11678.077799999999</v>
      </c>
    </row>
    <row r="17" spans="1:8" ht="15.75">
      <c r="A17" s="128">
        <v>2.8</v>
      </c>
      <c r="B17" s="56" t="s">
        <v>108</v>
      </c>
      <c r="C17" s="243">
        <v>3515288.4465000001</v>
      </c>
      <c r="D17" s="243">
        <v>3148538.2593999999</v>
      </c>
      <c r="E17" s="233">
        <f t="shared" si="0"/>
        <v>6663826.7059000004</v>
      </c>
      <c r="F17" s="243">
        <v>1867414.78</v>
      </c>
      <c r="G17" s="243">
        <v>3693106.3139</v>
      </c>
      <c r="H17" s="244">
        <f t="shared" si="1"/>
        <v>5560521.0938999997</v>
      </c>
    </row>
    <row r="18" spans="1:8" ht="15.75">
      <c r="A18" s="128">
        <v>2.9</v>
      </c>
      <c r="B18" s="56" t="s">
        <v>109</v>
      </c>
      <c r="C18" s="243">
        <v>1072369.382</v>
      </c>
      <c r="D18" s="243">
        <v>1115726.0105999999</v>
      </c>
      <c r="E18" s="233">
        <f t="shared" si="0"/>
        <v>2188095.3925999999</v>
      </c>
      <c r="F18" s="243">
        <v>907895.69929999998</v>
      </c>
      <c r="G18" s="243">
        <v>1004419.3061</v>
      </c>
      <c r="H18" s="244">
        <f t="shared" si="1"/>
        <v>1912315.0054000001</v>
      </c>
    </row>
    <row r="19" spans="1:8" ht="15.75">
      <c r="A19" s="128">
        <v>3</v>
      </c>
      <c r="B19" s="55" t="s">
        <v>110</v>
      </c>
      <c r="C19" s="243">
        <v>153060.42000000001</v>
      </c>
      <c r="D19" s="243">
        <v>346114.96</v>
      </c>
      <c r="E19" s="233">
        <f t="shared" si="0"/>
        <v>499175.38</v>
      </c>
      <c r="F19" s="243">
        <v>47514.94</v>
      </c>
      <c r="G19" s="243">
        <v>191268.71</v>
      </c>
      <c r="H19" s="244">
        <f t="shared" si="1"/>
        <v>238783.65</v>
      </c>
    </row>
    <row r="20" spans="1:8" ht="15.75">
      <c r="A20" s="128">
        <v>4</v>
      </c>
      <c r="B20" s="55" t="s">
        <v>111</v>
      </c>
      <c r="C20" s="243">
        <v>2748570.29</v>
      </c>
      <c r="D20" s="243"/>
      <c r="E20" s="233">
        <f t="shared" si="0"/>
        <v>2748570.29</v>
      </c>
      <c r="F20" s="243">
        <v>2481834.27</v>
      </c>
      <c r="G20" s="243"/>
      <c r="H20" s="244">
        <f t="shared" si="1"/>
        <v>2481834.27</v>
      </c>
    </row>
    <row r="21" spans="1:8" ht="15.75">
      <c r="A21" s="128">
        <v>5</v>
      </c>
      <c r="B21" s="55" t="s">
        <v>112</v>
      </c>
      <c r="C21" s="243">
        <v>317037.59000000003</v>
      </c>
      <c r="D21" s="243">
        <v>49163.79</v>
      </c>
      <c r="E21" s="233">
        <f t="shared" si="0"/>
        <v>366201.38</v>
      </c>
      <c r="F21" s="243">
        <v>174671.27</v>
      </c>
      <c r="G21" s="243">
        <v>1080911.1599999999</v>
      </c>
      <c r="H21" s="244">
        <f>F21+G21</f>
        <v>1255582.43</v>
      </c>
    </row>
    <row r="22" spans="1:8" ht="15.75">
      <c r="A22" s="128">
        <v>6</v>
      </c>
      <c r="B22" s="57" t="s">
        <v>113</v>
      </c>
      <c r="C22" s="245">
        <v>10211126.2849</v>
      </c>
      <c r="D22" s="245">
        <v>11556702.719700001</v>
      </c>
      <c r="E22" s="233">
        <f>C22+D22</f>
        <v>21767829.004600003</v>
      </c>
      <c r="F22" s="245">
        <v>7149879.7173999995</v>
      </c>
      <c r="G22" s="245">
        <v>10632410.985600002</v>
      </c>
      <c r="H22" s="244">
        <f>F22+G22</f>
        <v>17782290.703000002</v>
      </c>
    </row>
    <row r="23" spans="1:8" ht="15.75">
      <c r="A23" s="128"/>
      <c r="B23" s="53" t="s">
        <v>92</v>
      </c>
      <c r="C23" s="243"/>
      <c r="D23" s="243"/>
      <c r="E23" s="232"/>
      <c r="F23" s="243"/>
      <c r="G23" s="243"/>
      <c r="H23" s="246"/>
    </row>
    <row r="24" spans="1:8" ht="15.75">
      <c r="A24" s="128">
        <v>7</v>
      </c>
      <c r="B24" s="55" t="s">
        <v>114</v>
      </c>
      <c r="C24" s="243">
        <v>1361496.9845</v>
      </c>
      <c r="D24" s="243">
        <v>468717.4914</v>
      </c>
      <c r="E24" s="233">
        <f t="shared" si="0"/>
        <v>1830214.4759</v>
      </c>
      <c r="F24" s="243">
        <v>892333.95600000001</v>
      </c>
      <c r="G24" s="243">
        <v>537216.98089999997</v>
      </c>
      <c r="H24" s="244">
        <f t="shared" si="1"/>
        <v>1429550.9369000001</v>
      </c>
    </row>
    <row r="25" spans="1:8" ht="15.75">
      <c r="A25" s="128">
        <v>8</v>
      </c>
      <c r="B25" s="55" t="s">
        <v>115</v>
      </c>
      <c r="C25" s="243">
        <v>1116086.5625</v>
      </c>
      <c r="D25" s="243">
        <v>2239945.9533000002</v>
      </c>
      <c r="E25" s="233">
        <f t="shared" si="0"/>
        <v>3356032.5158000002</v>
      </c>
      <c r="F25" s="243">
        <v>504714.17330000002</v>
      </c>
      <c r="G25" s="243">
        <v>2478590.6808000002</v>
      </c>
      <c r="H25" s="244">
        <f t="shared" si="1"/>
        <v>2983304.8541000001</v>
      </c>
    </row>
    <row r="26" spans="1:8" ht="15.75">
      <c r="A26" s="128">
        <v>9</v>
      </c>
      <c r="B26" s="55" t="s">
        <v>116</v>
      </c>
      <c r="C26" s="243">
        <v>313667.62</v>
      </c>
      <c r="D26" s="243">
        <v>938.94</v>
      </c>
      <c r="E26" s="233">
        <f t="shared" si="0"/>
        <v>314606.56</v>
      </c>
      <c r="F26" s="243">
        <v>67215.03</v>
      </c>
      <c r="G26" s="243">
        <v>117643.63</v>
      </c>
      <c r="H26" s="244">
        <f t="shared" si="1"/>
        <v>184858.66</v>
      </c>
    </row>
    <row r="27" spans="1:8" ht="15.75">
      <c r="A27" s="128">
        <v>10</v>
      </c>
      <c r="B27" s="55" t="s">
        <v>117</v>
      </c>
      <c r="C27" s="243">
        <v>35601.660000000003</v>
      </c>
      <c r="D27" s="243"/>
      <c r="E27" s="233">
        <f t="shared" si="0"/>
        <v>35601.660000000003</v>
      </c>
      <c r="F27" s="243">
        <v>40611.910000000003</v>
      </c>
      <c r="G27" s="243"/>
      <c r="H27" s="244">
        <f t="shared" si="1"/>
        <v>40611.910000000003</v>
      </c>
    </row>
    <row r="28" spans="1:8" ht="15.75">
      <c r="A28" s="128">
        <v>11</v>
      </c>
      <c r="B28" s="55" t="s">
        <v>118</v>
      </c>
      <c r="C28" s="243">
        <v>610171.02</v>
      </c>
      <c r="D28" s="243">
        <v>3082420.9</v>
      </c>
      <c r="E28" s="233">
        <f t="shared" si="0"/>
        <v>3692591.92</v>
      </c>
      <c r="F28" s="243">
        <v>588910.47</v>
      </c>
      <c r="G28" s="243">
        <v>1751719.9</v>
      </c>
      <c r="H28" s="244">
        <f t="shared" si="1"/>
        <v>2340630.37</v>
      </c>
    </row>
    <row r="29" spans="1:8" ht="15.75">
      <c r="A29" s="128">
        <v>12</v>
      </c>
      <c r="B29" s="55" t="s">
        <v>119</v>
      </c>
      <c r="C29" s="243"/>
      <c r="D29" s="243"/>
      <c r="E29" s="233">
        <f t="shared" si="0"/>
        <v>0</v>
      </c>
      <c r="F29" s="243"/>
      <c r="G29" s="243"/>
      <c r="H29" s="244">
        <f t="shared" si="1"/>
        <v>0</v>
      </c>
    </row>
    <row r="30" spans="1:8" ht="15.75">
      <c r="A30" s="128">
        <v>13</v>
      </c>
      <c r="B30" s="58" t="s">
        <v>120</v>
      </c>
      <c r="C30" s="245">
        <v>3437023.8470000005</v>
      </c>
      <c r="D30" s="245">
        <v>5792023.2847000007</v>
      </c>
      <c r="E30" s="233">
        <f t="shared" si="0"/>
        <v>9229047.1317000017</v>
      </c>
      <c r="F30" s="245">
        <v>2093785.5393000001</v>
      </c>
      <c r="G30" s="245">
        <v>4885171.1917000003</v>
      </c>
      <c r="H30" s="244">
        <f t="shared" si="1"/>
        <v>6978956.7310000006</v>
      </c>
    </row>
    <row r="31" spans="1:8" ht="15.75">
      <c r="A31" s="128">
        <v>14</v>
      </c>
      <c r="B31" s="58" t="s">
        <v>121</v>
      </c>
      <c r="C31" s="245">
        <v>6774102.4378999993</v>
      </c>
      <c r="D31" s="245">
        <v>5764679.4350000005</v>
      </c>
      <c r="E31" s="233">
        <f t="shared" si="0"/>
        <v>12538781.8729</v>
      </c>
      <c r="F31" s="245">
        <v>5056094.1780999992</v>
      </c>
      <c r="G31" s="245">
        <v>5747239.7939000018</v>
      </c>
      <c r="H31" s="244">
        <f t="shared" si="1"/>
        <v>10803333.972000001</v>
      </c>
    </row>
    <row r="32" spans="1:8">
      <c r="A32" s="128"/>
      <c r="B32" s="53"/>
      <c r="C32" s="247"/>
      <c r="D32" s="247"/>
      <c r="E32" s="247"/>
      <c r="F32" s="247"/>
      <c r="G32" s="247"/>
      <c r="H32" s="248"/>
    </row>
    <row r="33" spans="1:8" ht="15.75">
      <c r="A33" s="128"/>
      <c r="B33" s="53" t="s">
        <v>122</v>
      </c>
      <c r="C33" s="243"/>
      <c r="D33" s="243"/>
      <c r="E33" s="232"/>
      <c r="F33" s="243"/>
      <c r="G33" s="243"/>
      <c r="H33" s="246"/>
    </row>
    <row r="34" spans="1:8" ht="15.75">
      <c r="A34" s="128">
        <v>15</v>
      </c>
      <c r="B34" s="52" t="s">
        <v>93</v>
      </c>
      <c r="C34" s="249">
        <v>682342.29</v>
      </c>
      <c r="D34" s="249">
        <v>239437.16999999998</v>
      </c>
      <c r="E34" s="233">
        <f t="shared" si="0"/>
        <v>921779.46</v>
      </c>
      <c r="F34" s="249">
        <v>396743.31999999995</v>
      </c>
      <c r="G34" s="249">
        <v>209990.45999999996</v>
      </c>
      <c r="H34" s="244">
        <f t="shared" si="1"/>
        <v>606733.77999999991</v>
      </c>
    </row>
    <row r="35" spans="1:8" ht="15.75">
      <c r="A35" s="128">
        <v>15.1</v>
      </c>
      <c r="B35" s="56" t="s">
        <v>123</v>
      </c>
      <c r="C35" s="243">
        <v>1045134.28</v>
      </c>
      <c r="D35" s="243">
        <v>728098.5</v>
      </c>
      <c r="E35" s="233">
        <f t="shared" si="0"/>
        <v>1773232.78</v>
      </c>
      <c r="F35" s="243">
        <v>725960.21</v>
      </c>
      <c r="G35" s="243">
        <v>625969.22</v>
      </c>
      <c r="H35" s="244">
        <f t="shared" si="1"/>
        <v>1351929.43</v>
      </c>
    </row>
    <row r="36" spans="1:8" ht="15.75">
      <c r="A36" s="128">
        <v>15.2</v>
      </c>
      <c r="B36" s="56" t="s">
        <v>124</v>
      </c>
      <c r="C36" s="243">
        <v>362791.99</v>
      </c>
      <c r="D36" s="243">
        <v>488661.33</v>
      </c>
      <c r="E36" s="233">
        <f t="shared" si="0"/>
        <v>851453.32000000007</v>
      </c>
      <c r="F36" s="243">
        <v>329216.89</v>
      </c>
      <c r="G36" s="243">
        <v>415978.76</v>
      </c>
      <c r="H36" s="244">
        <f t="shared" si="1"/>
        <v>745195.65</v>
      </c>
    </row>
    <row r="37" spans="1:8" ht="15.75">
      <c r="A37" s="128">
        <v>16</v>
      </c>
      <c r="B37" s="55" t="s">
        <v>125</v>
      </c>
      <c r="C37" s="243"/>
      <c r="D37" s="243"/>
      <c r="E37" s="233">
        <f t="shared" si="0"/>
        <v>0</v>
      </c>
      <c r="F37" s="243"/>
      <c r="G37" s="243"/>
      <c r="H37" s="244">
        <f t="shared" si="1"/>
        <v>0</v>
      </c>
    </row>
    <row r="38" spans="1:8" ht="15.75">
      <c r="A38" s="128">
        <v>17</v>
      </c>
      <c r="B38" s="55" t="s">
        <v>126</v>
      </c>
      <c r="C38" s="243"/>
      <c r="D38" s="243"/>
      <c r="E38" s="233">
        <f t="shared" si="0"/>
        <v>0</v>
      </c>
      <c r="F38" s="243"/>
      <c r="G38" s="243"/>
      <c r="H38" s="244">
        <f t="shared" si="1"/>
        <v>0</v>
      </c>
    </row>
    <row r="39" spans="1:8" ht="15.75">
      <c r="A39" s="128">
        <v>18</v>
      </c>
      <c r="B39" s="55" t="s">
        <v>127</v>
      </c>
      <c r="C39" s="243"/>
      <c r="D39" s="243"/>
      <c r="E39" s="233">
        <f t="shared" si="0"/>
        <v>0</v>
      </c>
      <c r="F39" s="243"/>
      <c r="G39" s="243"/>
      <c r="H39" s="244">
        <f t="shared" si="1"/>
        <v>0</v>
      </c>
    </row>
    <row r="40" spans="1:8" ht="15.75">
      <c r="A40" s="128">
        <v>19</v>
      </c>
      <c r="B40" s="55" t="s">
        <v>128</v>
      </c>
      <c r="C40" s="243">
        <v>818774.06</v>
      </c>
      <c r="D40" s="243"/>
      <c r="E40" s="233">
        <f t="shared" si="0"/>
        <v>818774.06</v>
      </c>
      <c r="F40" s="243">
        <v>1008537.47</v>
      </c>
      <c r="G40" s="243"/>
      <c r="H40" s="244">
        <f t="shared" si="1"/>
        <v>1008537.47</v>
      </c>
    </row>
    <row r="41" spans="1:8" ht="15.75">
      <c r="A41" s="128">
        <v>20</v>
      </c>
      <c r="B41" s="55" t="s">
        <v>129</v>
      </c>
      <c r="C41" s="243">
        <v>-106860.84</v>
      </c>
      <c r="D41" s="243"/>
      <c r="E41" s="233">
        <f t="shared" si="0"/>
        <v>-106860.84</v>
      </c>
      <c r="F41" s="243">
        <v>-140526.45000000001</v>
      </c>
      <c r="G41" s="243"/>
      <c r="H41" s="244">
        <f t="shared" si="1"/>
        <v>-140526.45000000001</v>
      </c>
    </row>
    <row r="42" spans="1:8" ht="15.75">
      <c r="A42" s="128">
        <v>21</v>
      </c>
      <c r="B42" s="55" t="s">
        <v>130</v>
      </c>
      <c r="C42" s="243">
        <v>71412.600000000006</v>
      </c>
      <c r="D42" s="243"/>
      <c r="E42" s="233">
        <f t="shared" si="0"/>
        <v>71412.600000000006</v>
      </c>
      <c r="F42" s="243">
        <v>60844.3</v>
      </c>
      <c r="G42" s="243"/>
      <c r="H42" s="244">
        <f t="shared" si="1"/>
        <v>60844.3</v>
      </c>
    </row>
    <row r="43" spans="1:8" ht="15.75">
      <c r="A43" s="128">
        <v>22</v>
      </c>
      <c r="B43" s="55" t="s">
        <v>131</v>
      </c>
      <c r="C43" s="243">
        <v>38451.81</v>
      </c>
      <c r="D43" s="243">
        <v>1373.9</v>
      </c>
      <c r="E43" s="233">
        <f t="shared" si="0"/>
        <v>39825.71</v>
      </c>
      <c r="F43" s="243">
        <v>38433.589999999997</v>
      </c>
      <c r="G43" s="243"/>
      <c r="H43" s="244">
        <f t="shared" si="1"/>
        <v>38433.589999999997</v>
      </c>
    </row>
    <row r="44" spans="1:8" ht="15.75">
      <c r="A44" s="128">
        <v>23</v>
      </c>
      <c r="B44" s="55" t="s">
        <v>132</v>
      </c>
      <c r="C44" s="243">
        <v>95538.58</v>
      </c>
      <c r="D44" s="243">
        <v>209856.41</v>
      </c>
      <c r="E44" s="233">
        <f t="shared" si="0"/>
        <v>305394.99</v>
      </c>
      <c r="F44" s="243">
        <v>101297.51</v>
      </c>
      <c r="G44" s="243">
        <v>276364.38</v>
      </c>
      <c r="H44" s="244">
        <f t="shared" si="1"/>
        <v>377661.89</v>
      </c>
    </row>
    <row r="45" spans="1:8" ht="15.75">
      <c r="A45" s="128">
        <v>24</v>
      </c>
      <c r="B45" s="58" t="s">
        <v>133</v>
      </c>
      <c r="C45" s="245">
        <v>1599658.5000000002</v>
      </c>
      <c r="D45" s="245">
        <v>450667.48</v>
      </c>
      <c r="E45" s="233">
        <f t="shared" si="0"/>
        <v>2050325.9800000002</v>
      </c>
      <c r="F45" s="245">
        <v>1465329.7400000002</v>
      </c>
      <c r="G45" s="245">
        <v>486354.83999999997</v>
      </c>
      <c r="H45" s="244">
        <f t="shared" si="1"/>
        <v>1951684.58</v>
      </c>
    </row>
    <row r="46" spans="1:8">
      <c r="A46" s="128"/>
      <c r="B46" s="53" t="s">
        <v>134</v>
      </c>
      <c r="C46" s="243"/>
      <c r="D46" s="243"/>
      <c r="E46" s="243"/>
      <c r="F46" s="243"/>
      <c r="G46" s="243"/>
      <c r="H46" s="250"/>
    </row>
    <row r="47" spans="1:8" ht="15.75">
      <c r="A47" s="128">
        <v>25</v>
      </c>
      <c r="B47" s="55" t="s">
        <v>135</v>
      </c>
      <c r="C47" s="243">
        <v>281949.44</v>
      </c>
      <c r="D47" s="243">
        <v>5491.22</v>
      </c>
      <c r="E47" s="233">
        <f t="shared" si="0"/>
        <v>287440.65999999997</v>
      </c>
      <c r="F47" s="243">
        <v>236020.23</v>
      </c>
      <c r="G47" s="243">
        <v>7808.5</v>
      </c>
      <c r="H47" s="244">
        <f t="shared" si="1"/>
        <v>243828.73</v>
      </c>
    </row>
    <row r="48" spans="1:8" ht="15.75">
      <c r="A48" s="128">
        <v>26</v>
      </c>
      <c r="B48" s="55" t="s">
        <v>136</v>
      </c>
      <c r="C48" s="243">
        <v>439857.31</v>
      </c>
      <c r="D48" s="243"/>
      <c r="E48" s="233">
        <f t="shared" si="0"/>
        <v>439857.31</v>
      </c>
      <c r="F48" s="243">
        <v>337289.63</v>
      </c>
      <c r="G48" s="243">
        <v>1711.24</v>
      </c>
      <c r="H48" s="244">
        <f t="shared" si="1"/>
        <v>339000.87</v>
      </c>
    </row>
    <row r="49" spans="1:9" ht="15.75">
      <c r="A49" s="128">
        <v>27</v>
      </c>
      <c r="B49" s="55" t="s">
        <v>137</v>
      </c>
      <c r="C49" s="243">
        <v>3236332.04</v>
      </c>
      <c r="D49" s="243"/>
      <c r="E49" s="233">
        <f t="shared" si="0"/>
        <v>3236332.04</v>
      </c>
      <c r="F49" s="243">
        <v>2488772.2200000002</v>
      </c>
      <c r="G49" s="243"/>
      <c r="H49" s="244">
        <f t="shared" si="1"/>
        <v>2488772.2200000002</v>
      </c>
    </row>
    <row r="50" spans="1:9" ht="15.75">
      <c r="A50" s="128">
        <v>28</v>
      </c>
      <c r="B50" s="55" t="s">
        <v>275</v>
      </c>
      <c r="C50" s="243">
        <v>23701.26</v>
      </c>
      <c r="D50" s="243"/>
      <c r="E50" s="233">
        <f t="shared" si="0"/>
        <v>23701.26</v>
      </c>
      <c r="F50" s="243">
        <v>12243.36</v>
      </c>
      <c r="G50" s="243"/>
      <c r="H50" s="244">
        <f t="shared" si="1"/>
        <v>12243.36</v>
      </c>
    </row>
    <row r="51" spans="1:9" ht="15.75">
      <c r="A51" s="128">
        <v>29</v>
      </c>
      <c r="B51" s="55" t="s">
        <v>138</v>
      </c>
      <c r="C51" s="243">
        <v>399220.21</v>
      </c>
      <c r="D51" s="243"/>
      <c r="E51" s="233">
        <f t="shared" si="0"/>
        <v>399220.21</v>
      </c>
      <c r="F51" s="243">
        <v>312802.87</v>
      </c>
      <c r="G51" s="243"/>
      <c r="H51" s="244">
        <f t="shared" si="1"/>
        <v>312802.87</v>
      </c>
    </row>
    <row r="52" spans="1:9" ht="15.75">
      <c r="A52" s="128">
        <v>30</v>
      </c>
      <c r="B52" s="55" t="s">
        <v>139</v>
      </c>
      <c r="C52" s="243">
        <v>619614.48</v>
      </c>
      <c r="D52" s="243">
        <v>4398.63</v>
      </c>
      <c r="E52" s="233">
        <f t="shared" si="0"/>
        <v>624013.11</v>
      </c>
      <c r="F52" s="243">
        <v>560302.08488192561</v>
      </c>
      <c r="G52" s="243"/>
      <c r="H52" s="244">
        <f t="shared" si="1"/>
        <v>560302.08488192561</v>
      </c>
    </row>
    <row r="53" spans="1:9" ht="15.75">
      <c r="A53" s="128">
        <v>31</v>
      </c>
      <c r="B53" s="58" t="s">
        <v>140</v>
      </c>
      <c r="C53" s="245">
        <v>5000674.74</v>
      </c>
      <c r="D53" s="245">
        <v>9889.85</v>
      </c>
      <c r="E53" s="233">
        <f t="shared" si="0"/>
        <v>5010564.59</v>
      </c>
      <c r="F53" s="245">
        <v>3947430.3948819255</v>
      </c>
      <c r="G53" s="245">
        <v>9519.74</v>
      </c>
      <c r="H53" s="244">
        <f t="shared" si="1"/>
        <v>3956950.1348819258</v>
      </c>
    </row>
    <row r="54" spans="1:9" ht="15.75">
      <c r="A54" s="128">
        <v>32</v>
      </c>
      <c r="B54" s="58" t="s">
        <v>141</v>
      </c>
      <c r="C54" s="245">
        <v>-3401016.24</v>
      </c>
      <c r="D54" s="245">
        <v>440777.63</v>
      </c>
      <c r="E54" s="233">
        <f t="shared" si="0"/>
        <v>-2960238.6100000003</v>
      </c>
      <c r="F54" s="245">
        <v>-2482100.6548819253</v>
      </c>
      <c r="G54" s="245">
        <v>476835.1</v>
      </c>
      <c r="H54" s="244">
        <f t="shared" si="1"/>
        <v>-2005265.5548819252</v>
      </c>
    </row>
    <row r="55" spans="1:9">
      <c r="A55" s="128"/>
      <c r="B55" s="53"/>
      <c r="C55" s="247"/>
      <c r="D55" s="247"/>
      <c r="E55" s="247"/>
      <c r="F55" s="247"/>
      <c r="G55" s="247"/>
      <c r="H55" s="248"/>
    </row>
    <row r="56" spans="1:9" ht="15.75">
      <c r="A56" s="128">
        <v>33</v>
      </c>
      <c r="B56" s="58" t="s">
        <v>142</v>
      </c>
      <c r="C56" s="245">
        <v>3373086.1978999991</v>
      </c>
      <c r="D56" s="245">
        <v>6205457.0650000004</v>
      </c>
      <c r="E56" s="233">
        <f t="shared" si="0"/>
        <v>9578543.2628999986</v>
      </c>
      <c r="F56" s="245">
        <v>2573993.5232180739</v>
      </c>
      <c r="G56" s="245">
        <v>6224074.8939000014</v>
      </c>
      <c r="H56" s="244">
        <f t="shared" si="1"/>
        <v>8798068.4171180762</v>
      </c>
    </row>
    <row r="57" spans="1:9">
      <c r="A57" s="128"/>
      <c r="B57" s="53"/>
      <c r="C57" s="247"/>
      <c r="D57" s="247"/>
      <c r="E57" s="247"/>
      <c r="F57" s="247"/>
      <c r="G57" s="247"/>
      <c r="H57" s="248"/>
    </row>
    <row r="58" spans="1:9" ht="15.75">
      <c r="A58" s="128">
        <v>34</v>
      </c>
      <c r="B58" s="55" t="s">
        <v>143</v>
      </c>
      <c r="C58" s="243">
        <v>784383.57</v>
      </c>
      <c r="D58" s="243"/>
      <c r="E58" s="233">
        <f t="shared" si="0"/>
        <v>784383.57</v>
      </c>
      <c r="F58" s="243">
        <v>15601.59</v>
      </c>
      <c r="G58" s="243"/>
      <c r="H58" s="244">
        <f t="shared" si="1"/>
        <v>15601.59</v>
      </c>
    </row>
    <row r="59" spans="1:9" s="206" customFormat="1" ht="15.75">
      <c r="A59" s="128">
        <v>35</v>
      </c>
      <c r="B59" s="52" t="s">
        <v>144</v>
      </c>
      <c r="C59" s="251"/>
      <c r="D59" s="251"/>
      <c r="E59" s="252">
        <f t="shared" si="0"/>
        <v>0</v>
      </c>
      <c r="F59" s="253"/>
      <c r="G59" s="253"/>
      <c r="H59" s="254">
        <f t="shared" si="1"/>
        <v>0</v>
      </c>
      <c r="I59" s="205"/>
    </row>
    <row r="60" spans="1:9" ht="15.75">
      <c r="A60" s="128">
        <v>36</v>
      </c>
      <c r="B60" s="55" t="s">
        <v>145</v>
      </c>
      <c r="C60" s="243">
        <v>391211.69</v>
      </c>
      <c r="D60" s="243"/>
      <c r="E60" s="233">
        <f t="shared" si="0"/>
        <v>391211.69</v>
      </c>
      <c r="F60" s="243">
        <v>-572.16</v>
      </c>
      <c r="G60" s="243"/>
      <c r="H60" s="244">
        <f t="shared" si="1"/>
        <v>-572.16</v>
      </c>
    </row>
    <row r="61" spans="1:9" ht="15.75">
      <c r="A61" s="128">
        <v>37</v>
      </c>
      <c r="B61" s="58" t="s">
        <v>146</v>
      </c>
      <c r="C61" s="245">
        <v>1175595.26</v>
      </c>
      <c r="D61" s="245">
        <v>0</v>
      </c>
      <c r="E61" s="233">
        <f t="shared" si="0"/>
        <v>1175595.26</v>
      </c>
      <c r="F61" s="245">
        <v>15029.43</v>
      </c>
      <c r="G61" s="245">
        <v>0</v>
      </c>
      <c r="H61" s="244">
        <f t="shared" si="1"/>
        <v>15029.43</v>
      </c>
    </row>
    <row r="62" spans="1:9">
      <c r="A62" s="128"/>
      <c r="B62" s="59"/>
      <c r="C62" s="243"/>
      <c r="D62" s="243"/>
      <c r="E62" s="243"/>
      <c r="F62" s="243"/>
      <c r="G62" s="243"/>
      <c r="H62" s="250"/>
    </row>
    <row r="63" spans="1:9" ht="15.75">
      <c r="A63" s="128">
        <v>38</v>
      </c>
      <c r="B63" s="60" t="s">
        <v>276</v>
      </c>
      <c r="C63" s="245">
        <v>2197490.9378999993</v>
      </c>
      <c r="D63" s="245">
        <v>6205457.0650000004</v>
      </c>
      <c r="E63" s="233">
        <f t="shared" si="0"/>
        <v>8402948.0029000007</v>
      </c>
      <c r="F63" s="245">
        <v>2558964.0932180737</v>
      </c>
      <c r="G63" s="245">
        <v>6224074.8939000014</v>
      </c>
      <c r="H63" s="244">
        <f t="shared" si="1"/>
        <v>8783038.9871180747</v>
      </c>
    </row>
    <row r="64" spans="1:9" ht="15.75">
      <c r="A64" s="126">
        <v>39</v>
      </c>
      <c r="B64" s="55" t="s">
        <v>147</v>
      </c>
      <c r="C64" s="255">
        <v>1237156</v>
      </c>
      <c r="D64" s="255"/>
      <c r="E64" s="233">
        <f t="shared" si="0"/>
        <v>1237156</v>
      </c>
      <c r="F64" s="255">
        <v>798597</v>
      </c>
      <c r="G64" s="255"/>
      <c r="H64" s="244">
        <f t="shared" si="1"/>
        <v>798597</v>
      </c>
    </row>
    <row r="65" spans="1:8" ht="15.75">
      <c r="A65" s="128">
        <v>40</v>
      </c>
      <c r="B65" s="58" t="s">
        <v>148</v>
      </c>
      <c r="C65" s="245">
        <v>960334.93789999932</v>
      </c>
      <c r="D65" s="245">
        <v>6205457.0650000004</v>
      </c>
      <c r="E65" s="233">
        <f t="shared" si="0"/>
        <v>7165792.0028999997</v>
      </c>
      <c r="F65" s="245">
        <v>1760367.0932180737</v>
      </c>
      <c r="G65" s="245">
        <v>6224074.8939000014</v>
      </c>
      <c r="H65" s="244">
        <f t="shared" si="1"/>
        <v>7984441.9871180747</v>
      </c>
    </row>
    <row r="66" spans="1:8" ht="15.75">
      <c r="A66" s="126">
        <v>41</v>
      </c>
      <c r="B66" s="55" t="s">
        <v>149</v>
      </c>
      <c r="C66" s="255">
        <v>-545</v>
      </c>
      <c r="D66" s="255"/>
      <c r="E66" s="233">
        <f t="shared" si="0"/>
        <v>-545</v>
      </c>
      <c r="F66" s="255"/>
      <c r="G66" s="255"/>
      <c r="H66" s="244">
        <f t="shared" si="1"/>
        <v>0</v>
      </c>
    </row>
    <row r="67" spans="1:8" ht="16.5" thickBot="1">
      <c r="A67" s="130">
        <v>42</v>
      </c>
      <c r="B67" s="131" t="s">
        <v>150</v>
      </c>
      <c r="C67" s="256">
        <v>959789.93789999932</v>
      </c>
      <c r="D67" s="256">
        <v>6205457.0650000004</v>
      </c>
      <c r="E67" s="241">
        <f t="shared" si="0"/>
        <v>7165247.0028999997</v>
      </c>
      <c r="F67" s="256">
        <v>1760367.0932180737</v>
      </c>
      <c r="G67" s="256">
        <v>6224074.8939000014</v>
      </c>
      <c r="H67" s="257">
        <f t="shared" si="1"/>
        <v>7984441.9871180747</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51" sqref="C51"/>
    </sheetView>
  </sheetViews>
  <sheetFormatPr defaultRowHeight="15"/>
  <cols>
    <col min="1" max="1" width="9.5703125" bestFit="1" customWidth="1"/>
    <col min="2" max="2" width="72.28515625" customWidth="1"/>
    <col min="3" max="3" width="12.7109375" customWidth="1"/>
    <col min="4" max="5" width="14.85546875" bestFit="1" customWidth="1"/>
    <col min="6" max="6" width="13.140625" bestFit="1" customWidth="1"/>
    <col min="7" max="8" width="14.85546875" bestFit="1" customWidth="1"/>
  </cols>
  <sheetData>
    <row r="1" spans="1:8">
      <c r="A1" s="2" t="s">
        <v>191</v>
      </c>
      <c r="B1" s="337" t="str">
        <f>'1. key ratios'!B1</f>
        <v>სს ბაზისბანკი</v>
      </c>
    </row>
    <row r="2" spans="1:8">
      <c r="A2" s="2" t="s">
        <v>192</v>
      </c>
      <c r="B2" s="389">
        <f>'1. key ratios'!B2</f>
        <v>43190</v>
      </c>
    </row>
    <row r="3" spans="1:8">
      <c r="A3" s="2"/>
    </row>
    <row r="4" spans="1:8" ht="16.5" thickBot="1">
      <c r="A4" s="2" t="s">
        <v>335</v>
      </c>
      <c r="B4" s="2"/>
      <c r="C4" s="215"/>
      <c r="D4" s="215"/>
      <c r="E4" s="215"/>
      <c r="F4" s="216"/>
      <c r="G4" s="216"/>
      <c r="H4" s="217" t="s">
        <v>95</v>
      </c>
    </row>
    <row r="5" spans="1:8" ht="15.75">
      <c r="A5" s="455" t="s">
        <v>27</v>
      </c>
      <c r="B5" s="457" t="s">
        <v>248</v>
      </c>
      <c r="C5" s="459" t="s">
        <v>197</v>
      </c>
      <c r="D5" s="459"/>
      <c r="E5" s="459"/>
      <c r="F5" s="459" t="s">
        <v>198</v>
      </c>
      <c r="G5" s="459"/>
      <c r="H5" s="460"/>
    </row>
    <row r="6" spans="1:8">
      <c r="A6" s="456"/>
      <c r="B6" s="458"/>
      <c r="C6" s="40" t="s">
        <v>28</v>
      </c>
      <c r="D6" s="40" t="s">
        <v>96</v>
      </c>
      <c r="E6" s="40" t="s">
        <v>69</v>
      </c>
      <c r="F6" s="40" t="s">
        <v>28</v>
      </c>
      <c r="G6" s="40" t="s">
        <v>96</v>
      </c>
      <c r="H6" s="41" t="s">
        <v>69</v>
      </c>
    </row>
    <row r="7" spans="1:8" s="3" customFormat="1" ht="15.75">
      <c r="A7" s="218">
        <v>1</v>
      </c>
      <c r="B7" s="219" t="s">
        <v>372</v>
      </c>
      <c r="C7" s="390">
        <v>54410365.149999999</v>
      </c>
      <c r="D7" s="390">
        <v>39812197.948400006</v>
      </c>
      <c r="E7" s="391">
        <f>C7+D7</f>
        <v>94222563.098399997</v>
      </c>
      <c r="F7" s="390">
        <v>36513491.799999997</v>
      </c>
      <c r="G7" s="390">
        <v>26672298.449600004</v>
      </c>
      <c r="H7" s="392">
        <f t="shared" ref="H7:H53" si="0">F7+G7</f>
        <v>63185790.249600001</v>
      </c>
    </row>
    <row r="8" spans="1:8" s="3" customFormat="1" ht="15.75">
      <c r="A8" s="218">
        <v>1.1000000000000001</v>
      </c>
      <c r="B8" s="220" t="s">
        <v>280</v>
      </c>
      <c r="C8" s="235">
        <v>35439058.140000001</v>
      </c>
      <c r="D8" s="235">
        <v>13384886.8147</v>
      </c>
      <c r="E8" s="258">
        <f t="shared" ref="E8:E53" si="1">C8+D8</f>
        <v>48823944.954700001</v>
      </c>
      <c r="F8" s="235">
        <v>15996970.76</v>
      </c>
      <c r="G8" s="235">
        <v>4368794.7450999999</v>
      </c>
      <c r="H8" s="236">
        <f t="shared" si="0"/>
        <v>20365765.505100001</v>
      </c>
    </row>
    <row r="9" spans="1:8" s="3" customFormat="1" ht="15.75">
      <c r="A9" s="218">
        <v>1.2</v>
      </c>
      <c r="B9" s="220" t="s">
        <v>281</v>
      </c>
      <c r="C9" s="235"/>
      <c r="D9" s="235"/>
      <c r="E9" s="258">
        <f t="shared" si="1"/>
        <v>0</v>
      </c>
      <c r="F9" s="235"/>
      <c r="G9" s="235"/>
      <c r="H9" s="236">
        <f t="shared" si="0"/>
        <v>0</v>
      </c>
    </row>
    <row r="10" spans="1:8" s="3" customFormat="1" ht="15.75">
      <c r="A10" s="218">
        <v>1.3</v>
      </c>
      <c r="B10" s="220" t="s">
        <v>282</v>
      </c>
      <c r="C10" s="235">
        <v>18948611.859999999</v>
      </c>
      <c r="D10" s="235">
        <v>26379354.433699999</v>
      </c>
      <c r="E10" s="258">
        <f t="shared" si="1"/>
        <v>45327966.293699995</v>
      </c>
      <c r="F10" s="235">
        <v>18264729.07</v>
      </c>
      <c r="G10" s="235">
        <v>31673426.061500002</v>
      </c>
      <c r="H10" s="236">
        <f t="shared" si="0"/>
        <v>49938155.131500006</v>
      </c>
    </row>
    <row r="11" spans="1:8" s="3" customFormat="1" ht="15.75">
      <c r="A11" s="218">
        <v>1.4</v>
      </c>
      <c r="B11" s="220" t="s">
        <v>283</v>
      </c>
      <c r="C11" s="235">
        <v>22695.15</v>
      </c>
      <c r="D11" s="235">
        <v>47956.7</v>
      </c>
      <c r="E11" s="258">
        <f t="shared" si="1"/>
        <v>70651.850000000006</v>
      </c>
      <c r="F11" s="235">
        <v>22695.15</v>
      </c>
      <c r="G11" s="235">
        <v>43761.196300000003</v>
      </c>
      <c r="H11" s="236">
        <f t="shared" si="0"/>
        <v>66456.346300000005</v>
      </c>
    </row>
    <row r="12" spans="1:8" s="3" customFormat="1" ht="29.25" customHeight="1">
      <c r="A12" s="218">
        <v>2</v>
      </c>
      <c r="B12" s="219" t="s">
        <v>284</v>
      </c>
      <c r="C12" s="235">
        <v>168800</v>
      </c>
      <c r="D12" s="235">
        <v>29383248</v>
      </c>
      <c r="E12" s="258">
        <f t="shared" si="1"/>
        <v>29552048</v>
      </c>
      <c r="F12" s="235">
        <v>13975528.99</v>
      </c>
      <c r="G12" s="235">
        <v>1222600</v>
      </c>
      <c r="H12" s="236">
        <f t="shared" si="0"/>
        <v>15198128.99</v>
      </c>
    </row>
    <row r="13" spans="1:8" s="3" customFormat="1" ht="25.5">
      <c r="A13" s="218">
        <v>3</v>
      </c>
      <c r="B13" s="219" t="s">
        <v>285</v>
      </c>
      <c r="C13" s="235"/>
      <c r="D13" s="235"/>
      <c r="E13" s="258">
        <f t="shared" si="1"/>
        <v>0</v>
      </c>
      <c r="F13" s="235"/>
      <c r="G13" s="235"/>
      <c r="H13" s="236">
        <f t="shared" si="0"/>
        <v>0</v>
      </c>
    </row>
    <row r="14" spans="1:8" s="3" customFormat="1" ht="15.75">
      <c r="A14" s="218">
        <v>3.1</v>
      </c>
      <c r="B14" s="220" t="s">
        <v>286</v>
      </c>
      <c r="C14" s="235"/>
      <c r="D14" s="235"/>
      <c r="E14" s="258">
        <f t="shared" si="1"/>
        <v>0</v>
      </c>
      <c r="F14" s="235"/>
      <c r="G14" s="235"/>
      <c r="H14" s="236">
        <f t="shared" si="0"/>
        <v>0</v>
      </c>
    </row>
    <row r="15" spans="1:8" s="3" customFormat="1" ht="15.75">
      <c r="A15" s="218">
        <v>3.2</v>
      </c>
      <c r="B15" s="220" t="s">
        <v>287</v>
      </c>
      <c r="C15" s="235"/>
      <c r="D15" s="235"/>
      <c r="E15" s="258">
        <f t="shared" si="1"/>
        <v>0</v>
      </c>
      <c r="F15" s="235"/>
      <c r="G15" s="235"/>
      <c r="H15" s="236">
        <f t="shared" si="0"/>
        <v>0</v>
      </c>
    </row>
    <row r="16" spans="1:8" s="3" customFormat="1" ht="15.75">
      <c r="A16" s="218">
        <v>4</v>
      </c>
      <c r="B16" s="219" t="s">
        <v>288</v>
      </c>
      <c r="C16" s="390">
        <v>141914743.47999999</v>
      </c>
      <c r="D16" s="390">
        <v>2759734071.4705</v>
      </c>
      <c r="E16" s="391">
        <f t="shared" si="1"/>
        <v>2901648814.9505</v>
      </c>
      <c r="F16" s="390">
        <v>121251143</v>
      </c>
      <c r="G16" s="390">
        <v>2572856152.9221001</v>
      </c>
      <c r="H16" s="392">
        <f t="shared" si="0"/>
        <v>2694107295.9221001</v>
      </c>
    </row>
    <row r="17" spans="1:8" s="3" customFormat="1" ht="15.75">
      <c r="A17" s="218">
        <v>4.0999999999999996</v>
      </c>
      <c r="B17" s="220" t="s">
        <v>289</v>
      </c>
      <c r="C17" s="235">
        <v>140433243.47999999</v>
      </c>
      <c r="D17" s="235">
        <v>2756362893.0384998</v>
      </c>
      <c r="E17" s="258">
        <f t="shared" si="1"/>
        <v>2896796136.5184999</v>
      </c>
      <c r="F17" s="235">
        <v>120202543</v>
      </c>
      <c r="G17" s="235">
        <v>2568855121.0661001</v>
      </c>
      <c r="H17" s="236">
        <f t="shared" si="0"/>
        <v>2689057664.0661001</v>
      </c>
    </row>
    <row r="18" spans="1:8" s="3" customFormat="1" ht="15.75">
      <c r="A18" s="218">
        <v>4.2</v>
      </c>
      <c r="B18" s="220" t="s">
        <v>290</v>
      </c>
      <c r="C18" s="235">
        <v>1481500</v>
      </c>
      <c r="D18" s="235">
        <v>3371178.432</v>
      </c>
      <c r="E18" s="258">
        <f t="shared" si="1"/>
        <v>4852678.432</v>
      </c>
      <c r="F18" s="235">
        <v>1048600</v>
      </c>
      <c r="G18" s="235">
        <v>4001031.8560000001</v>
      </c>
      <c r="H18" s="236">
        <f t="shared" si="0"/>
        <v>5049631.8560000006</v>
      </c>
    </row>
    <row r="19" spans="1:8" s="3" customFormat="1" ht="25.5">
      <c r="A19" s="218">
        <v>5</v>
      </c>
      <c r="B19" s="219" t="s">
        <v>291</v>
      </c>
      <c r="C19" s="390">
        <v>86807984.120000005</v>
      </c>
      <c r="D19" s="390">
        <v>1680655355.6182997</v>
      </c>
      <c r="E19" s="391">
        <f t="shared" si="1"/>
        <v>1767463339.7382998</v>
      </c>
      <c r="F19" s="390">
        <v>68584970.469999999</v>
      </c>
      <c r="G19" s="390">
        <v>1324887983.5678999</v>
      </c>
      <c r="H19" s="392">
        <f t="shared" si="0"/>
        <v>1393472954.0379</v>
      </c>
    </row>
    <row r="20" spans="1:8" s="3" customFormat="1" ht="15.75">
      <c r="A20" s="218">
        <v>5.0999999999999996</v>
      </c>
      <c r="B20" s="220" t="s">
        <v>292</v>
      </c>
      <c r="C20" s="235">
        <v>9112547.4299999997</v>
      </c>
      <c r="D20" s="235">
        <v>131093586.2995</v>
      </c>
      <c r="E20" s="258">
        <f t="shared" si="1"/>
        <v>140206133.7295</v>
      </c>
      <c r="F20" s="235">
        <v>4182522.39</v>
      </c>
      <c r="G20" s="235">
        <v>72840380.338499993</v>
      </c>
      <c r="H20" s="236">
        <f t="shared" si="0"/>
        <v>77022902.728499994</v>
      </c>
    </row>
    <row r="21" spans="1:8" s="3" customFormat="1" ht="15.75">
      <c r="A21" s="218">
        <v>5.2</v>
      </c>
      <c r="B21" s="220" t="s">
        <v>293</v>
      </c>
      <c r="C21" s="235">
        <v>0</v>
      </c>
      <c r="D21" s="235">
        <v>9911112</v>
      </c>
      <c r="E21" s="258">
        <f t="shared" si="1"/>
        <v>9911112</v>
      </c>
      <c r="F21" s="235">
        <v>0</v>
      </c>
      <c r="G21" s="235">
        <v>15025754</v>
      </c>
      <c r="H21" s="236">
        <f t="shared" si="0"/>
        <v>15025754</v>
      </c>
    </row>
    <row r="22" spans="1:8" s="3" customFormat="1" ht="15.75">
      <c r="A22" s="218">
        <v>5.3</v>
      </c>
      <c r="B22" s="220" t="s">
        <v>294</v>
      </c>
      <c r="C22" s="235">
        <v>23612200.809999999</v>
      </c>
      <c r="D22" s="235">
        <v>1242582618.6708999</v>
      </c>
      <c r="E22" s="258">
        <f t="shared" si="1"/>
        <v>1266194819.4808998</v>
      </c>
      <c r="F22" s="235">
        <v>26296197.809999999</v>
      </c>
      <c r="G22" s="235">
        <v>1029228286.5141</v>
      </c>
      <c r="H22" s="236">
        <f t="shared" si="0"/>
        <v>1055524484.3240999</v>
      </c>
    </row>
    <row r="23" spans="1:8" s="3" customFormat="1" ht="15.75">
      <c r="A23" s="218" t="s">
        <v>295</v>
      </c>
      <c r="B23" s="221" t="s">
        <v>296</v>
      </c>
      <c r="C23" s="235">
        <v>23150593.809999999</v>
      </c>
      <c r="D23" s="235">
        <v>511174805.93049997</v>
      </c>
      <c r="E23" s="258">
        <f t="shared" si="1"/>
        <v>534325399.74049997</v>
      </c>
      <c r="F23" s="235">
        <v>26151928.809999999</v>
      </c>
      <c r="G23" s="235">
        <v>475479717.16759998</v>
      </c>
      <c r="H23" s="236">
        <f t="shared" si="0"/>
        <v>501631645.97759998</v>
      </c>
    </row>
    <row r="24" spans="1:8" s="3" customFormat="1" ht="15.75">
      <c r="A24" s="218" t="s">
        <v>297</v>
      </c>
      <c r="B24" s="221" t="s">
        <v>298</v>
      </c>
      <c r="C24" s="235">
        <v>251925</v>
      </c>
      <c r="D24" s="235">
        <v>538197918.56729996</v>
      </c>
      <c r="E24" s="258">
        <f t="shared" si="1"/>
        <v>538449843.56729996</v>
      </c>
      <c r="F24" s="235">
        <v>0</v>
      </c>
      <c r="G24" s="235">
        <v>374359475.56779999</v>
      </c>
      <c r="H24" s="236">
        <f t="shared" si="0"/>
        <v>374359475.56779999</v>
      </c>
    </row>
    <row r="25" spans="1:8" s="3" customFormat="1" ht="15.75">
      <c r="A25" s="218" t="s">
        <v>299</v>
      </c>
      <c r="B25" s="222" t="s">
        <v>300</v>
      </c>
      <c r="C25" s="235">
        <v>0</v>
      </c>
      <c r="D25" s="235">
        <v>14861245.2576</v>
      </c>
      <c r="E25" s="258">
        <f t="shared" si="1"/>
        <v>14861245.2576</v>
      </c>
      <c r="F25" s="235">
        <v>0</v>
      </c>
      <c r="G25" s="235">
        <v>14133762.645400001</v>
      </c>
      <c r="H25" s="236">
        <f t="shared" si="0"/>
        <v>14133762.645400001</v>
      </c>
    </row>
    <row r="26" spans="1:8" s="3" customFormat="1" ht="15.75">
      <c r="A26" s="218" t="s">
        <v>301</v>
      </c>
      <c r="B26" s="221" t="s">
        <v>302</v>
      </c>
      <c r="C26" s="235">
        <v>122232</v>
      </c>
      <c r="D26" s="235">
        <v>127048432.4902</v>
      </c>
      <c r="E26" s="258">
        <f t="shared" si="1"/>
        <v>127170664.4902</v>
      </c>
      <c r="F26" s="235">
        <v>112069</v>
      </c>
      <c r="G26" s="235">
        <v>113732236.94499999</v>
      </c>
      <c r="H26" s="236">
        <f t="shared" si="0"/>
        <v>113844305.94499999</v>
      </c>
    </row>
    <row r="27" spans="1:8" s="3" customFormat="1" ht="15.75">
      <c r="A27" s="218" t="s">
        <v>303</v>
      </c>
      <c r="B27" s="221" t="s">
        <v>304</v>
      </c>
      <c r="C27" s="235">
        <v>87450</v>
      </c>
      <c r="D27" s="235">
        <v>51300216.425300002</v>
      </c>
      <c r="E27" s="258">
        <f t="shared" si="1"/>
        <v>51387666.425300002</v>
      </c>
      <c r="F27" s="235">
        <v>32200</v>
      </c>
      <c r="G27" s="235">
        <v>51523094.188299999</v>
      </c>
      <c r="H27" s="236">
        <f t="shared" si="0"/>
        <v>51555294.188299999</v>
      </c>
    </row>
    <row r="28" spans="1:8" s="3" customFormat="1" ht="15.75">
      <c r="A28" s="218">
        <v>5.4</v>
      </c>
      <c r="B28" s="220" t="s">
        <v>305</v>
      </c>
      <c r="C28" s="235">
        <v>26690312.879999999</v>
      </c>
      <c r="D28" s="235">
        <v>135159902.96309999</v>
      </c>
      <c r="E28" s="258">
        <f t="shared" si="1"/>
        <v>161850215.84309998</v>
      </c>
      <c r="F28" s="235">
        <v>20442468.48</v>
      </c>
      <c r="G28" s="235">
        <v>131366801.7093</v>
      </c>
      <c r="H28" s="236">
        <f t="shared" si="0"/>
        <v>151809270.1893</v>
      </c>
    </row>
    <row r="29" spans="1:8" s="3" customFormat="1" ht="15.75">
      <c r="A29" s="218">
        <v>5.5</v>
      </c>
      <c r="B29" s="220" t="s">
        <v>306</v>
      </c>
      <c r="C29" s="235">
        <v>0</v>
      </c>
      <c r="D29" s="235">
        <v>17760990.359999999</v>
      </c>
      <c r="E29" s="258">
        <f t="shared" si="1"/>
        <v>17760990.359999999</v>
      </c>
      <c r="F29" s="235">
        <v>0</v>
      </c>
      <c r="G29" s="235">
        <v>14931063.630000001</v>
      </c>
      <c r="H29" s="236">
        <f t="shared" si="0"/>
        <v>14931063.630000001</v>
      </c>
    </row>
    <row r="30" spans="1:8" s="3" customFormat="1" ht="15.75">
      <c r="A30" s="218">
        <v>5.6</v>
      </c>
      <c r="B30" s="220" t="s">
        <v>307</v>
      </c>
      <c r="C30" s="235">
        <v>13400000</v>
      </c>
      <c r="D30" s="235">
        <v>256602.432</v>
      </c>
      <c r="E30" s="258">
        <f t="shared" si="1"/>
        <v>13656602.432</v>
      </c>
      <c r="F30" s="235">
        <v>12500000</v>
      </c>
      <c r="G30" s="235">
        <v>9186318.6852000002</v>
      </c>
      <c r="H30" s="236">
        <f t="shared" si="0"/>
        <v>21686318.685199998</v>
      </c>
    </row>
    <row r="31" spans="1:8" s="3" customFormat="1" ht="15.75">
      <c r="A31" s="218">
        <v>5.7</v>
      </c>
      <c r="B31" s="220" t="s">
        <v>308</v>
      </c>
      <c r="C31" s="235">
        <v>13992923</v>
      </c>
      <c r="D31" s="235">
        <v>143890542.8928</v>
      </c>
      <c r="E31" s="258">
        <f t="shared" si="1"/>
        <v>157883465.8928</v>
      </c>
      <c r="F31" s="235">
        <v>5163781.79</v>
      </c>
      <c r="G31" s="235">
        <v>52309378.690800004</v>
      </c>
      <c r="H31" s="236">
        <f t="shared" si="0"/>
        <v>57473160.480800003</v>
      </c>
    </row>
    <row r="32" spans="1:8" s="3" customFormat="1" ht="15.75">
      <c r="A32" s="218">
        <v>6</v>
      </c>
      <c r="B32" s="219" t="s">
        <v>309</v>
      </c>
      <c r="C32" s="235"/>
      <c r="D32" s="235"/>
      <c r="E32" s="258">
        <f t="shared" si="1"/>
        <v>0</v>
      </c>
      <c r="F32" s="235"/>
      <c r="G32" s="235"/>
      <c r="H32" s="236">
        <f t="shared" si="0"/>
        <v>0</v>
      </c>
    </row>
    <row r="33" spans="1:8" s="3" customFormat="1" ht="25.5">
      <c r="A33" s="218">
        <v>6.1</v>
      </c>
      <c r="B33" s="220" t="s">
        <v>373</v>
      </c>
      <c r="C33" s="235"/>
      <c r="D33" s="235"/>
      <c r="E33" s="258">
        <f t="shared" si="1"/>
        <v>0</v>
      </c>
      <c r="F33" s="235"/>
      <c r="G33" s="235"/>
      <c r="H33" s="236">
        <f t="shared" si="0"/>
        <v>0</v>
      </c>
    </row>
    <row r="34" spans="1:8" s="3" customFormat="1" ht="25.5">
      <c r="A34" s="218">
        <v>6.2</v>
      </c>
      <c r="B34" s="220" t="s">
        <v>310</v>
      </c>
      <c r="C34" s="235"/>
      <c r="D34" s="235"/>
      <c r="E34" s="258">
        <f t="shared" si="1"/>
        <v>0</v>
      </c>
      <c r="F34" s="235"/>
      <c r="G34" s="235"/>
      <c r="H34" s="236">
        <f t="shared" si="0"/>
        <v>0</v>
      </c>
    </row>
    <row r="35" spans="1:8" s="3" customFormat="1" ht="25.5">
      <c r="A35" s="218">
        <v>6.3</v>
      </c>
      <c r="B35" s="220" t="s">
        <v>311</v>
      </c>
      <c r="C35" s="235"/>
      <c r="D35" s="235"/>
      <c r="E35" s="258">
        <f t="shared" si="1"/>
        <v>0</v>
      </c>
      <c r="F35" s="235"/>
      <c r="G35" s="235"/>
      <c r="H35" s="236">
        <f t="shared" si="0"/>
        <v>0</v>
      </c>
    </row>
    <row r="36" spans="1:8" s="3" customFormat="1" ht="15.75">
      <c r="A36" s="218">
        <v>6.4</v>
      </c>
      <c r="B36" s="220" t="s">
        <v>312</v>
      </c>
      <c r="C36" s="235"/>
      <c r="D36" s="235"/>
      <c r="E36" s="258">
        <f t="shared" si="1"/>
        <v>0</v>
      </c>
      <c r="F36" s="235"/>
      <c r="G36" s="235"/>
      <c r="H36" s="236">
        <f t="shared" si="0"/>
        <v>0</v>
      </c>
    </row>
    <row r="37" spans="1:8" s="3" customFormat="1" ht="15.75">
      <c r="A37" s="218">
        <v>6.5</v>
      </c>
      <c r="B37" s="220" t="s">
        <v>313</v>
      </c>
      <c r="C37" s="235"/>
      <c r="D37" s="235"/>
      <c r="E37" s="258">
        <f t="shared" si="1"/>
        <v>0</v>
      </c>
      <c r="F37" s="235"/>
      <c r="G37" s="235"/>
      <c r="H37" s="236">
        <f t="shared" si="0"/>
        <v>0</v>
      </c>
    </row>
    <row r="38" spans="1:8" s="3" customFormat="1" ht="25.5">
      <c r="A38" s="218">
        <v>6.6</v>
      </c>
      <c r="B38" s="220" t="s">
        <v>314</v>
      </c>
      <c r="C38" s="235"/>
      <c r="D38" s="235"/>
      <c r="E38" s="258">
        <f t="shared" si="1"/>
        <v>0</v>
      </c>
      <c r="F38" s="235"/>
      <c r="G38" s="235"/>
      <c r="H38" s="236">
        <f t="shared" si="0"/>
        <v>0</v>
      </c>
    </row>
    <row r="39" spans="1:8" s="3" customFormat="1" ht="25.5">
      <c r="A39" s="218">
        <v>6.7</v>
      </c>
      <c r="B39" s="220" t="s">
        <v>315</v>
      </c>
      <c r="C39" s="235"/>
      <c r="D39" s="235"/>
      <c r="E39" s="258">
        <f t="shared" si="1"/>
        <v>0</v>
      </c>
      <c r="F39" s="235"/>
      <c r="G39" s="235"/>
      <c r="H39" s="236">
        <f t="shared" si="0"/>
        <v>0</v>
      </c>
    </row>
    <row r="40" spans="1:8" s="3" customFormat="1" ht="15.75">
      <c r="A40" s="218">
        <v>7</v>
      </c>
      <c r="B40" s="219" t="s">
        <v>316</v>
      </c>
      <c r="C40" s="235"/>
      <c r="D40" s="235"/>
      <c r="E40" s="258">
        <f t="shared" si="1"/>
        <v>0</v>
      </c>
      <c r="F40" s="235"/>
      <c r="G40" s="235"/>
      <c r="H40" s="236">
        <f t="shared" si="0"/>
        <v>0</v>
      </c>
    </row>
    <row r="41" spans="1:8" s="3" customFormat="1" ht="25.5">
      <c r="A41" s="218">
        <v>7.1</v>
      </c>
      <c r="B41" s="220" t="s">
        <v>317</v>
      </c>
      <c r="C41" s="235">
        <v>230571.67</v>
      </c>
      <c r="D41" s="235">
        <v>13089.59</v>
      </c>
      <c r="E41" s="258">
        <f t="shared" si="1"/>
        <v>243661.26</v>
      </c>
      <c r="F41" s="235">
        <v>241003.65</v>
      </c>
      <c r="G41" s="235">
        <v>84455.02</v>
      </c>
      <c r="H41" s="236">
        <f t="shared" si="0"/>
        <v>325458.67</v>
      </c>
    </row>
    <row r="42" spans="1:8" s="3" customFormat="1" ht="25.5">
      <c r="A42" s="218">
        <v>7.2</v>
      </c>
      <c r="B42" s="220" t="s">
        <v>318</v>
      </c>
      <c r="C42" s="235">
        <v>146424.42000000004</v>
      </c>
      <c r="D42" s="235">
        <v>307840.25449999992</v>
      </c>
      <c r="E42" s="258">
        <f t="shared" si="1"/>
        <v>454264.67449999996</v>
      </c>
      <c r="F42" s="235">
        <v>78838.770000000048</v>
      </c>
      <c r="G42" s="235">
        <v>164449.58789999524</v>
      </c>
      <c r="H42" s="236">
        <f t="shared" si="0"/>
        <v>243288.35789999529</v>
      </c>
    </row>
    <row r="43" spans="1:8" s="3" customFormat="1" ht="25.5">
      <c r="A43" s="218">
        <v>7.3</v>
      </c>
      <c r="B43" s="220" t="s">
        <v>319</v>
      </c>
      <c r="C43" s="235">
        <v>2361795.85</v>
      </c>
      <c r="D43" s="235">
        <v>1087683.79073</v>
      </c>
      <c r="E43" s="258">
        <f t="shared" si="1"/>
        <v>3449479.6407300001</v>
      </c>
      <c r="F43" s="235">
        <v>1805093.0099999998</v>
      </c>
      <c r="G43" s="235">
        <v>1422268.8653210001</v>
      </c>
      <c r="H43" s="236">
        <f t="shared" si="0"/>
        <v>3227361.8753209999</v>
      </c>
    </row>
    <row r="44" spans="1:8" s="3" customFormat="1" ht="25.5">
      <c r="A44" s="218">
        <v>7.4</v>
      </c>
      <c r="B44" s="220" t="s">
        <v>320</v>
      </c>
      <c r="C44" s="235">
        <v>719770.16000000096</v>
      </c>
      <c r="D44" s="235">
        <v>1521392.5002999997</v>
      </c>
      <c r="E44" s="258">
        <f t="shared" si="1"/>
        <v>2241162.6603000006</v>
      </c>
      <c r="F44" s="235">
        <v>471709.74000000022</v>
      </c>
      <c r="G44" s="235">
        <v>1283715.6919999991</v>
      </c>
      <c r="H44" s="236">
        <f t="shared" si="0"/>
        <v>1755425.4319999993</v>
      </c>
    </row>
    <row r="45" spans="1:8" s="3" customFormat="1" ht="15.75">
      <c r="A45" s="218">
        <v>8</v>
      </c>
      <c r="B45" s="219" t="s">
        <v>321</v>
      </c>
      <c r="C45" s="235"/>
      <c r="D45" s="235"/>
      <c r="E45" s="258">
        <f t="shared" si="1"/>
        <v>0</v>
      </c>
      <c r="F45" s="235"/>
      <c r="G45" s="235"/>
      <c r="H45" s="236">
        <f t="shared" si="0"/>
        <v>0</v>
      </c>
    </row>
    <row r="46" spans="1:8" s="3" customFormat="1" ht="15.75">
      <c r="A46" s="218">
        <v>8.1</v>
      </c>
      <c r="B46" s="220" t="s">
        <v>322</v>
      </c>
      <c r="C46" s="235">
        <v>21844</v>
      </c>
      <c r="D46" s="235">
        <v>40386.224000000002</v>
      </c>
      <c r="E46" s="258">
        <f t="shared" si="1"/>
        <v>62230.224000000002</v>
      </c>
      <c r="F46" s="235"/>
      <c r="G46" s="235"/>
      <c r="H46" s="236">
        <f t="shared" si="0"/>
        <v>0</v>
      </c>
    </row>
    <row r="47" spans="1:8" s="3" customFormat="1" ht="15.75">
      <c r="A47" s="218">
        <v>8.1999999999999993</v>
      </c>
      <c r="B47" s="220" t="s">
        <v>323</v>
      </c>
      <c r="C47" s="235">
        <v>11649</v>
      </c>
      <c r="D47" s="235">
        <v>123090.94080000001</v>
      </c>
      <c r="E47" s="258">
        <f t="shared" si="1"/>
        <v>134739.94080000001</v>
      </c>
      <c r="F47" s="235"/>
      <c r="G47" s="235"/>
      <c r="H47" s="236">
        <f t="shared" si="0"/>
        <v>0</v>
      </c>
    </row>
    <row r="48" spans="1:8" s="3" customFormat="1" ht="15.75">
      <c r="A48" s="218">
        <v>8.3000000000000007</v>
      </c>
      <c r="B48" s="220" t="s">
        <v>324</v>
      </c>
      <c r="C48" s="235">
        <v>0</v>
      </c>
      <c r="D48" s="235">
        <v>288322.69400000002</v>
      </c>
      <c r="E48" s="258">
        <f t="shared" si="1"/>
        <v>288322.69400000002</v>
      </c>
      <c r="F48" s="235"/>
      <c r="G48" s="235"/>
      <c r="H48" s="236">
        <f t="shared" si="0"/>
        <v>0</v>
      </c>
    </row>
    <row r="49" spans="1:8" s="3" customFormat="1" ht="15.75">
      <c r="A49" s="218">
        <v>8.4</v>
      </c>
      <c r="B49" s="220" t="s">
        <v>325</v>
      </c>
      <c r="C49" s="235">
        <v>0</v>
      </c>
      <c r="D49" s="235">
        <v>382900</v>
      </c>
      <c r="E49" s="258">
        <f t="shared" si="1"/>
        <v>382900</v>
      </c>
      <c r="F49" s="235"/>
      <c r="G49" s="235"/>
      <c r="H49" s="236">
        <f t="shared" si="0"/>
        <v>0</v>
      </c>
    </row>
    <row r="50" spans="1:8" s="3" customFormat="1" ht="15.75">
      <c r="A50" s="218">
        <v>8.5</v>
      </c>
      <c r="B50" s="220" t="s">
        <v>326</v>
      </c>
      <c r="C50" s="235">
        <v>0</v>
      </c>
      <c r="D50" s="235">
        <v>337629.696</v>
      </c>
      <c r="E50" s="258">
        <f t="shared" si="1"/>
        <v>337629.696</v>
      </c>
      <c r="F50" s="235"/>
      <c r="G50" s="235"/>
      <c r="H50" s="236">
        <f t="shared" si="0"/>
        <v>0</v>
      </c>
    </row>
    <row r="51" spans="1:8" s="3" customFormat="1" ht="15.75">
      <c r="A51" s="218">
        <v>8.6</v>
      </c>
      <c r="B51" s="220" t="s">
        <v>327</v>
      </c>
      <c r="C51" s="235">
        <v>657000</v>
      </c>
      <c r="D51" s="235">
        <v>645006.96</v>
      </c>
      <c r="E51" s="258">
        <f t="shared" si="1"/>
        <v>1302006.96</v>
      </c>
      <c r="F51" s="235"/>
      <c r="G51" s="235"/>
      <c r="H51" s="236">
        <f t="shared" si="0"/>
        <v>0</v>
      </c>
    </row>
    <row r="52" spans="1:8" s="3" customFormat="1" ht="15.75">
      <c r="A52" s="218">
        <v>8.6999999999999993</v>
      </c>
      <c r="B52" s="220" t="s">
        <v>328</v>
      </c>
      <c r="C52" s="235"/>
      <c r="D52" s="235"/>
      <c r="E52" s="258">
        <f t="shared" si="1"/>
        <v>0</v>
      </c>
      <c r="F52" s="235"/>
      <c r="G52" s="235"/>
      <c r="H52" s="236">
        <f t="shared" si="0"/>
        <v>0</v>
      </c>
    </row>
    <row r="53" spans="1:8" s="3" customFormat="1" ht="26.25" thickBot="1">
      <c r="A53" s="223">
        <v>9</v>
      </c>
      <c r="B53" s="224" t="s">
        <v>329</v>
      </c>
      <c r="C53" s="259"/>
      <c r="D53" s="259"/>
      <c r="E53" s="260">
        <f t="shared" si="1"/>
        <v>0</v>
      </c>
      <c r="F53" s="259"/>
      <c r="G53" s="259"/>
      <c r="H53" s="242">
        <f t="shared" si="0"/>
        <v>0</v>
      </c>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I26" sqref="I26"/>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191</v>
      </c>
      <c r="B1" s="337" t="str">
        <f>'1. key ratios'!B1</f>
        <v>სს ბაზისბანკი</v>
      </c>
      <c r="C1" s="17"/>
      <c r="D1" s="337"/>
    </row>
    <row r="2" spans="1:8" ht="15">
      <c r="A2" s="18" t="s">
        <v>192</v>
      </c>
      <c r="B2" s="389">
        <f>'1. key ratios'!B2</f>
        <v>43190</v>
      </c>
      <c r="C2" s="30"/>
      <c r="D2" s="19"/>
      <c r="E2" s="12"/>
      <c r="F2" s="12"/>
      <c r="G2" s="12"/>
      <c r="H2" s="12"/>
    </row>
    <row r="3" spans="1:8" ht="15">
      <c r="A3" s="18"/>
      <c r="B3" s="17"/>
      <c r="C3" s="30"/>
      <c r="D3" s="19"/>
      <c r="E3" s="12"/>
      <c r="F3" s="12"/>
      <c r="G3" s="12"/>
      <c r="H3" s="12"/>
    </row>
    <row r="4" spans="1:8" ht="15" customHeight="1" thickBot="1">
      <c r="A4" s="212" t="s">
        <v>336</v>
      </c>
      <c r="B4" s="213" t="s">
        <v>190</v>
      </c>
      <c r="C4" s="212"/>
      <c r="D4" s="214" t="s">
        <v>95</v>
      </c>
    </row>
    <row r="5" spans="1:8" ht="15" customHeight="1">
      <c r="A5" s="210" t="s">
        <v>27</v>
      </c>
      <c r="B5" s="211"/>
      <c r="C5" s="447">
        <v>43160</v>
      </c>
      <c r="D5" s="448">
        <v>43070</v>
      </c>
    </row>
    <row r="6" spans="1:8" ht="15" customHeight="1">
      <c r="A6" s="364">
        <v>1</v>
      </c>
      <c r="B6" s="365" t="s">
        <v>195</v>
      </c>
      <c r="C6" s="366">
        <f>C7+C9+C10</f>
        <v>853230115.58228421</v>
      </c>
      <c r="D6" s="367">
        <f>D7+D9+D10</f>
        <v>903928850.17868626</v>
      </c>
    </row>
    <row r="7" spans="1:8" ht="15" customHeight="1">
      <c r="A7" s="364">
        <v>1.1000000000000001</v>
      </c>
      <c r="B7" s="368" t="s">
        <v>22</v>
      </c>
      <c r="C7" s="369">
        <v>806351678.24452186</v>
      </c>
      <c r="D7" s="370">
        <v>849789991.3985846</v>
      </c>
    </row>
    <row r="8" spans="1:8" ht="25.5">
      <c r="A8" s="364" t="s">
        <v>255</v>
      </c>
      <c r="B8" s="371" t="s">
        <v>330</v>
      </c>
      <c r="C8" s="369">
        <v>0</v>
      </c>
      <c r="D8" s="370">
        <v>0</v>
      </c>
    </row>
    <row r="9" spans="1:8" ht="15" customHeight="1">
      <c r="A9" s="364">
        <v>1.2</v>
      </c>
      <c r="B9" s="368" t="s">
        <v>23</v>
      </c>
      <c r="C9" s="369">
        <v>46878437.337762304</v>
      </c>
      <c r="D9" s="370">
        <v>54138858.780101605</v>
      </c>
    </row>
    <row r="10" spans="1:8" ht="15" customHeight="1">
      <c r="A10" s="364">
        <v>1.3</v>
      </c>
      <c r="B10" s="373" t="s">
        <v>78</v>
      </c>
      <c r="C10" s="372">
        <v>0</v>
      </c>
      <c r="D10" s="370">
        <v>0</v>
      </c>
    </row>
    <row r="11" spans="1:8" ht="15" customHeight="1">
      <c r="A11" s="364">
        <v>2</v>
      </c>
      <c r="B11" s="365" t="s">
        <v>196</v>
      </c>
      <c r="C11" s="369">
        <v>368281</v>
      </c>
      <c r="D11" s="370">
        <v>748684.87270010065</v>
      </c>
    </row>
    <row r="12" spans="1:8" ht="15" customHeight="1">
      <c r="A12" s="382">
        <v>3</v>
      </c>
      <c r="B12" s="383" t="s">
        <v>194</v>
      </c>
      <c r="C12" s="372">
        <v>88194849.897551402</v>
      </c>
      <c r="D12" s="384">
        <v>75594490.25651516</v>
      </c>
    </row>
    <row r="13" spans="1:8" ht="15" customHeight="1" thickBot="1">
      <c r="A13" s="133">
        <v>4</v>
      </c>
      <c r="B13" s="134" t="s">
        <v>256</v>
      </c>
      <c r="C13" s="261">
        <f>C6+C11+C12</f>
        <v>941793246.47983563</v>
      </c>
      <c r="D13" s="262">
        <f>D6+D11+D12</f>
        <v>980272025.3079015</v>
      </c>
    </row>
    <row r="14" spans="1:8">
      <c r="B14" s="24"/>
    </row>
    <row r="15" spans="1:8">
      <c r="B15" s="106"/>
    </row>
    <row r="16" spans="1:8">
      <c r="B16" s="106"/>
    </row>
    <row r="17" spans="2:2">
      <c r="B17" s="106"/>
    </row>
    <row r="18" spans="2:2">
      <c r="B18" s="106"/>
    </row>
  </sheetData>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6" activePane="bottomRight" state="frozen"/>
      <selection pane="topRight" activeCell="B1" sqref="B1"/>
      <selection pane="bottomLeft" activeCell="A4" sqref="A4"/>
      <selection pane="bottomRight" activeCell="B34" sqref="B34"/>
    </sheetView>
  </sheetViews>
  <sheetFormatPr defaultRowHeight="15"/>
  <cols>
    <col min="1" max="1" width="9.5703125" style="2" bestFit="1" customWidth="1"/>
    <col min="2" max="2" width="90.42578125" style="2" bestFit="1" customWidth="1"/>
    <col min="3" max="3" width="9.140625" style="2"/>
  </cols>
  <sheetData>
    <row r="1" spans="1:8">
      <c r="A1" s="2" t="s">
        <v>191</v>
      </c>
      <c r="B1" s="337" t="str">
        <f>'1. key ratios'!B1</f>
        <v>სს ბაზისბანკი</v>
      </c>
    </row>
    <row r="2" spans="1:8">
      <c r="A2" s="2" t="s">
        <v>192</v>
      </c>
      <c r="B2" s="389">
        <f>'1. key ratios'!B2</f>
        <v>43190</v>
      </c>
    </row>
    <row r="4" spans="1:8" ht="16.5" customHeight="1" thickBot="1">
      <c r="A4" s="225" t="s">
        <v>337</v>
      </c>
      <c r="B4" s="62" t="s">
        <v>151</v>
      </c>
      <c r="C4" s="14"/>
    </row>
    <row r="5" spans="1:8" ht="15.75">
      <c r="A5" s="11"/>
      <c r="B5" s="461" t="s">
        <v>152</v>
      </c>
      <c r="C5" s="462"/>
    </row>
    <row r="6" spans="1:8">
      <c r="A6" s="15">
        <v>1</v>
      </c>
      <c r="B6" s="64" t="s">
        <v>414</v>
      </c>
      <c r="C6" s="65"/>
    </row>
    <row r="7" spans="1:8">
      <c r="A7" s="15">
        <v>2</v>
      </c>
      <c r="B7" s="64" t="s">
        <v>417</v>
      </c>
      <c r="C7" s="65"/>
    </row>
    <row r="8" spans="1:8">
      <c r="A8" s="15">
        <v>3</v>
      </c>
      <c r="B8" s="64" t="s">
        <v>418</v>
      </c>
      <c r="C8" s="65"/>
    </row>
    <row r="9" spans="1:8">
      <c r="A9" s="15">
        <v>4</v>
      </c>
      <c r="B9" s="64" t="s">
        <v>419</v>
      </c>
      <c r="C9" s="65"/>
    </row>
    <row r="10" spans="1:8">
      <c r="A10" s="15">
        <v>5</v>
      </c>
      <c r="B10" s="64" t="s">
        <v>420</v>
      </c>
      <c r="C10" s="65"/>
    </row>
    <row r="11" spans="1:8">
      <c r="A11" s="15"/>
      <c r="B11" s="64"/>
      <c r="C11" s="65"/>
    </row>
    <row r="12" spans="1:8">
      <c r="A12" s="15"/>
      <c r="B12" s="64"/>
      <c r="C12" s="65"/>
      <c r="H12" s="4"/>
    </row>
    <row r="13" spans="1:8">
      <c r="A13" s="15"/>
      <c r="B13" s="64"/>
      <c r="C13" s="65"/>
    </row>
    <row r="14" spans="1:8">
      <c r="A14" s="15"/>
      <c r="B14" s="64"/>
      <c r="C14" s="65"/>
    </row>
    <row r="15" spans="1:8">
      <c r="A15" s="15"/>
      <c r="B15" s="64"/>
      <c r="C15" s="65"/>
    </row>
    <row r="16" spans="1:8">
      <c r="A16" s="15"/>
      <c r="B16" s="463"/>
      <c r="C16" s="464"/>
    </row>
    <row r="17" spans="1:3" ht="15.75">
      <c r="A17" s="15"/>
      <c r="B17" s="465" t="s">
        <v>153</v>
      </c>
      <c r="C17" s="466"/>
    </row>
    <row r="18" spans="1:3" ht="15.75">
      <c r="A18" s="15">
        <v>1</v>
      </c>
      <c r="B18" s="28" t="s">
        <v>419</v>
      </c>
      <c r="C18" s="63"/>
    </row>
    <row r="19" spans="1:3" ht="15.75">
      <c r="A19" s="15">
        <v>2</v>
      </c>
      <c r="B19" s="28" t="s">
        <v>421</v>
      </c>
      <c r="C19" s="63"/>
    </row>
    <row r="20" spans="1:3" ht="15.75">
      <c r="A20" s="15">
        <v>3</v>
      </c>
      <c r="B20" s="28" t="s">
        <v>422</v>
      </c>
      <c r="C20" s="63"/>
    </row>
    <row r="21" spans="1:3" ht="15.75">
      <c r="A21" s="15">
        <v>4</v>
      </c>
      <c r="B21" s="28" t="s">
        <v>423</v>
      </c>
      <c r="C21" s="63"/>
    </row>
    <row r="22" spans="1:3" ht="15.75">
      <c r="A22" s="15">
        <v>5</v>
      </c>
      <c r="B22" s="28" t="s">
        <v>420</v>
      </c>
      <c r="C22" s="63"/>
    </row>
    <row r="23" spans="1:3" ht="15.75">
      <c r="A23" s="15"/>
      <c r="B23" s="28"/>
      <c r="C23" s="63"/>
    </row>
    <row r="24" spans="1:3" ht="15.75">
      <c r="A24" s="15"/>
      <c r="B24" s="28"/>
      <c r="C24" s="63"/>
    </row>
    <row r="25" spans="1:3" ht="15.75">
      <c r="A25" s="15"/>
      <c r="B25" s="28"/>
      <c r="C25" s="63"/>
    </row>
    <row r="26" spans="1:3" ht="15.75">
      <c r="A26" s="15"/>
      <c r="B26" s="28"/>
      <c r="C26" s="63"/>
    </row>
    <row r="27" spans="1:3" ht="15.75" customHeight="1">
      <c r="A27" s="15"/>
      <c r="B27" s="28"/>
      <c r="C27" s="29"/>
    </row>
    <row r="28" spans="1:3" ht="15.75" customHeight="1">
      <c r="A28" s="15"/>
      <c r="B28" s="28"/>
      <c r="C28" s="29"/>
    </row>
    <row r="29" spans="1:3" ht="30" customHeight="1">
      <c r="A29" s="15"/>
      <c r="B29" s="467" t="s">
        <v>154</v>
      </c>
      <c r="C29" s="468"/>
    </row>
    <row r="30" spans="1:3">
      <c r="A30" s="15">
        <v>1</v>
      </c>
      <c r="B30" s="64" t="s">
        <v>424</v>
      </c>
      <c r="C30" s="386">
        <v>0.92077591103428191</v>
      </c>
    </row>
    <row r="31" spans="1:3" ht="15.75" customHeight="1">
      <c r="A31" s="15">
        <v>2</v>
      </c>
      <c r="B31" s="64" t="s">
        <v>418</v>
      </c>
      <c r="C31" s="386">
        <v>6.9517249194052735E-2</v>
      </c>
    </row>
    <row r="32" spans="1:3" ht="29.25" customHeight="1">
      <c r="A32" s="15"/>
      <c r="B32" s="467" t="s">
        <v>277</v>
      </c>
      <c r="C32" s="468"/>
    </row>
    <row r="33" spans="1:3">
      <c r="A33" s="15">
        <v>1</v>
      </c>
      <c r="B33" s="441" t="s">
        <v>425</v>
      </c>
      <c r="C33" s="386">
        <v>0.91989196615968905</v>
      </c>
    </row>
    <row r="34" spans="1:3" ht="16.5" thickBot="1">
      <c r="A34" s="16">
        <v>2</v>
      </c>
      <c r="B34" s="66" t="s">
        <v>418</v>
      </c>
      <c r="C34" s="387">
        <v>6.9517249194052735E-2</v>
      </c>
    </row>
  </sheetData>
  <mergeCells count="5">
    <mergeCell ref="B5:C5"/>
    <mergeCell ref="B16:C16"/>
    <mergeCell ref="B17:C17"/>
    <mergeCell ref="B32:C32"/>
    <mergeCell ref="B29:C29"/>
  </mergeCell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E21" sqref="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191</v>
      </c>
      <c r="B1" s="337" t="str">
        <f>'1. key ratios'!B1</f>
        <v>სს ბაზისბანკი</v>
      </c>
    </row>
    <row r="2" spans="1:7" s="22" customFormat="1" ht="15.75" customHeight="1">
      <c r="A2" s="22" t="s">
        <v>192</v>
      </c>
      <c r="B2" s="389">
        <f>'1. key ratios'!B2</f>
        <v>43190</v>
      </c>
    </row>
    <row r="3" spans="1:7" s="22" customFormat="1" ht="15.75" customHeight="1"/>
    <row r="4" spans="1:7" s="22" customFormat="1" ht="15.75" customHeight="1" thickBot="1">
      <c r="A4" s="226" t="s">
        <v>338</v>
      </c>
      <c r="B4" s="227" t="s">
        <v>266</v>
      </c>
      <c r="C4" s="190"/>
      <c r="D4" s="190"/>
      <c r="E4" s="191" t="s">
        <v>95</v>
      </c>
    </row>
    <row r="5" spans="1:7" s="121" customFormat="1" ht="17.45" customHeight="1">
      <c r="A5" s="349"/>
      <c r="B5" s="350"/>
      <c r="C5" s="189" t="s">
        <v>0</v>
      </c>
      <c r="D5" s="189" t="s">
        <v>1</v>
      </c>
      <c r="E5" s="351" t="s">
        <v>2</v>
      </c>
    </row>
    <row r="6" spans="1:7" s="155" customFormat="1" ht="14.45" customHeight="1">
      <c r="A6" s="352"/>
      <c r="B6" s="469" t="s">
        <v>234</v>
      </c>
      <c r="C6" s="469" t="s">
        <v>233</v>
      </c>
      <c r="D6" s="470" t="s">
        <v>232</v>
      </c>
      <c r="E6" s="471"/>
      <c r="G6"/>
    </row>
    <row r="7" spans="1:7" s="155" customFormat="1" ht="99.6" customHeight="1">
      <c r="A7" s="352"/>
      <c r="B7" s="469"/>
      <c r="C7" s="469"/>
      <c r="D7" s="346" t="s">
        <v>231</v>
      </c>
      <c r="E7" s="347" t="s">
        <v>401</v>
      </c>
      <c r="G7"/>
    </row>
    <row r="8" spans="1:7">
      <c r="A8" s="353">
        <v>1</v>
      </c>
      <c r="B8" s="354" t="s">
        <v>156</v>
      </c>
      <c r="C8" s="355">
        <v>32161521.322999999</v>
      </c>
      <c r="D8" s="355"/>
      <c r="E8" s="356">
        <v>32161521.322999999</v>
      </c>
    </row>
    <row r="9" spans="1:7">
      <c r="A9" s="353">
        <v>2</v>
      </c>
      <c r="B9" s="354" t="s">
        <v>157</v>
      </c>
      <c r="C9" s="355">
        <v>123977920.4905</v>
      </c>
      <c r="D9" s="355"/>
      <c r="E9" s="356">
        <v>123977920.4905</v>
      </c>
    </row>
    <row r="10" spans="1:7">
      <c r="A10" s="353">
        <v>3</v>
      </c>
      <c r="B10" s="354" t="s">
        <v>230</v>
      </c>
      <c r="C10" s="355">
        <v>41105912.649500005</v>
      </c>
      <c r="D10" s="355"/>
      <c r="E10" s="356">
        <v>41105912.649500005</v>
      </c>
    </row>
    <row r="11" spans="1:7" ht="25.5">
      <c r="A11" s="353">
        <v>4</v>
      </c>
      <c r="B11" s="354" t="s">
        <v>187</v>
      </c>
      <c r="C11" s="355">
        <v>0</v>
      </c>
      <c r="D11" s="355"/>
      <c r="E11" s="356">
        <v>0</v>
      </c>
    </row>
    <row r="12" spans="1:7">
      <c r="A12" s="353">
        <v>5</v>
      </c>
      <c r="B12" s="354" t="s">
        <v>159</v>
      </c>
      <c r="C12" s="355">
        <v>149503126.75</v>
      </c>
      <c r="D12" s="355"/>
      <c r="E12" s="356">
        <v>149503126.75</v>
      </c>
    </row>
    <row r="13" spans="1:7">
      <c r="A13" s="353">
        <v>6.1</v>
      </c>
      <c r="B13" s="354" t="s">
        <v>160</v>
      </c>
      <c r="C13" s="357">
        <v>765267625.63569999</v>
      </c>
      <c r="D13" s="355"/>
      <c r="E13" s="356">
        <v>765267625.63569999</v>
      </c>
    </row>
    <row r="14" spans="1:7">
      <c r="A14" s="353">
        <v>6.2</v>
      </c>
      <c r="B14" s="358" t="s">
        <v>161</v>
      </c>
      <c r="C14" s="357">
        <v>-34086562.030010529</v>
      </c>
      <c r="D14" s="355"/>
      <c r="E14" s="356">
        <v>-34086562.030010529</v>
      </c>
    </row>
    <row r="15" spans="1:7">
      <c r="A15" s="353">
        <v>6</v>
      </c>
      <c r="B15" s="354" t="s">
        <v>229</v>
      </c>
      <c r="C15" s="355">
        <v>731181063.60568941</v>
      </c>
      <c r="D15" s="355"/>
      <c r="E15" s="356">
        <v>731181063.60568941</v>
      </c>
    </row>
    <row r="16" spans="1:7" ht="25.5">
      <c r="A16" s="353">
        <v>7</v>
      </c>
      <c r="B16" s="354" t="s">
        <v>163</v>
      </c>
      <c r="C16" s="355">
        <v>6069804.5642999997</v>
      </c>
      <c r="D16" s="355"/>
      <c r="E16" s="356">
        <v>6069804.5642999997</v>
      </c>
    </row>
    <row r="17" spans="1:7">
      <c r="A17" s="353">
        <v>8</v>
      </c>
      <c r="B17" s="354" t="s">
        <v>164</v>
      </c>
      <c r="C17" s="355">
        <v>6362640.4610000001</v>
      </c>
      <c r="D17" s="355"/>
      <c r="E17" s="356">
        <v>6362640.4610000001</v>
      </c>
      <c r="F17" s="6"/>
      <c r="G17" s="6"/>
    </row>
    <row r="18" spans="1:7">
      <c r="A18" s="353">
        <v>9</v>
      </c>
      <c r="B18" s="354" t="s">
        <v>165</v>
      </c>
      <c r="C18" s="355">
        <v>4362704.66</v>
      </c>
      <c r="D18" s="355"/>
      <c r="E18" s="356">
        <v>4362704.66</v>
      </c>
      <c r="G18" s="6"/>
    </row>
    <row r="19" spans="1:7" ht="25.5">
      <c r="A19" s="353">
        <v>10</v>
      </c>
      <c r="B19" s="354" t="s">
        <v>166</v>
      </c>
      <c r="C19" s="355">
        <v>23616112.5</v>
      </c>
      <c r="D19" s="355">
        <v>896937.75</v>
      </c>
      <c r="E19" s="356">
        <v>22719174.75</v>
      </c>
      <c r="G19" s="6"/>
    </row>
    <row r="20" spans="1:7">
      <c r="A20" s="353">
        <v>11</v>
      </c>
      <c r="B20" s="354" t="s">
        <v>167</v>
      </c>
      <c r="C20" s="355">
        <v>9741760.0031300001</v>
      </c>
      <c r="D20" s="355"/>
      <c r="E20" s="356">
        <v>9741760.0031300001</v>
      </c>
    </row>
    <row r="21" spans="1:7" ht="51.75" thickBot="1">
      <c r="A21" s="359"/>
      <c r="B21" s="360" t="s">
        <v>374</v>
      </c>
      <c r="C21" s="312">
        <f>SUM(C8:C12, C15:C20)</f>
        <v>1128082567.0071194</v>
      </c>
      <c r="D21" s="312">
        <f>SUM(D8:D12, D15:D20)</f>
        <v>896937.75</v>
      </c>
      <c r="E21" s="361">
        <f>SUM(E8:E12, E15:E20)</f>
        <v>1127185629.2571194</v>
      </c>
    </row>
    <row r="22" spans="1:7">
      <c r="A22"/>
      <c r="B22"/>
      <c r="C22"/>
      <c r="D22"/>
      <c r="E22"/>
    </row>
    <row r="23" spans="1:7">
      <c r="A23"/>
      <c r="B23"/>
      <c r="C23"/>
      <c r="D23"/>
      <c r="E23"/>
    </row>
    <row r="25" spans="1:7" s="2" customFormat="1">
      <c r="B25" s="68"/>
      <c r="F25"/>
      <c r="G25"/>
    </row>
    <row r="26" spans="1:7" s="2" customFormat="1">
      <c r="B26" s="69"/>
      <c r="F26"/>
      <c r="G26"/>
    </row>
    <row r="27" spans="1:7" s="2" customFormat="1">
      <c r="B27" s="68"/>
      <c r="F27"/>
      <c r="G27"/>
    </row>
    <row r="28" spans="1:7" s="2" customFormat="1">
      <c r="B28" s="68"/>
      <c r="F28"/>
      <c r="G28"/>
    </row>
    <row r="29" spans="1:7" s="2" customFormat="1">
      <c r="B29" s="68"/>
      <c r="F29"/>
      <c r="G29"/>
    </row>
    <row r="30" spans="1:7" s="2" customFormat="1">
      <c r="B30" s="68"/>
      <c r="F30"/>
      <c r="G30"/>
    </row>
    <row r="31" spans="1:7" s="2" customFormat="1">
      <c r="B31" s="68"/>
      <c r="F31"/>
      <c r="G31"/>
    </row>
    <row r="32" spans="1:7" s="2" customFormat="1">
      <c r="B32" s="69"/>
      <c r="F32"/>
      <c r="G32"/>
    </row>
    <row r="33" spans="2:7" s="2" customFormat="1">
      <c r="B33" s="69"/>
      <c r="F33"/>
      <c r="G33"/>
    </row>
    <row r="34" spans="2:7" s="2" customFormat="1">
      <c r="B34" s="69"/>
      <c r="F34"/>
      <c r="G34"/>
    </row>
    <row r="35" spans="2:7" s="2" customFormat="1">
      <c r="B35" s="69"/>
      <c r="F35"/>
      <c r="G35"/>
    </row>
    <row r="36" spans="2:7" s="2" customFormat="1">
      <c r="B36" s="69"/>
      <c r="F36"/>
      <c r="G36"/>
    </row>
    <row r="37" spans="2:7" s="2" customFormat="1">
      <c r="B37" s="69"/>
      <c r="F37"/>
      <c r="G37"/>
    </row>
  </sheetData>
  <mergeCells count="3">
    <mergeCell ref="B6:B7"/>
    <mergeCell ref="C6:C7"/>
    <mergeCell ref="D6:E6"/>
  </mergeCells>
  <pageMargins left="0.7" right="0.7" top="0.75" bottom="0.75" header="0.3" footer="0.3"/>
  <pageSetup paperSize="9" scale="6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3" sqref="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191</v>
      </c>
      <c r="B1" s="337" t="str">
        <f>'1. key ratios'!B1</f>
        <v>სს ბაზისბანკი</v>
      </c>
    </row>
    <row r="2" spans="1:6" s="22" customFormat="1" ht="15.75" customHeight="1">
      <c r="A2" s="22" t="s">
        <v>192</v>
      </c>
      <c r="B2" s="389">
        <f>'1. key ratios'!B2</f>
        <v>43190</v>
      </c>
      <c r="C2"/>
      <c r="D2"/>
      <c r="E2"/>
      <c r="F2"/>
    </row>
    <row r="3" spans="1:6" s="22" customFormat="1" ht="15.75" customHeight="1">
      <c r="C3"/>
      <c r="D3"/>
      <c r="E3"/>
      <c r="F3"/>
    </row>
    <row r="4" spans="1:6" s="22" customFormat="1" ht="26.25" thickBot="1">
      <c r="A4" s="22" t="s">
        <v>339</v>
      </c>
      <c r="B4" s="197" t="s">
        <v>270</v>
      </c>
      <c r="C4" s="191" t="s">
        <v>95</v>
      </c>
      <c r="D4"/>
      <c r="E4"/>
      <c r="F4"/>
    </row>
    <row r="5" spans="1:6" ht="26.25">
      <c r="A5" s="192">
        <v>1</v>
      </c>
      <c r="B5" s="193" t="s">
        <v>347</v>
      </c>
      <c r="C5" s="263">
        <f>'7. LI1'!E21</f>
        <v>1127185629.2571194</v>
      </c>
    </row>
    <row r="6" spans="1:6" s="182" customFormat="1">
      <c r="A6" s="120">
        <v>2.1</v>
      </c>
      <c r="B6" s="199" t="s">
        <v>271</v>
      </c>
      <c r="C6" s="264">
        <v>94205503.098000005</v>
      </c>
    </row>
    <row r="7" spans="1:6" s="4" customFormat="1" ht="25.5" outlineLevel="1">
      <c r="A7" s="198">
        <v>2.2000000000000002</v>
      </c>
      <c r="B7" s="194" t="s">
        <v>272</v>
      </c>
      <c r="C7" s="265"/>
    </row>
    <row r="8" spans="1:6" s="4" customFormat="1" ht="26.25">
      <c r="A8" s="198">
        <v>3</v>
      </c>
      <c r="B8" s="195" t="s">
        <v>348</v>
      </c>
      <c r="C8" s="266">
        <f>SUM(C5:C7)</f>
        <v>1221391132.3551195</v>
      </c>
    </row>
    <row r="9" spans="1:6" s="182" customFormat="1">
      <c r="A9" s="120">
        <v>4</v>
      </c>
      <c r="B9" s="202" t="s">
        <v>267</v>
      </c>
      <c r="C9" s="264">
        <v>12793303.795881329</v>
      </c>
    </row>
    <row r="10" spans="1:6" s="4" customFormat="1" ht="25.5" outlineLevel="1">
      <c r="A10" s="198">
        <v>5.0999999999999996</v>
      </c>
      <c r="B10" s="194" t="s">
        <v>278</v>
      </c>
      <c r="C10" s="265">
        <v>-18442074.215880007</v>
      </c>
    </row>
    <row r="11" spans="1:6" s="4" customFormat="1" ht="25.5" outlineLevel="1">
      <c r="A11" s="198">
        <v>5.2</v>
      </c>
      <c r="B11" s="194" t="s">
        <v>279</v>
      </c>
      <c r="C11" s="265"/>
    </row>
    <row r="12" spans="1:6" s="4" customFormat="1">
      <c r="A12" s="198">
        <v>6</v>
      </c>
      <c r="B12" s="200" t="s">
        <v>268</v>
      </c>
      <c r="C12" s="362"/>
    </row>
    <row r="13" spans="1:6" s="4" customFormat="1" ht="15.75" thickBot="1">
      <c r="A13" s="201">
        <v>7</v>
      </c>
      <c r="B13" s="196" t="s">
        <v>269</v>
      </c>
      <c r="C13" s="267">
        <f>SUM(C8:C12)</f>
        <v>1215742361.9351208</v>
      </c>
    </row>
    <row r="17" spans="2:9" s="2" customFormat="1">
      <c r="B17" s="70"/>
      <c r="C17"/>
      <c r="D17"/>
      <c r="E17"/>
      <c r="F17"/>
      <c r="G17"/>
      <c r="H17"/>
      <c r="I17"/>
    </row>
    <row r="18" spans="2:9" s="2" customFormat="1">
      <c r="B18" s="67"/>
      <c r="C18"/>
      <c r="D18"/>
      <c r="E18"/>
      <c r="F18"/>
      <c r="G18"/>
      <c r="H18"/>
      <c r="I18"/>
    </row>
    <row r="19" spans="2:9" s="2" customFormat="1">
      <c r="B19" s="67"/>
      <c r="C19"/>
      <c r="D19"/>
      <c r="E19"/>
      <c r="F19"/>
      <c r="G19"/>
      <c r="H19"/>
      <c r="I19"/>
    </row>
    <row r="20" spans="2:9" s="2" customFormat="1">
      <c r="B20" s="69"/>
      <c r="C20"/>
      <c r="D20"/>
      <c r="E20"/>
      <c r="F20"/>
      <c r="G20"/>
      <c r="H20"/>
      <c r="I20"/>
    </row>
    <row r="21" spans="2:9" s="2" customFormat="1">
      <c r="B21" s="68"/>
      <c r="C21"/>
      <c r="D21"/>
      <c r="E21"/>
      <c r="F21"/>
      <c r="G21"/>
      <c r="H21"/>
      <c r="I21"/>
    </row>
    <row r="22" spans="2:9" s="2" customFormat="1">
      <c r="B22" s="69"/>
      <c r="C22"/>
      <c r="D22"/>
      <c r="E22"/>
      <c r="F22"/>
      <c r="G22"/>
      <c r="H22"/>
      <c r="I22"/>
    </row>
    <row r="23" spans="2:9" s="2" customFormat="1">
      <c r="B23" s="68"/>
      <c r="C23"/>
      <c r="D23"/>
      <c r="E23"/>
      <c r="F23"/>
      <c r="G23"/>
      <c r="H23"/>
      <c r="I23"/>
    </row>
    <row r="24" spans="2:9" s="2" customFormat="1">
      <c r="B24" s="68"/>
      <c r="C24"/>
      <c r="D24"/>
      <c r="E24"/>
      <c r="F24"/>
      <c r="G24"/>
      <c r="H24"/>
      <c r="I24"/>
    </row>
    <row r="25" spans="2:9" s="2" customFormat="1">
      <c r="B25" s="68"/>
      <c r="C25"/>
      <c r="D25"/>
      <c r="E25"/>
      <c r="F25"/>
      <c r="G25"/>
      <c r="H25"/>
      <c r="I25"/>
    </row>
    <row r="26" spans="2:9" s="2" customFormat="1">
      <c r="B26" s="68"/>
      <c r="C26"/>
      <c r="D26"/>
      <c r="E26"/>
      <c r="F26"/>
      <c r="G26"/>
      <c r="H26"/>
      <c r="I26"/>
    </row>
    <row r="27" spans="2:9" s="2" customFormat="1">
      <c r="B27" s="68"/>
      <c r="C27"/>
      <c r="D27"/>
      <c r="E27"/>
      <c r="F27"/>
      <c r="G27"/>
      <c r="H27"/>
      <c r="I27"/>
    </row>
    <row r="28" spans="2:9" s="2" customFormat="1">
      <c r="B28" s="69"/>
      <c r="C28"/>
      <c r="D28"/>
      <c r="E28"/>
      <c r="F28"/>
      <c r="G28"/>
      <c r="H28"/>
      <c r="I28"/>
    </row>
    <row r="29" spans="2:9" s="2" customFormat="1">
      <c r="B29" s="69"/>
      <c r="C29"/>
      <c r="D29"/>
      <c r="E29"/>
      <c r="F29"/>
      <c r="G29"/>
      <c r="H29"/>
      <c r="I29"/>
    </row>
    <row r="30" spans="2:9" s="2" customFormat="1">
      <c r="B30" s="69"/>
      <c r="C30"/>
      <c r="D30"/>
      <c r="E30"/>
      <c r="F30"/>
      <c r="G30"/>
      <c r="H30"/>
      <c r="I30"/>
    </row>
    <row r="31" spans="2:9" s="2" customFormat="1">
      <c r="B31" s="69"/>
      <c r="C31"/>
      <c r="D31"/>
      <c r="E31"/>
      <c r="F31"/>
      <c r="G31"/>
      <c r="H31"/>
      <c r="I31"/>
    </row>
    <row r="32" spans="2:9" s="2" customFormat="1">
      <c r="B32" s="69"/>
      <c r="C32"/>
      <c r="D32"/>
      <c r="E32"/>
      <c r="F32"/>
      <c r="G32"/>
      <c r="H32"/>
      <c r="I32"/>
    </row>
    <row r="33" spans="2:9" s="2" customFormat="1">
      <c r="B33" s="69"/>
      <c r="C33"/>
      <c r="D33"/>
      <c r="E33"/>
      <c r="F33"/>
      <c r="G33"/>
      <c r="H33"/>
      <c r="I33"/>
    </row>
  </sheetData>
  <pageMargins left="0.7" right="0.7" top="0.75" bottom="0.75" header="0.3" footer="0.3"/>
  <pageSetup paperSize="9" scale="61"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xp5eRSXaDg0aGffJjdAJTO3yO1tp6aKzNBWI8onxkbU=</DigestValue>
    </Reference>
    <Reference Type="http://www.w3.org/2000/09/xmldsig#Object" URI="#idOfficeObject">
      <DigestMethod Algorithm="http://www.w3.org/2001/04/xmlenc#sha256"/>
      <DigestValue>Ty48KMn0CHs2nBwYJRdtRmyOBjvAVxcBUmMfmBBZoUg=</DigestValue>
    </Reference>
    <Reference Type="http://uri.etsi.org/01903#SignedProperties" URI="#idSignedProperties">
      <Transforms>
        <Transform Algorithm="http://www.w3.org/TR/2001/REC-xml-c14n-20010315"/>
      </Transforms>
      <DigestMethod Algorithm="http://www.w3.org/2001/04/xmlenc#sha256"/>
      <DigestValue>AzZ4MLRGTzutXiyVNhjWl4Q1kOAF6u27Y+U034P/rzM=</DigestValue>
    </Reference>
  </SignedInfo>
  <SignatureValue>FwqWugkVOdP6Q8ai/gPLM0OyPY1D6ROfaWZs3seTGwo0zAmprh6aonq8zSvn6vwfarFUV4THlOaY
QIMkkDPcKRS0p//TSEXwV2/9tClyJYxsCI3ID6/AVY0L9okwgGv9B7CEgak9psax6XU+bo++9h9k
bXaO9GEAX1FjJKkeA0jG5KBvY8ofc2fRAB4SqBNn+hz+gG4zVm207Vcgeio0g5ZQSTpduJq87enQ
8eDag+BqOnXU2Dqt/m3wk2S562Q710AmyfxX6XlOFxtk80dOp4W2aHChqK6XYzjQdCXQLftrV2v2
HJQzLyemnV2NQpJFZgsHRRPJ9T9kEwP/3/B/6g==</SignatureValue>
  <KeyInfo>
    <X509Data>
      <X509Certificate>MIIGOzCCBSOgAwIBAgIKNHGYRQACAABGoTANBgkqhkiG9w0BAQsFADBKMRIwEAYKCZImiZPyLGQBGRYCZ2UxEzARBgoJkiaJk/IsZAEZFgNuYmcxHzAdBgNVBAMTFk5CRyBDbGFzcyAyIElOVCBTdWIgQ0EwHhcNMTcxMDMxMTMwNDU5WhcNMTkxMDMxMTMwNDU5WjA5MRYwFAYDVQQKEw1KU0MgQkFTSVNCQU5LMR8wHQYDVQQDExZCQlMgLSBUaW5hdGluIEtoZWxhZHplMIIBIjANBgkqhkiG9w0BAQEFAAOCAQ8AMIIBCgKCAQEA0vJeft7aCx9ciZE51K6w6UQ0b4UR1TChpUAdPLMeniNnBcuYwo29ntnXAaq2Ph1bdjck4f6BtKLdpGe2UBxBaTAb6gKlRoDCveoxSVxifX6IxG+YtBzcvdFk/bAYwSK9E/+Ux2hHYUNl/phK9MSc1runuvC+a6Udt9XlFi3SLCsC2h5S9zIpy9Hc6Jjk1qJBRHCFvT+T3ptq2+HzXQtMjvMYQX8PCI+fhucU96D9bXiDQGYsXcpeJz/IFELUmDN7oPTLEXThRrbT6n6Ekq/f4LoGbp61FYDQY7yof4Vgkh/vn7PBUMNu2e+VC1lDkCPvpeCebLQdG5Il6l66ds1KywIDAQABo4IDMjCCAy4wPAYJKwYBBAGCNxUHBC8wLQYlKwYBBAGCNxUI5rJgg431RIaBmQmDuKFKg76EcQSDxJEzhIOIXQIBZAIBHTAdBgNVHSUEFjAUBggrBgEFBQcDAgYIKwYBBQUHAwQwCwYDVR0PBAQDAgeAMCcGCSsGAQQBgjcVCgQaMBgwCgYIKwYBBQUHAwIwCgYIKwYBBQUHAwQwHQYDVR0OBBYEFBHeEXQ5hW75bP/cbOq5z3heTyJ2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dZxVm0evOsRss94XSBBd2CHZQTXgF+G+QfSVn2ZTM7afKTnD8r5fbEVMxIgCAVpHUvjOwQDxo0A9N8PMP00PZLE9VeFhv1pOVnJgVLbFQhYUqNWtGmPrpOjyWIUyH/bykCJb0SyCkS3VSsdwqntWuqagUHKpVVKvVR9+LuJq1d34Kcf44qCOW+X5Rced2F503tArrp33BH/XufDTQ/WTiKqmopcdAjzgmd71yw1VUFeTnLLRBOeJ75lWwDE2kFWPmn1s5yZCX08vRpJfzdb0Zx/31czehd/yoxCikVAA5WyjDk/YSEB8+EItSn73b2J2Kf/vgQhhFuoy8wvGJ83pL</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QgiN+XgBr4GVpT7HvqHJaO5f2vbnsNoDOCTlXa6hFMQ=</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ME4iBJLk1Ukh4j+2aBMD9D0MI86YAZGSCZx95TLrdSA=</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M4qPGefAk93mTM67vWaC4/5UtWvY33rHnz7hgde7nrY=</DigestValue>
      </Reference>
      <Reference URI="/xl/printerSettings/printerSettings10.bin?ContentType=application/vnd.openxmlformats-officedocument.spreadsheetml.printerSettings">
        <DigestMethod Algorithm="http://www.w3.org/2001/04/xmlenc#sha256"/>
        <DigestValue>7qIrovNZfT6AZ5yIxIIPi4mFpGPqkEpJC/WTBo4N5Q8=</DigestValue>
      </Reference>
      <Reference URI="/xl/printerSettings/printerSettings11.bin?ContentType=application/vnd.openxmlformats-officedocument.spreadsheetml.printerSettings">
        <DigestMethod Algorithm="http://www.w3.org/2001/04/xmlenc#sha256"/>
        <DigestValue>z3V6qKj+NTj0oEkKJ8s5H3FdWLnzw0bzpdMTZra9jQA=</DigestValue>
      </Reference>
      <Reference URI="/xl/printerSettings/printerSettings12.bin?ContentType=application/vnd.openxmlformats-officedocument.spreadsheetml.printerSettings">
        <DigestMethod Algorithm="http://www.w3.org/2001/04/xmlenc#sha256"/>
        <DigestValue>mFzdDt5kGIG479WIuDJyXIJm0k6tsezhm9oYgCy5nrQ=</DigestValue>
      </Reference>
      <Reference URI="/xl/printerSettings/printerSettings13.bin?ContentType=application/vnd.openxmlformats-officedocument.spreadsheetml.printerSettings">
        <DigestMethod Algorithm="http://www.w3.org/2001/04/xmlenc#sha256"/>
        <DigestValue>mFzdDt5kGIG479WIuDJyXIJm0k6tsezhm9oYgCy5nrQ=</DigestValue>
      </Reference>
      <Reference URI="/xl/printerSettings/printerSettings14.bin?ContentType=application/vnd.openxmlformats-officedocument.spreadsheetml.printerSettings">
        <DigestMethod Algorithm="http://www.w3.org/2001/04/xmlenc#sha256"/>
        <DigestValue>8Ik+2aHNiq+4P34Cu2++ZHZlSegUwN76E89jW0MLcO4=</DigestValue>
      </Reference>
      <Reference URI="/xl/printerSettings/printerSettings15.bin?ContentType=application/vnd.openxmlformats-officedocument.spreadsheetml.printerSettings">
        <DigestMethod Algorithm="http://www.w3.org/2001/04/xmlenc#sha256"/>
        <DigestValue>mFzdDt5kGIG479WIuDJyXIJm0k6tsezhm9oYgCy5nrQ=</DigestValue>
      </Reference>
      <Reference URI="/xl/printerSettings/printerSettings16.bin?ContentType=application/vnd.openxmlformats-officedocument.spreadsheetml.printerSettings">
        <DigestMethod Algorithm="http://www.w3.org/2001/04/xmlenc#sha256"/>
        <DigestValue>8Ik+2aHNiq+4P34Cu2++ZHZlSegUwN76E89jW0MLcO4=</DigestValue>
      </Reference>
      <Reference URI="/xl/printerSettings/printerSettings2.bin?ContentType=application/vnd.openxmlformats-officedocument.spreadsheetml.printerSettings">
        <DigestMethod Algorithm="http://www.w3.org/2001/04/xmlenc#sha256"/>
        <DigestValue>M4qPGefAk93mTM67vWaC4/5UtWvY33rHnz7hgde7nrY=</DigestValue>
      </Reference>
      <Reference URI="/xl/printerSettings/printerSettings3.bin?ContentType=application/vnd.openxmlformats-officedocument.spreadsheetml.printerSettings">
        <DigestMethod Algorithm="http://www.w3.org/2001/04/xmlenc#sha256"/>
        <DigestValue>M4qPGefAk93mTM67vWaC4/5UtWvY33rHnz7hgde7nrY=</DigestValue>
      </Reference>
      <Reference URI="/xl/printerSettings/printerSettings4.bin?ContentType=application/vnd.openxmlformats-officedocument.spreadsheetml.printerSettings">
        <DigestMethod Algorithm="http://www.w3.org/2001/04/xmlenc#sha256"/>
        <DigestValue>M4qPGefAk93mTM67vWaC4/5UtWvY33rHnz7hgde7nrY=</DigestValue>
      </Reference>
      <Reference URI="/xl/printerSettings/printerSettings5.bin?ContentType=application/vnd.openxmlformats-officedocument.spreadsheetml.printerSettings">
        <DigestMethod Algorithm="http://www.w3.org/2001/04/xmlenc#sha256"/>
        <DigestValue>M4qPGefAk93mTM67vWaC4/5UtWvY33rHnz7hgde7nrY=</DigestValue>
      </Reference>
      <Reference URI="/xl/printerSettings/printerSettings6.bin?ContentType=application/vnd.openxmlformats-officedocument.spreadsheetml.printerSettings">
        <DigestMethod Algorithm="http://www.w3.org/2001/04/xmlenc#sha256"/>
        <DigestValue>M4qPGefAk93mTM67vWaC4/5UtWvY33rHnz7hgde7nrY=</DigestValue>
      </Reference>
      <Reference URI="/xl/printerSettings/printerSettings7.bin?ContentType=application/vnd.openxmlformats-officedocument.spreadsheetml.printerSettings">
        <DigestMethod Algorithm="http://www.w3.org/2001/04/xmlenc#sha256"/>
        <DigestValue>7qIrovNZfT6AZ5yIxIIPi4mFpGPqkEpJC/WTBo4N5Q8=</DigestValue>
      </Reference>
      <Reference URI="/xl/printerSettings/printerSettings8.bin?ContentType=application/vnd.openxmlformats-officedocument.spreadsheetml.printerSettings">
        <DigestMethod Algorithm="http://www.w3.org/2001/04/xmlenc#sha256"/>
        <DigestValue>z3V6qKj+NTj0oEkKJ8s5H3FdWLnzw0bzpdMTZra9jQA=</DigestValue>
      </Reference>
      <Reference URI="/xl/printerSettings/printerSettings9.bin?ContentType=application/vnd.openxmlformats-officedocument.spreadsheetml.printerSettings">
        <DigestMethod Algorithm="http://www.w3.org/2001/04/xmlenc#sha256"/>
        <DigestValue>z3V6qKj+NTj0oEkKJ8s5H3FdWLnzw0bzpdMTZra9jQA=</DigestValue>
      </Reference>
      <Reference URI="/xl/sharedStrings.xml?ContentType=application/vnd.openxmlformats-officedocument.spreadsheetml.sharedStrings+xml">
        <DigestMethod Algorithm="http://www.w3.org/2001/04/xmlenc#sha256"/>
        <DigestValue>WaL7XqIguQbqPBfmCIE/Q1hY5OZhTScbgr3Lyw7oVeM=</DigestValue>
      </Reference>
      <Reference URI="/xl/styles.xml?ContentType=application/vnd.openxmlformats-officedocument.spreadsheetml.styles+xml">
        <DigestMethod Algorithm="http://www.w3.org/2001/04/xmlenc#sha256"/>
        <DigestValue>Qjc9EXV8N0Qgo1ta6b2Ydy6X2PDN9KGlJ6xlj2O/2ZI=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FNaqxHIh6vp+vb7yNEVhOTaPR/uOqpGP21x7lPkBkFU=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5WTXx2GwPfY8/g3w9b2WbrWK/3nL6xIxlTSxAzCioKg=</DigestValue>
      </Reference>
      <Reference URI="/xl/worksheets/sheet10.xml?ContentType=application/vnd.openxmlformats-officedocument.spreadsheetml.worksheet+xml">
        <DigestMethod Algorithm="http://www.w3.org/2001/04/xmlenc#sha256"/>
        <DigestValue>8nIDOD3nlljLL/iCTWHhR0qlUgl7We8ryMPQoTddK6Q=</DigestValue>
      </Reference>
      <Reference URI="/xl/worksheets/sheet11.xml?ContentType=application/vnd.openxmlformats-officedocument.spreadsheetml.worksheet+xml">
        <DigestMethod Algorithm="http://www.w3.org/2001/04/xmlenc#sha256"/>
        <DigestValue>N6iELg7GzN07gBme1MqJIX1lQJokZprQH7DfXZB7OYc=</DigestValue>
      </Reference>
      <Reference URI="/xl/worksheets/sheet12.xml?ContentType=application/vnd.openxmlformats-officedocument.spreadsheetml.worksheet+xml">
        <DigestMethod Algorithm="http://www.w3.org/2001/04/xmlenc#sha256"/>
        <DigestValue>SeVdhpeJiwilHUzlwnpPxzOJNJzq2gwK2e8iisje/jQ=</DigestValue>
      </Reference>
      <Reference URI="/xl/worksheets/sheet13.xml?ContentType=application/vnd.openxmlformats-officedocument.spreadsheetml.worksheet+xml">
        <DigestMethod Algorithm="http://www.w3.org/2001/04/xmlenc#sha256"/>
        <DigestValue>tneXQuXygdR5CVgAyESWAuBmkSnzOlLUGQi64AnRq3c=</DigestValue>
      </Reference>
      <Reference URI="/xl/worksheets/sheet14.xml?ContentType=application/vnd.openxmlformats-officedocument.spreadsheetml.worksheet+xml">
        <DigestMethod Algorithm="http://www.w3.org/2001/04/xmlenc#sha256"/>
        <DigestValue>6by6P97QsucQmYD3k53EolwDbS9XhoKKsWH2FV5yuiQ=</DigestValue>
      </Reference>
      <Reference URI="/xl/worksheets/sheet15.xml?ContentType=application/vnd.openxmlformats-officedocument.spreadsheetml.worksheet+xml">
        <DigestMethod Algorithm="http://www.w3.org/2001/04/xmlenc#sha256"/>
        <DigestValue>AwyoivBV2Lep+RNEP/xAOKNrje5KIG0wwNPc5MZQQok=</DigestValue>
      </Reference>
      <Reference URI="/xl/worksheets/sheet16.xml?ContentType=application/vnd.openxmlformats-officedocument.spreadsheetml.worksheet+xml">
        <DigestMethod Algorithm="http://www.w3.org/2001/04/xmlenc#sha256"/>
        <DigestValue>k4OzG+Q4aUlGdTuO/U5Baf5In6iyKunMbfJ/UjANPKk=</DigestValue>
      </Reference>
      <Reference URI="/xl/worksheets/sheet2.xml?ContentType=application/vnd.openxmlformats-officedocument.spreadsheetml.worksheet+xml">
        <DigestMethod Algorithm="http://www.w3.org/2001/04/xmlenc#sha256"/>
        <DigestValue>2LEJ43NGWtgh1BbmnFillH2o1AP7BTzkSLPgymKOJtY=</DigestValue>
      </Reference>
      <Reference URI="/xl/worksheets/sheet3.xml?ContentType=application/vnd.openxmlformats-officedocument.spreadsheetml.worksheet+xml">
        <DigestMethod Algorithm="http://www.w3.org/2001/04/xmlenc#sha256"/>
        <DigestValue>KR5niRpNrbJV/P/uLD6AbPoNTlPrj9hZrVhSSj0nnss=</DigestValue>
      </Reference>
      <Reference URI="/xl/worksheets/sheet4.xml?ContentType=application/vnd.openxmlformats-officedocument.spreadsheetml.worksheet+xml">
        <DigestMethod Algorithm="http://www.w3.org/2001/04/xmlenc#sha256"/>
        <DigestValue>Mk7D9zqKrJl/UbZEME2lKzwnR2xXSyLa/6XHDmGJGa0=</DigestValue>
      </Reference>
      <Reference URI="/xl/worksheets/sheet5.xml?ContentType=application/vnd.openxmlformats-officedocument.spreadsheetml.worksheet+xml">
        <DigestMethod Algorithm="http://www.w3.org/2001/04/xmlenc#sha256"/>
        <DigestValue>hXJHJ7JkIUvfgx+ea8JuoLgNFFV+p2qsWGk6UKh8lAc=</DigestValue>
      </Reference>
      <Reference URI="/xl/worksheets/sheet6.xml?ContentType=application/vnd.openxmlformats-officedocument.spreadsheetml.worksheet+xml">
        <DigestMethod Algorithm="http://www.w3.org/2001/04/xmlenc#sha256"/>
        <DigestValue>NbTTs2TEIeCI6CrpahpArhAzVhzmmBz+HX9uqL32ckE=</DigestValue>
      </Reference>
      <Reference URI="/xl/worksheets/sheet7.xml?ContentType=application/vnd.openxmlformats-officedocument.spreadsheetml.worksheet+xml">
        <DigestMethod Algorithm="http://www.w3.org/2001/04/xmlenc#sha256"/>
        <DigestValue>IavafR5bCCGnBdwdnWo7ZyGtTb533VNr3VuUJWLr88c=</DigestValue>
      </Reference>
      <Reference URI="/xl/worksheets/sheet8.xml?ContentType=application/vnd.openxmlformats-officedocument.spreadsheetml.worksheet+xml">
        <DigestMethod Algorithm="http://www.w3.org/2001/04/xmlenc#sha256"/>
        <DigestValue>WuiSsGS0bfldOttqZo091PJRYNmxDGGRPuJcxxJsRzM=</DigestValue>
      </Reference>
      <Reference URI="/xl/worksheets/sheet9.xml?ContentType=application/vnd.openxmlformats-officedocument.spreadsheetml.worksheet+xml">
        <DigestMethod Algorithm="http://www.w3.org/2001/04/xmlenc#sha256"/>
        <DigestValue>hjDiJu8I+frYRXhapYzjLgHot/Zg7KAx9BQyJuPjpxA=</DigestValue>
      </Reference>
    </Manifest>
    <SignatureProperties>
      <SignatureProperty Id="idSignatureTime" Target="#idPackageSignature">
        <mdssi:SignatureTime xmlns:mdssi="http://schemas.openxmlformats.org/package/2006/digital-signature">
          <mdssi:Format>YYYY-MM-DDThh:mm:ssTZD</mdssi:Format>
          <mdssi:Value>2018-04-30T07:16:18Z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For NBG</SignatureComments>
          <WindowsVersion>6.1</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2018-04-30T07:16:18Z</xd:SigningTime>
          <xd:SigningCertificate>
            <xd:Cert>
              <xd:CertDigest>
                <DigestMethod Algorithm="http://www.w3.org/2001/04/xmlenc#sha256"/>
                <DigestValue>pom5O9gKiB7wo2jLNWaTVerYy76r+/qjqch80njgidY=</DigestValue>
              </xd:CertDigest>
              <xd:IssuerSerial>
                <X509IssuerName>CN=NBG Class 2 INT Sub CA, DC=nbg, DC=ge</X509IssuerName>
                <X509SerialNumber>247658511365626478479009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For NBG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kqE5jz5bFt2V00ehdkjhA7+CeKsocIGNSi1B8l7y92w=</DigestValue>
    </Reference>
    <Reference Type="http://www.w3.org/2000/09/xmldsig#Object" URI="#idOfficeObject">
      <DigestMethod Algorithm="http://www.w3.org/2001/04/xmlenc#sha256"/>
      <DigestValue>AgSGaGfr1aq1C6iPgIgLI7by9He8tNdsz5U1RECAFk0=</DigestValue>
    </Reference>
    <Reference Type="http://uri.etsi.org/01903#SignedProperties" URI="#idSignedProperties">
      <Transforms>
        <Transform Algorithm="http://www.w3.org/TR/2001/REC-xml-c14n-20010315"/>
      </Transforms>
      <DigestMethod Algorithm="http://www.w3.org/2001/04/xmlenc#sha256"/>
      <DigestValue>H1sUc+swx/pBF5oTQ545cbWc45RZZ+LJ+s/Hko0YQ7M=</DigestValue>
    </Reference>
  </SignedInfo>
  <SignatureValue>DSdPzRaXrXaOKcXoVnwtNy6efSMuke9mLmvBwrlutijyEVVADiWGEoRIRxw0wz5xgiz5mCMD0Tz2
FmaJYK/2Hnzw+gALAB8O6JrBeBi8y1TFS64oJqTfcmtDDn5CPjXgAWT9HeDJywJ4BQzNwrimUOyk
Ie1HyE0mXxsq+1XIaSiSHkg7C+mr2tiMaezQ8lbJFpDyJoMhMv9hZeuijH1tjxinNP2kfPkmtvSk
DudhCBlN32UNQRHdH9YqDgxuTJt4LrCpNUkL+OaHcNqk0PddGIMH4DmVtZfjzVGdTw9Si8I0wa+x
hILNnOvYvSsR1p4BM3gf9BisfE63MHxpad8kdw==</SignatureValue>
  <KeyInfo>
    <X509Data>
      <X509Certificate>MIIGPTCCBSWgAwIBAgIKe4Mt+wACAAAc4DANBgkqhkiG9w0BAQsFADBKMRIwEAYKCZImiZPyLGQBGRYCZ2UxEzARBgoJkiaJk/IsZAEZFgNuYmcxHzAdBgNVBAMTFk5CRyBDbGFzcyAyIElOVCBTdWIgQ0EwHhcNMTcwMjE1MTA0NTIzWhcNMTkwMjE1MTA0NTIzWjA7MRYwFAYDVQQKEw1KU0MgQkFTSVNCQU5LMSEwHwYDVQQDExhCQlMgLSBMaWEgQXNsYW5pa2FzaHZpbGkwggEiMA0GCSqGSIb3DQEBAQUAA4IBDwAwggEKAoIBAQDGVH1a9Ch1XSedupP7lneKbMp8O5Rxp+3kEe2FVAsuO8Ih7AnfP8KDmI40je9te/aOlbBGNHR0+MDsB56vVqPi9zAf1iZ+1/9lNikN9i4Rq8HGWizIVPVTccrCP69q3atnJuZFV/NVD3pKZslJARyZxjdddM+KCJQMg3CZ8l/5hYyxVen20noSJWzNnDwMgMm/jqO24jvZLIPuYo/uW8klIfTrengbprDckmfExRV+tLGKanBiU+WH6Y9qk/UB4ter+C9T7l9F2Gyx75Ol0U6vGcAmPyMwyFUTKukBuHuxGm+wV+fkI6YQZPfaWwtW1Rja/KNDyt/vf3Re9ImYVGolAgMBAAGjggMyMIIDLjA8BgkrBgEEAYI3FQcELzAtBiUrBgEEAYI3FQjmsmCDjfVEhoGZCYO4oUqDvoRxBIHPkBGGr54RAgFkAgEbMB0GA1UdJQQWMBQGCCsGAQUFBwMCBggrBgEFBQcDBDALBgNVHQ8EBAMCB4AwJwYJKwYBBAGCNxUKBBowGDAKBggrBgEFBQcDAjAKBggrBgEFBQcDBDAdBgNVHQ4EFgQU2CJKLLHXu57wRpgmMLUD+os1KR4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QudxHwnVIkFizK+ZgP57NszbnyRYPlMLTwhrYZv8EYaMTH4lp/V3sdECJy6tkoC4/UeUzavzHclhGSO/us33SNXKSWr9SJQ3AQmc1cS8Pgn2S8nvPAsx/Tv2zm3z9IxBva8r6YfPqpX0+20jhHDYlbaoyU3FttRIZXjoNsO2f5zvomwQLtK84mz68J1+rRezqRyiAPl0KbUSnS/oX40nEuVbVZUxBErEKJ+MGSVdfFpnlA8taSSpAXKx8PvgZ6EM65a3ycF9pXRoNU+z8b22UJwH9WwfoVvAnG4gF374/hDd4+bpDP9lRZsZjYch7Dl6Peew7VVeu8FAjqFXMN7L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QgiN+XgBr4GVpT7HvqHJaO5f2vbnsNoDOCTlXa6hFMQ=</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ME4iBJLk1Ukh4j+2aBMD9D0MI86YAZGSCZx95TLrdSA=</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M4qPGefAk93mTM67vWaC4/5UtWvY33rHnz7hgde7nrY=</DigestValue>
      </Reference>
      <Reference URI="/xl/printerSettings/printerSettings10.bin?ContentType=application/vnd.openxmlformats-officedocument.spreadsheetml.printerSettings">
        <DigestMethod Algorithm="http://www.w3.org/2001/04/xmlenc#sha256"/>
        <DigestValue>7qIrovNZfT6AZ5yIxIIPi4mFpGPqkEpJC/WTBo4N5Q8=</DigestValue>
      </Reference>
      <Reference URI="/xl/printerSettings/printerSettings11.bin?ContentType=application/vnd.openxmlformats-officedocument.spreadsheetml.printerSettings">
        <DigestMethod Algorithm="http://www.w3.org/2001/04/xmlenc#sha256"/>
        <DigestValue>z3V6qKj+NTj0oEkKJ8s5H3FdWLnzw0bzpdMTZra9jQA=</DigestValue>
      </Reference>
      <Reference URI="/xl/printerSettings/printerSettings12.bin?ContentType=application/vnd.openxmlformats-officedocument.spreadsheetml.printerSettings">
        <DigestMethod Algorithm="http://www.w3.org/2001/04/xmlenc#sha256"/>
        <DigestValue>mFzdDt5kGIG479WIuDJyXIJm0k6tsezhm9oYgCy5nrQ=</DigestValue>
      </Reference>
      <Reference URI="/xl/printerSettings/printerSettings13.bin?ContentType=application/vnd.openxmlformats-officedocument.spreadsheetml.printerSettings">
        <DigestMethod Algorithm="http://www.w3.org/2001/04/xmlenc#sha256"/>
        <DigestValue>mFzdDt5kGIG479WIuDJyXIJm0k6tsezhm9oYgCy5nrQ=</DigestValue>
      </Reference>
      <Reference URI="/xl/printerSettings/printerSettings14.bin?ContentType=application/vnd.openxmlformats-officedocument.spreadsheetml.printerSettings">
        <DigestMethod Algorithm="http://www.w3.org/2001/04/xmlenc#sha256"/>
        <DigestValue>8Ik+2aHNiq+4P34Cu2++ZHZlSegUwN76E89jW0MLcO4=</DigestValue>
      </Reference>
      <Reference URI="/xl/printerSettings/printerSettings15.bin?ContentType=application/vnd.openxmlformats-officedocument.spreadsheetml.printerSettings">
        <DigestMethod Algorithm="http://www.w3.org/2001/04/xmlenc#sha256"/>
        <DigestValue>mFzdDt5kGIG479WIuDJyXIJm0k6tsezhm9oYgCy5nrQ=</DigestValue>
      </Reference>
      <Reference URI="/xl/printerSettings/printerSettings16.bin?ContentType=application/vnd.openxmlformats-officedocument.spreadsheetml.printerSettings">
        <DigestMethod Algorithm="http://www.w3.org/2001/04/xmlenc#sha256"/>
        <DigestValue>8Ik+2aHNiq+4P34Cu2++ZHZlSegUwN76E89jW0MLcO4=</DigestValue>
      </Reference>
      <Reference URI="/xl/printerSettings/printerSettings2.bin?ContentType=application/vnd.openxmlformats-officedocument.spreadsheetml.printerSettings">
        <DigestMethod Algorithm="http://www.w3.org/2001/04/xmlenc#sha256"/>
        <DigestValue>M4qPGefAk93mTM67vWaC4/5UtWvY33rHnz7hgde7nrY=</DigestValue>
      </Reference>
      <Reference URI="/xl/printerSettings/printerSettings3.bin?ContentType=application/vnd.openxmlformats-officedocument.spreadsheetml.printerSettings">
        <DigestMethod Algorithm="http://www.w3.org/2001/04/xmlenc#sha256"/>
        <DigestValue>M4qPGefAk93mTM67vWaC4/5UtWvY33rHnz7hgde7nrY=</DigestValue>
      </Reference>
      <Reference URI="/xl/printerSettings/printerSettings4.bin?ContentType=application/vnd.openxmlformats-officedocument.spreadsheetml.printerSettings">
        <DigestMethod Algorithm="http://www.w3.org/2001/04/xmlenc#sha256"/>
        <DigestValue>M4qPGefAk93mTM67vWaC4/5UtWvY33rHnz7hgde7nrY=</DigestValue>
      </Reference>
      <Reference URI="/xl/printerSettings/printerSettings5.bin?ContentType=application/vnd.openxmlformats-officedocument.spreadsheetml.printerSettings">
        <DigestMethod Algorithm="http://www.w3.org/2001/04/xmlenc#sha256"/>
        <DigestValue>M4qPGefAk93mTM67vWaC4/5UtWvY33rHnz7hgde7nrY=</DigestValue>
      </Reference>
      <Reference URI="/xl/printerSettings/printerSettings6.bin?ContentType=application/vnd.openxmlformats-officedocument.spreadsheetml.printerSettings">
        <DigestMethod Algorithm="http://www.w3.org/2001/04/xmlenc#sha256"/>
        <DigestValue>M4qPGefAk93mTM67vWaC4/5UtWvY33rHnz7hgde7nrY=</DigestValue>
      </Reference>
      <Reference URI="/xl/printerSettings/printerSettings7.bin?ContentType=application/vnd.openxmlformats-officedocument.spreadsheetml.printerSettings">
        <DigestMethod Algorithm="http://www.w3.org/2001/04/xmlenc#sha256"/>
        <DigestValue>7qIrovNZfT6AZ5yIxIIPi4mFpGPqkEpJC/WTBo4N5Q8=</DigestValue>
      </Reference>
      <Reference URI="/xl/printerSettings/printerSettings8.bin?ContentType=application/vnd.openxmlformats-officedocument.spreadsheetml.printerSettings">
        <DigestMethod Algorithm="http://www.w3.org/2001/04/xmlenc#sha256"/>
        <DigestValue>z3V6qKj+NTj0oEkKJ8s5H3FdWLnzw0bzpdMTZra9jQA=</DigestValue>
      </Reference>
      <Reference URI="/xl/printerSettings/printerSettings9.bin?ContentType=application/vnd.openxmlformats-officedocument.spreadsheetml.printerSettings">
        <DigestMethod Algorithm="http://www.w3.org/2001/04/xmlenc#sha256"/>
        <DigestValue>z3V6qKj+NTj0oEkKJ8s5H3FdWLnzw0bzpdMTZra9jQA=</DigestValue>
      </Reference>
      <Reference URI="/xl/sharedStrings.xml?ContentType=application/vnd.openxmlformats-officedocument.spreadsheetml.sharedStrings+xml">
        <DigestMethod Algorithm="http://www.w3.org/2001/04/xmlenc#sha256"/>
        <DigestValue>WaL7XqIguQbqPBfmCIE/Q1hY5OZhTScbgr3Lyw7oVeM=</DigestValue>
      </Reference>
      <Reference URI="/xl/styles.xml?ContentType=application/vnd.openxmlformats-officedocument.spreadsheetml.styles+xml">
        <DigestMethod Algorithm="http://www.w3.org/2001/04/xmlenc#sha256"/>
        <DigestValue>Qjc9EXV8N0Qgo1ta6b2Ydy6X2PDN9KGlJ6xlj2O/2ZI=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FNaqxHIh6vp+vb7yNEVhOTaPR/uOqpGP21x7lPkBkFU=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5WTXx2GwPfY8/g3w9b2WbrWK/3nL6xIxlTSxAzCioKg=</DigestValue>
      </Reference>
      <Reference URI="/xl/worksheets/sheet10.xml?ContentType=application/vnd.openxmlformats-officedocument.spreadsheetml.worksheet+xml">
        <DigestMethod Algorithm="http://www.w3.org/2001/04/xmlenc#sha256"/>
        <DigestValue>8nIDOD3nlljLL/iCTWHhR0qlUgl7We8ryMPQoTddK6Q=</DigestValue>
      </Reference>
      <Reference URI="/xl/worksheets/sheet11.xml?ContentType=application/vnd.openxmlformats-officedocument.spreadsheetml.worksheet+xml">
        <DigestMethod Algorithm="http://www.w3.org/2001/04/xmlenc#sha256"/>
        <DigestValue>N6iELg7GzN07gBme1MqJIX1lQJokZprQH7DfXZB7OYc=</DigestValue>
      </Reference>
      <Reference URI="/xl/worksheets/sheet12.xml?ContentType=application/vnd.openxmlformats-officedocument.spreadsheetml.worksheet+xml">
        <DigestMethod Algorithm="http://www.w3.org/2001/04/xmlenc#sha256"/>
        <DigestValue>SeVdhpeJiwilHUzlwnpPxzOJNJzq2gwK2e8iisje/jQ=</DigestValue>
      </Reference>
      <Reference URI="/xl/worksheets/sheet13.xml?ContentType=application/vnd.openxmlformats-officedocument.spreadsheetml.worksheet+xml">
        <DigestMethod Algorithm="http://www.w3.org/2001/04/xmlenc#sha256"/>
        <DigestValue>tneXQuXygdR5CVgAyESWAuBmkSnzOlLUGQi64AnRq3c=</DigestValue>
      </Reference>
      <Reference URI="/xl/worksheets/sheet14.xml?ContentType=application/vnd.openxmlformats-officedocument.spreadsheetml.worksheet+xml">
        <DigestMethod Algorithm="http://www.w3.org/2001/04/xmlenc#sha256"/>
        <DigestValue>6by6P97QsucQmYD3k53EolwDbS9XhoKKsWH2FV5yuiQ=</DigestValue>
      </Reference>
      <Reference URI="/xl/worksheets/sheet15.xml?ContentType=application/vnd.openxmlformats-officedocument.spreadsheetml.worksheet+xml">
        <DigestMethod Algorithm="http://www.w3.org/2001/04/xmlenc#sha256"/>
        <DigestValue>AwyoivBV2Lep+RNEP/xAOKNrje5KIG0wwNPc5MZQQok=</DigestValue>
      </Reference>
      <Reference URI="/xl/worksheets/sheet16.xml?ContentType=application/vnd.openxmlformats-officedocument.spreadsheetml.worksheet+xml">
        <DigestMethod Algorithm="http://www.w3.org/2001/04/xmlenc#sha256"/>
        <DigestValue>k4OzG+Q4aUlGdTuO/U5Baf5In6iyKunMbfJ/UjANPKk=</DigestValue>
      </Reference>
      <Reference URI="/xl/worksheets/sheet2.xml?ContentType=application/vnd.openxmlformats-officedocument.spreadsheetml.worksheet+xml">
        <DigestMethod Algorithm="http://www.w3.org/2001/04/xmlenc#sha256"/>
        <DigestValue>2LEJ43NGWtgh1BbmnFillH2o1AP7BTzkSLPgymKOJtY=</DigestValue>
      </Reference>
      <Reference URI="/xl/worksheets/sheet3.xml?ContentType=application/vnd.openxmlformats-officedocument.spreadsheetml.worksheet+xml">
        <DigestMethod Algorithm="http://www.w3.org/2001/04/xmlenc#sha256"/>
        <DigestValue>KR5niRpNrbJV/P/uLD6AbPoNTlPrj9hZrVhSSj0nnss=</DigestValue>
      </Reference>
      <Reference URI="/xl/worksheets/sheet4.xml?ContentType=application/vnd.openxmlformats-officedocument.spreadsheetml.worksheet+xml">
        <DigestMethod Algorithm="http://www.w3.org/2001/04/xmlenc#sha256"/>
        <DigestValue>Mk7D9zqKrJl/UbZEME2lKzwnR2xXSyLa/6XHDmGJGa0=</DigestValue>
      </Reference>
      <Reference URI="/xl/worksheets/sheet5.xml?ContentType=application/vnd.openxmlformats-officedocument.spreadsheetml.worksheet+xml">
        <DigestMethod Algorithm="http://www.w3.org/2001/04/xmlenc#sha256"/>
        <DigestValue>hXJHJ7JkIUvfgx+ea8JuoLgNFFV+p2qsWGk6UKh8lAc=</DigestValue>
      </Reference>
      <Reference URI="/xl/worksheets/sheet6.xml?ContentType=application/vnd.openxmlformats-officedocument.spreadsheetml.worksheet+xml">
        <DigestMethod Algorithm="http://www.w3.org/2001/04/xmlenc#sha256"/>
        <DigestValue>NbTTs2TEIeCI6CrpahpArhAzVhzmmBz+HX9uqL32ckE=</DigestValue>
      </Reference>
      <Reference URI="/xl/worksheets/sheet7.xml?ContentType=application/vnd.openxmlformats-officedocument.spreadsheetml.worksheet+xml">
        <DigestMethod Algorithm="http://www.w3.org/2001/04/xmlenc#sha256"/>
        <DigestValue>IavafR5bCCGnBdwdnWo7ZyGtTb533VNr3VuUJWLr88c=</DigestValue>
      </Reference>
      <Reference URI="/xl/worksheets/sheet8.xml?ContentType=application/vnd.openxmlformats-officedocument.spreadsheetml.worksheet+xml">
        <DigestMethod Algorithm="http://www.w3.org/2001/04/xmlenc#sha256"/>
        <DigestValue>WuiSsGS0bfldOttqZo091PJRYNmxDGGRPuJcxxJsRzM=</DigestValue>
      </Reference>
      <Reference URI="/xl/worksheets/sheet9.xml?ContentType=application/vnd.openxmlformats-officedocument.spreadsheetml.worksheet+xml">
        <DigestMethod Algorithm="http://www.w3.org/2001/04/xmlenc#sha256"/>
        <DigestValue>hjDiJu8I+frYRXhapYzjLgHot/Zg7KAx9BQyJuPjpxA=</DigestValue>
      </Reference>
    </Manifest>
    <SignatureProperties>
      <SignatureProperty Id="idSignatureTime" Target="#idPackageSignature">
        <mdssi:SignatureTime xmlns:mdssi="http://schemas.openxmlformats.org/package/2006/digital-signature">
          <mdssi:Format>YYYY-MM-DDThh:mm:ssTZD</mdssi:Format>
          <mdssi:Value>2018-04-30T08:39:48Z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2018-04-30T08:39:48Z</xd:SigningTime>
          <xd:SigningCertificate>
            <xd:Cert>
              <xd:CertDigest>
                <DigestMethod Algorithm="http://www.w3.org/2001/04/xmlenc#sha256"/>
                <DigestValue>ZNfH+qfjnwEtXM+lV+ObJRD9De/x5/3dy4hyPQmjRQo=</DigestValue>
              </xd:CertDigest>
              <xd:IssuerSerial>
                <X509IssuerName>CN=NBG Class 2 INT Sub CA, DC=nbg, DC=ge</X509IssuerName>
                <X509SerialNumber>583270914108581763620064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2018-05-01T10:05:24Z</dcterms:modified>
</cp:coreProperties>
</file>