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585" windowWidth="14805" windowHeight="7530" tabRatio="919" firstSheet="4" activeTab="13"/>
  </bookViews>
  <sheets>
    <sheet name="Info" sheetId="70" r:id="rId1"/>
    <sheet name="1. key ratios" sheetId="6" r:id="rId2"/>
    <sheet name="2. RC" sheetId="62" r:id="rId3"/>
    <sheet name="3. PL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H22" i="74" l="1"/>
  <c r="H21" i="74"/>
  <c r="G8" i="72" l="1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H15" i="74" l="1"/>
  <c r="C9" i="73" l="1"/>
  <c r="G22" i="75" l="1"/>
  <c r="G19" i="75" s="1"/>
  <c r="F22" i="75"/>
  <c r="F19" i="75" s="1"/>
  <c r="G16" i="75"/>
  <c r="F16" i="75"/>
  <c r="G13" i="75"/>
  <c r="F13" i="75"/>
  <c r="G7" i="75"/>
  <c r="F7" i="75"/>
  <c r="E8" i="72" l="1"/>
  <c r="H8" i="74" l="1"/>
  <c r="F41" i="62" l="1"/>
  <c r="D22" i="75" l="1"/>
  <c r="D19" i="75" s="1"/>
  <c r="C22" i="75"/>
  <c r="C19" i="75"/>
  <c r="D13" i="75"/>
  <c r="C13" i="75"/>
  <c r="D21" i="64" l="1"/>
  <c r="H20" i="74" l="1"/>
  <c r="H19" i="74"/>
  <c r="H18" i="74"/>
  <c r="H17" i="74"/>
  <c r="H16" i="74"/>
  <c r="H14" i="74"/>
  <c r="H13" i="74"/>
  <c r="H12" i="74"/>
  <c r="H11" i="74"/>
  <c r="H10" i="74"/>
  <c r="H9" i="74"/>
  <c r="C21" i="72"/>
  <c r="F15" i="72"/>
  <c r="C36" i="69"/>
  <c r="E20" i="72"/>
  <c r="E19" i="72"/>
  <c r="E18" i="72"/>
  <c r="E17" i="72"/>
  <c r="E16" i="72"/>
  <c r="E14" i="72"/>
  <c r="E13" i="72"/>
  <c r="E12" i="72"/>
  <c r="E11" i="72"/>
  <c r="E10" i="72"/>
  <c r="E9" i="72"/>
  <c r="E15" i="72"/>
  <c r="C22" i="74"/>
  <c r="C14" i="69"/>
  <c r="C16" i="75"/>
  <c r="D16" i="75"/>
  <c r="D7" i="75"/>
  <c r="C7" i="75"/>
  <c r="G14" i="62"/>
  <c r="F14" i="62"/>
  <c r="D14" i="62"/>
  <c r="C14" i="62"/>
  <c r="E21" i="72" l="1"/>
  <c r="E14" i="62"/>
  <c r="H14" i="62"/>
  <c r="S21" i="35"/>
  <c r="S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S22" i="35" l="1"/>
  <c r="F21" i="72" l="1"/>
  <c r="D21" i="72"/>
  <c r="D22" i="35" l="1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G22" i="74" l="1"/>
  <c r="F22" i="74"/>
  <c r="T21" i="64" l="1"/>
  <c r="U21" i="64"/>
  <c r="C6" i="71" l="1"/>
  <c r="C14" i="71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C14" i="37" l="1"/>
  <c r="C7" i="37"/>
  <c r="C21" i="37" l="1"/>
  <c r="D6" i="71"/>
  <c r="G61" i="53"/>
  <c r="F61" i="53"/>
  <c r="D61" i="53"/>
  <c r="C61" i="53"/>
  <c r="G53" i="53"/>
  <c r="F53" i="53"/>
  <c r="D53" i="53"/>
  <c r="C53" i="53"/>
  <c r="G34" i="53"/>
  <c r="G45" i="53" s="1"/>
  <c r="F34" i="53"/>
  <c r="F45" i="53" s="1"/>
  <c r="F54" i="53" s="1"/>
  <c r="D34" i="53"/>
  <c r="D45" i="53" s="1"/>
  <c r="C34" i="53"/>
  <c r="C45" i="53" s="1"/>
  <c r="C54" i="53" l="1"/>
  <c r="D54" i="53"/>
  <c r="G54" i="53"/>
  <c r="G30" i="53"/>
  <c r="F30" i="53"/>
  <c r="D30" i="53"/>
  <c r="C30" i="53"/>
  <c r="G9" i="53"/>
  <c r="G22" i="53" s="1"/>
  <c r="G31" i="53" s="1"/>
  <c r="G56" i="53" s="1"/>
  <c r="G63" i="53" s="1"/>
  <c r="G65" i="53" s="1"/>
  <c r="G67" i="53" s="1"/>
  <c r="F9" i="53"/>
  <c r="F22" i="53" s="1"/>
  <c r="D9" i="53"/>
  <c r="D22" i="53" s="1"/>
  <c r="D31" i="53" s="1"/>
  <c r="D56" i="53" s="1"/>
  <c r="D63" i="53" s="1"/>
  <c r="D65" i="53" s="1"/>
  <c r="D67" i="53" s="1"/>
  <c r="C9" i="53"/>
  <c r="C22" i="53" s="1"/>
  <c r="D31" i="62"/>
  <c r="D41" i="62" s="1"/>
  <c r="C31" i="62"/>
  <c r="C41" i="62" s="1"/>
  <c r="C20" i="62"/>
  <c r="C31" i="53" l="1"/>
  <c r="C56" i="53" s="1"/>
  <c r="C63" i="53" s="1"/>
  <c r="C65" i="53" s="1"/>
  <c r="C67" i="53" s="1"/>
  <c r="E22" i="53"/>
  <c r="F31" i="53"/>
  <c r="F56" i="53" s="1"/>
  <c r="F63" i="53" s="1"/>
  <c r="F65" i="53" s="1"/>
  <c r="F67" i="53" s="1"/>
  <c r="H22" i="53"/>
  <c r="G31" i="62"/>
  <c r="G41" i="62" s="1"/>
  <c r="F31" i="62"/>
  <c r="F20" i="62"/>
  <c r="G20" i="62"/>
  <c r="D20" i="62"/>
  <c r="E41" i="62" l="1"/>
  <c r="E31" i="62"/>
  <c r="D22" i="74"/>
  <c r="E22" i="74"/>
  <c r="G20" i="72"/>
  <c r="G19" i="72"/>
  <c r="G18" i="72"/>
  <c r="G17" i="72"/>
  <c r="G16" i="72"/>
  <c r="G15" i="72"/>
  <c r="G14" i="72"/>
  <c r="G13" i="72"/>
  <c r="G12" i="72"/>
  <c r="G11" i="72"/>
  <c r="G10" i="72"/>
  <c r="G9" i="72"/>
  <c r="G21" i="72" l="1"/>
  <c r="C5" i="73" s="1"/>
  <c r="C8" i="73" s="1"/>
  <c r="C13" i="73" s="1"/>
  <c r="C43" i="28"/>
  <c r="C31" i="28" l="1"/>
  <c r="C30" i="28" s="1"/>
  <c r="C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E16" i="37" l="1"/>
  <c r="E17" i="37"/>
  <c r="E18" i="37"/>
  <c r="E19" i="37"/>
  <c r="E15" i="37"/>
  <c r="E9" i="37"/>
  <c r="E10" i="37"/>
  <c r="E11" i="37"/>
  <c r="E12" i="37"/>
  <c r="E8" i="37"/>
  <c r="C15" i="36"/>
  <c r="V21" i="64" l="1"/>
  <c r="E7" i="37"/>
  <c r="E14" i="37"/>
  <c r="E21" i="37" l="1"/>
  <c r="C47" i="28"/>
  <c r="C52" i="28" s="1"/>
  <c r="C35" i="28"/>
  <c r="C41" i="28" s="1"/>
  <c r="C12" i="28"/>
  <c r="C6" i="28" l="1"/>
  <c r="C28" i="28" s="1"/>
  <c r="H21" i="53"/>
  <c r="H67" i="53"/>
  <c r="H66" i="53"/>
  <c r="H65" i="53"/>
  <c r="H64" i="53"/>
  <c r="H63" i="53"/>
  <c r="H61" i="53"/>
  <c r="H60" i="53"/>
  <c r="H59" i="53"/>
  <c r="H58" i="53"/>
  <c r="H56" i="53"/>
  <c r="H54" i="53"/>
  <c r="H53" i="53"/>
  <c r="H52" i="53"/>
  <c r="H51" i="53"/>
  <c r="H50" i="53"/>
  <c r="H49" i="53"/>
  <c r="H48" i="53"/>
  <c r="H47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1" i="53"/>
  <c r="H30" i="53"/>
  <c r="H29" i="53"/>
  <c r="H28" i="53"/>
  <c r="H27" i="53"/>
  <c r="H26" i="53"/>
  <c r="H25" i="53"/>
  <c r="H24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E24" i="53"/>
  <c r="E25" i="53"/>
  <c r="E26" i="53"/>
  <c r="E27" i="53"/>
  <c r="E28" i="53"/>
  <c r="E29" i="53"/>
  <c r="E30" i="53"/>
  <c r="E31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7" i="53"/>
  <c r="E48" i="53"/>
  <c r="E49" i="53"/>
  <c r="E50" i="53"/>
  <c r="E51" i="53"/>
  <c r="E52" i="53"/>
  <c r="E53" i="53"/>
  <c r="E54" i="53"/>
  <c r="E56" i="53"/>
  <c r="E58" i="53"/>
  <c r="E59" i="53"/>
  <c r="E60" i="53"/>
  <c r="E61" i="53"/>
  <c r="E63" i="53"/>
  <c r="E64" i="53"/>
  <c r="E65" i="53"/>
  <c r="E66" i="53"/>
  <c r="E67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8" i="53"/>
  <c r="H41" i="62"/>
  <c r="H8" i="62"/>
  <c r="H9" i="62"/>
  <c r="H10" i="62"/>
  <c r="H11" i="62"/>
  <c r="H12" i="62"/>
  <c r="H13" i="62"/>
  <c r="H15" i="62"/>
  <c r="H16" i="62"/>
  <c r="H17" i="62"/>
  <c r="H18" i="62"/>
  <c r="H19" i="62"/>
  <c r="H20" i="62"/>
  <c r="H22" i="62"/>
  <c r="H23" i="62"/>
  <c r="H24" i="62"/>
  <c r="H25" i="62"/>
  <c r="H26" i="62"/>
  <c r="H27" i="62"/>
  <c r="H28" i="62"/>
  <c r="H29" i="62"/>
  <c r="H30" i="62"/>
  <c r="H31" i="62"/>
  <c r="H33" i="62"/>
  <c r="H34" i="62"/>
  <c r="H35" i="62"/>
  <c r="H36" i="62"/>
  <c r="H37" i="62"/>
  <c r="H38" i="62"/>
  <c r="H39" i="62"/>
  <c r="H40" i="62"/>
  <c r="H7" i="62"/>
  <c r="E33" i="62"/>
  <c r="E34" i="62"/>
  <c r="E35" i="62"/>
  <c r="E36" i="62"/>
  <c r="E37" i="62"/>
  <c r="E38" i="62"/>
  <c r="E39" i="62"/>
  <c r="E40" i="62"/>
  <c r="E23" i="62"/>
  <c r="E24" i="62"/>
  <c r="E25" i="62"/>
  <c r="E26" i="62"/>
  <c r="E27" i="62"/>
  <c r="E28" i="62"/>
  <c r="E29" i="62"/>
  <c r="E30" i="62"/>
  <c r="E22" i="62"/>
  <c r="E8" i="62"/>
  <c r="E9" i="62"/>
  <c r="E10" i="62"/>
  <c r="E11" i="62"/>
  <c r="E12" i="62"/>
  <c r="E13" i="62"/>
  <c r="E15" i="62"/>
  <c r="E16" i="62"/>
  <c r="E17" i="62"/>
  <c r="E18" i="62"/>
  <c r="E19" i="62"/>
  <c r="E20" i="62"/>
  <c r="E7" i="62"/>
  <c r="C44" i="69" l="1"/>
  <c r="C24" i="69"/>
</calcChain>
</file>

<file path=xl/sharedStrings.xml><?xml version="1.0" encoding="utf-8"?>
<sst xmlns="http://schemas.openxmlformats.org/spreadsheetml/2006/main" count="648" uniqueCount="420">
  <si>
    <t>a</t>
  </si>
  <si>
    <t>b</t>
  </si>
  <si>
    <t>c</t>
  </si>
  <si>
    <t>d</t>
  </si>
  <si>
    <t>e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</si>
  <si>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</si>
  <si>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</si>
  <si>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</si>
  <si>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</si>
  <si>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</si>
  <si>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</si>
  <si>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</si>
  <si>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</si>
  <si>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</si>
  <si>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</si>
  <si>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</si>
  <si>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</si>
  <si>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</si>
  <si>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</si>
  <si>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</si>
  <si>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</si>
  <si>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</si>
  <si>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</si>
  <si>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</si>
  <si>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</si>
  <si>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</si>
  <si>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</si>
  <si>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</si>
  <si>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</si>
  <si>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</si>
  <si>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</si>
  <si>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</si>
  <si>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</si>
  <si>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</si>
  <si>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</si>
  <si>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</si>
  <si>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</si>
  <si>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</si>
  <si>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</si>
  <si>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</si>
  <si>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</si>
  <si>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</si>
  <si>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</si>
  <si>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</si>
  <si>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</si>
  <si>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</si>
  <si>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</si>
  <si>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</si>
  <si>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</si>
  <si>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</si>
  <si>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</si>
  <si>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</si>
  <si>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</si>
  <si>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</si>
  <si>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</si>
  <si>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</si>
  <si>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</si>
  <si>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</si>
  <si>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</si>
  <si>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</si>
  <si>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</si>
  <si>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</si>
  <si>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</si>
  <si>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</si>
  <si>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</si>
  <si>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</si>
  <si>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</si>
  <si>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</si>
  <si>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</si>
  <si>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</si>
  <si>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</si>
  <si>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</si>
  <si>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</si>
  <si>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</si>
  <si>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</si>
  <si>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</si>
  <si>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</si>
  <si>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</si>
  <si>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</si>
  <si>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</si>
  <si>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</si>
  <si>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</si>
  <si>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</si>
  <si>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</si>
  <si>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</si>
  <si>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</si>
  <si>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</si>
  <si>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</si>
  <si>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</si>
  <si>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</si>
  <si>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</si>
  <si>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</si>
  <si>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</si>
  <si>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</si>
  <si>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</si>
  <si>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</si>
  <si>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</si>
  <si>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</si>
  <si>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</si>
  <si>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</si>
  <si>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</si>
  <si>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</si>
  <si>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</si>
  <si>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</si>
  <si>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</si>
  <si>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</si>
  <si>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</si>
  <si>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</si>
  <si>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</si>
  <si>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</si>
  <si>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</si>
  <si>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</si>
  <si>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</si>
  <si>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</si>
  <si>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</si>
  <si>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</si>
  <si>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</si>
  <si>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</si>
  <si>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</si>
  <si>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</si>
  <si>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</si>
  <si>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</si>
  <si>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</si>
  <si>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</si>
  <si>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</si>
  <si>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</si>
  <si>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</si>
  <si>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</si>
  <si>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</si>
  <si>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</si>
  <si>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</si>
  <si>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</si>
  <si>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</si>
  <si>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</si>
  <si>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</si>
  <si>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</si>
  <si>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</si>
  <si>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</si>
  <si>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</si>
  <si>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</si>
  <si>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</si>
  <si>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</si>
  <si>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</si>
  <si>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</si>
  <si>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</si>
  <si>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</si>
  <si>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</si>
  <si>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</si>
  <si>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</si>
  <si>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</si>
  <si>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</si>
  <si>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</si>
  <si>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</si>
  <si>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</si>
  <si>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</si>
  <si>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</si>
  <si>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</si>
  <si>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</si>
  <si>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</si>
  <si>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</si>
  <si>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</si>
  <si>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</si>
  <si>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</si>
  <si>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</si>
  <si>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</si>
  <si>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</si>
  <si>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</si>
  <si>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</si>
  <si>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</si>
  <si>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</si>
  <si>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</si>
  <si>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</si>
  <si>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</si>
  <si>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</si>
  <si>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</si>
  <si>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</si>
  <si>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</si>
  <si>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</si>
  <si>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</si>
  <si>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</si>
  <si>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</si>
  <si>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</si>
  <si>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</si>
  <si>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</si>
  <si>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</si>
  <si>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</si>
  <si>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</si>
  <si>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</si>
  <si>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</si>
  <si>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</si>
  <si>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</si>
  <si>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</si>
  <si>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</si>
  <si>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</si>
  <si>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</si>
  <si>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</si>
  <si>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</si>
  <si>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</si>
  <si>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</si>
  <si>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</si>
  <si>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</si>
  <si>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</si>
  <si>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</si>
  <si>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</si>
  <si>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</si>
  <si>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</si>
  <si>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</si>
  <si>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</si>
  <si>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</si>
  <si>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</si>
  <si>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</si>
  <si>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</si>
  <si>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</si>
  <si>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</si>
  <si>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</si>
  <si>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</si>
  <si>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</si>
  <si>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</si>
  <si>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</si>
  <si>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</si>
  <si>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</si>
  <si>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</si>
  <si>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</si>
  <si>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</si>
  <si>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</si>
  <si>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</si>
  <si>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</si>
  <si>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</si>
  <si>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</si>
  <si>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</si>
  <si>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</si>
  <si>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</si>
  <si>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</si>
  <si>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</si>
  <si>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</si>
  <si>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</si>
  <si>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</si>
  <si>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</si>
  <si>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</si>
  <si>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</si>
  <si>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</si>
  <si>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</si>
  <si>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</si>
  <si>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</si>
  <si>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</si>
  <si>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</si>
  <si>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</si>
  <si>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</si>
  <si>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>მათ შორის 10%-ზე ნაკლები  წილობრივი მფლობელობა, რომელიც შეზღუდულად აღიარდება</t>
  </si>
  <si>
    <t>მათ შორის მნიშვნელოვანი ინვესტიციები, რომლებიც შეზღუდულად აღიარდება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</si>
  <si>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</si>
  <si>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</si>
  <si>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</si>
  <si>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</si>
  <si>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</si>
  <si>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</si>
  <si>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</si>
  <si>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</si>
  <si>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 საბალანსო უწყისი</t>
  </si>
  <si>
    <t>ბალანსგარეშე ანგარიშგების უწყისი</t>
  </si>
  <si>
    <t xml:space="preserve">მათ შორის 10 %-იანი წილობრივი მფლობელობა ფინანსურ  დაწესებულებებში  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</si>
  <si>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</si>
  <si>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</si>
  <si>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</si>
  <si>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</si>
  <si>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</si>
  <si>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</si>
  <si>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</si>
  <si>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</si>
  <si>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</si>
  <si>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</si>
  <si>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</si>
  <si>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</si>
  <si>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</si>
  <si>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</si>
  <si>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</si>
  <si>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</si>
  <si>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</si>
  <si>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</si>
  <si>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</si>
  <si>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</si>
  <si>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</si>
  <si>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</si>
  <si>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</si>
  <si>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</si>
  <si>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</si>
  <si>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</si>
  <si>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</si>
  <si>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</si>
  <si>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</si>
  <si>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</si>
  <si>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</si>
  <si>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</si>
  <si>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</si>
  <si>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</si>
  <si>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</si>
  <si>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</si>
  <si>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</si>
  <si>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</si>
  <si>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</si>
  <si>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</si>
  <si>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</si>
  <si>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</si>
  <si>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</si>
  <si>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</si>
  <si>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</si>
  <si>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</si>
  <si>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</si>
  <si>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</si>
  <si>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</si>
  <si>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</si>
  <si>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</si>
  <si>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</si>
  <si>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</si>
  <si>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</si>
  <si>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</si>
  <si>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</si>
  <si>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</si>
  <si>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</si>
  <si>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</si>
  <si>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</si>
  <si>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</si>
  <si>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</si>
  <si>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</si>
  <si>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</si>
  <si>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</si>
  <si>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</si>
  <si>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</si>
  <si>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</si>
  <si>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</si>
  <si>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</si>
  <si>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</si>
  <si>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</si>
  <si>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</si>
  <si>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</si>
  <si>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</si>
  <si>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</si>
  <si>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</si>
  <si>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</si>
  <si>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</si>
  <si>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</si>
  <si>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</si>
  <si>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</si>
  <si>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</si>
  <si>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</si>
  <si>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</si>
  <si>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</si>
  <si>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</si>
  <si>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</si>
  <si>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</si>
  <si>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</si>
  <si>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</si>
  <si>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</si>
  <si>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</si>
  <si>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</si>
  <si>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</si>
  <si>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</si>
  <si>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</si>
  <si>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</si>
  <si>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</si>
  <si>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</si>
  <si>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</si>
  <si>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ცხრილი 9 (Capital), N10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</si>
  <si>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</si>
  <si>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</si>
  <si>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</si>
  <si>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</si>
  <si>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</si>
  <si>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</si>
  <si>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</si>
  <si>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</si>
  <si>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</si>
  <si>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</si>
  <si>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</si>
  <si>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</si>
  <si>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</si>
  <si>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</si>
  <si>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</si>
  <si>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</si>
  <si>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</si>
  <si>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</si>
  <si>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</si>
  <si>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</si>
  <si>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</si>
  <si>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</si>
  <si>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</si>
  <si>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</si>
  <si>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</si>
  <si>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</si>
  <si>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</si>
  <si>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</si>
  <si>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სს "ბაზისბანკი"</t>
  </si>
  <si>
    <t>ჯანგ ძუნი</t>
  </si>
  <si>
    <t>ჟუ ნინგი</t>
  </si>
  <si>
    <t>ცაავა დავით</t>
  </si>
  <si>
    <t>ხვეი ლი</t>
  </si>
  <si>
    <t>ასლანიკაშვილი ლია</t>
  </si>
  <si>
    <t>კაკაბაძე დავით</t>
  </si>
  <si>
    <t>გარდაფხაძე ლევან</t>
  </si>
  <si>
    <t>შპს "Xinjiang HuaLing Industry &amp; Trade (Group) Co"</t>
  </si>
  <si>
    <t>მი ზაიქი</t>
  </si>
  <si>
    <t>დავით ცაავა</t>
  </si>
  <si>
    <t>www.basisbank.ge</t>
  </si>
  <si>
    <t>ცხრილი 9 (Capital), N2</t>
  </si>
  <si>
    <t>ცხრილი 9 (Capital), N3</t>
  </si>
  <si>
    <t>ცხრილი 9 (Capital), N5</t>
  </si>
  <si>
    <t>ცხრილი 9 (Capital), N6</t>
  </si>
  <si>
    <t>ცხრილი 9 (Capital), N17</t>
  </si>
  <si>
    <t>ცხრილი 9 (Capital), N39</t>
  </si>
  <si>
    <t>1Q 2017</t>
  </si>
  <si>
    <t>2Q 2017</t>
  </si>
  <si>
    <t>4Q 2016</t>
  </si>
  <si>
    <t>3Q 2016</t>
  </si>
  <si>
    <t>1.4*</t>
  </si>
  <si>
    <t>საოპერაციო  რისკებით გამოწვეული დანაკარგების რეზერვი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</si>
  <si>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ივნისის №92/04 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</si>
  <si>
    <t>3Q 2017</t>
  </si>
  <si>
    <t>მი ენხვა</t>
  </si>
  <si>
    <t>ცხრილი 9 (Capital), N5, N8</t>
  </si>
  <si>
    <t>სულ გარესაბალანსო ელემენტების საკრედიტო მიტიგაცია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</si>
</sst>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SPKolheti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096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/>
    <xf numFmtId="168" fontId="28" fillId="37" borderId="0"/>
    <xf numFmtId="169" fontId="28" fillId="37" borderId="0"/>
    <xf numFmtId="168" fontId="28" fillId="37" borderId="0"/>
    <xf numFmtId="0" fontId="29" fillId="38" borderId="0" applyNumberFormat="0" applyBorder="0" applyAlignment="0" applyProtection="0"/>
    <xf numFmtId="0" fontId="4" fillId="13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30" fillId="38" borderId="0" applyNumberFormat="0" applyBorder="0" applyAlignment="0" applyProtection="0"/>
    <xf numFmtId="169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4" fillId="17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30" fillId="39" borderId="0" applyNumberFormat="0" applyBorder="0" applyAlignment="0" applyProtection="0"/>
    <xf numFmtId="169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4" fillId="21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30" fillId="40" borderId="0" applyNumberFormat="0" applyBorder="0" applyAlignment="0" applyProtection="0"/>
    <xf numFmtId="169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4" fillId="25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4" fillId="29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30" fillId="42" borderId="0" applyNumberFormat="0" applyBorder="0" applyAlignment="0" applyProtection="0"/>
    <xf numFmtId="169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3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30" fillId="43" borderId="0" applyNumberFormat="0" applyBorder="0" applyAlignment="0" applyProtection="0"/>
    <xf numFmtId="169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4" fillId="1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4" fillId="18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30" fillId="45" borderId="0" applyNumberFormat="0" applyBorder="0" applyAlignment="0" applyProtection="0"/>
    <xf numFmtId="169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4" fillId="22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9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30" fillId="41" borderId="0" applyNumberFormat="0" applyBorder="0" applyAlignment="0" applyProtection="0"/>
    <xf numFmtId="169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4" fillId="30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30" fillId="44" borderId="0" applyNumberFormat="0" applyBorder="0" applyAlignment="0" applyProtection="0"/>
    <xf numFmtId="169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4" fillId="34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9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0" applyNumberFormat="0" applyBorder="0" applyAlignment="0" applyProtection="0"/>
    <xf numFmtId="0" fontId="32" fillId="15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168" fontId="33" fillId="48" borderId="0" applyNumberFormat="0" applyBorder="0" applyAlignment="0" applyProtection="0"/>
    <xf numFmtId="169" fontId="33" fillId="48" borderId="0" applyNumberFormat="0" applyBorder="0" applyAlignment="0" applyProtection="0"/>
    <xf numFmtId="168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2" fillId="19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33" fillId="45" borderId="0" applyNumberFormat="0" applyBorder="0" applyAlignment="0" applyProtection="0"/>
    <xf numFmtId="169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2" fillId="23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33" fillId="46" borderId="0" applyNumberFormat="0" applyBorder="0" applyAlignment="0" applyProtection="0"/>
    <xf numFmtId="169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2" fillId="31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2" fillId="35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33" fillId="51" borderId="0" applyNumberFormat="0" applyBorder="0" applyAlignment="0" applyProtection="0"/>
    <xf numFmtId="169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1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2" fillId="12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168" fontId="33" fillId="54" borderId="0" applyNumberFormat="0" applyBorder="0" applyAlignment="0" applyProtection="0"/>
    <xf numFmtId="169" fontId="33" fillId="54" borderId="0" applyNumberFormat="0" applyBorder="0" applyAlignment="0" applyProtection="0"/>
    <xf numFmtId="168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2" fillId="16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168" fontId="33" fillId="58" borderId="0" applyNumberFormat="0" applyBorder="0" applyAlignment="0" applyProtection="0"/>
    <xf numFmtId="169" fontId="33" fillId="58" borderId="0" applyNumberFormat="0" applyBorder="0" applyAlignment="0" applyProtection="0"/>
    <xf numFmtId="168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5" borderId="0" applyNumberFormat="0" applyBorder="0" applyAlignment="0" applyProtection="0"/>
    <xf numFmtId="0" fontId="29" fillId="59" borderId="0" applyNumberFormat="0" applyBorder="0" applyAlignment="0" applyProtection="0"/>
    <xf numFmtId="0" fontId="31" fillId="56" borderId="0" applyNumberFormat="0" applyBorder="0" applyAlignment="0" applyProtection="0"/>
    <xf numFmtId="0" fontId="31" fillId="60" borderId="0" applyNumberFormat="0" applyBorder="0" applyAlignment="0" applyProtection="0"/>
    <xf numFmtId="0" fontId="32" fillId="2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168" fontId="33" fillId="60" borderId="0" applyNumberFormat="0" applyBorder="0" applyAlignment="0" applyProtection="0"/>
    <xf numFmtId="169" fontId="33" fillId="60" borderId="0" applyNumberFormat="0" applyBorder="0" applyAlignment="0" applyProtection="0"/>
    <xf numFmtId="168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52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9" borderId="0" applyNumberFormat="0" applyBorder="0" applyAlignment="0" applyProtection="0"/>
    <xf numFmtId="0" fontId="32" fillId="24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33" fillId="49" borderId="0" applyNumberFormat="0" applyBorder="0" applyAlignment="0" applyProtection="0"/>
    <xf numFmtId="169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61" borderId="0" applyNumberFormat="0" applyBorder="0" applyAlignment="0" applyProtection="0"/>
    <xf numFmtId="0" fontId="29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0" borderId="0" applyNumberFormat="0" applyBorder="0" applyAlignment="0" applyProtection="0"/>
    <xf numFmtId="0" fontId="32" fillId="28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33" fillId="50" borderId="0" applyNumberFormat="0" applyBorder="0" applyAlignment="0" applyProtection="0"/>
    <xf numFmtId="169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5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2" fillId="32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168" fontId="33" fillId="63" borderId="0" applyNumberFormat="0" applyBorder="0" applyAlignment="0" applyProtection="0"/>
    <xf numFmtId="169" fontId="33" fillId="63" borderId="0" applyNumberFormat="0" applyBorder="0" applyAlignment="0" applyProtection="0"/>
    <xf numFmtId="168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4" fillId="39" borderId="0" applyNumberFormat="0" applyBorder="0" applyAlignment="0" applyProtection="0"/>
    <xf numFmtId="0" fontId="35" fillId="6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4" fillId="39" borderId="0" applyNumberFormat="0" applyBorder="0" applyAlignment="0" applyProtection="0"/>
    <xf numFmtId="170" fontId="37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1" fontId="39" fillId="0" borderId="0" applyFill="0" applyBorder="0" applyAlignment="0"/>
    <xf numFmtId="171" fontId="39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0" fontId="38" fillId="0" borderId="0" applyFill="0" applyBorder="0" applyAlignment="0"/>
    <xf numFmtId="172" fontId="39" fillId="0" borderId="0" applyFill="0" applyBorder="0" applyAlignment="0"/>
    <xf numFmtId="173" fontId="39" fillId="0" borderId="0" applyFill="0" applyBorder="0" applyAlignment="0"/>
    <xf numFmtId="174" fontId="39" fillId="0" borderId="0" applyFill="0" applyBorder="0" applyAlignment="0"/>
    <xf numFmtId="175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0" fontId="40" fillId="64" borderId="42" applyNumberFormat="0" applyAlignment="0" applyProtection="0"/>
    <xf numFmtId="0" fontId="41" fillId="9" borderId="36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168" fontId="42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168" fontId="42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169" fontId="42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1" fillId="9" borderId="36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1" fillId="9" borderId="36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1" fillId="9" borderId="36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1" fillId="9" borderId="36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1" fillId="9" borderId="36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1" fillId="9" borderId="36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1" fillId="9" borderId="36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0" fontId="40" fillId="64" borderId="42" applyNumberFormat="0" applyAlignment="0" applyProtection="0"/>
    <xf numFmtId="168" fontId="42" fillId="64" borderId="42" applyNumberFormat="0" applyAlignment="0" applyProtection="0"/>
    <xf numFmtId="169" fontId="42" fillId="64" borderId="42" applyNumberFormat="0" applyAlignment="0" applyProtection="0"/>
    <xf numFmtId="168" fontId="42" fillId="64" borderId="42" applyNumberFormat="0" applyAlignment="0" applyProtection="0"/>
    <xf numFmtId="168" fontId="42" fillId="64" borderId="42" applyNumberFormat="0" applyAlignment="0" applyProtection="0"/>
    <xf numFmtId="169" fontId="42" fillId="64" borderId="42" applyNumberFormat="0" applyAlignment="0" applyProtection="0"/>
    <xf numFmtId="168" fontId="42" fillId="64" borderId="42" applyNumberFormat="0" applyAlignment="0" applyProtection="0"/>
    <xf numFmtId="168" fontId="42" fillId="64" borderId="42" applyNumberFormat="0" applyAlignment="0" applyProtection="0"/>
    <xf numFmtId="169" fontId="42" fillId="64" borderId="42" applyNumberFormat="0" applyAlignment="0" applyProtection="0"/>
    <xf numFmtId="168" fontId="42" fillId="64" borderId="42" applyNumberFormat="0" applyAlignment="0" applyProtection="0"/>
    <xf numFmtId="168" fontId="42" fillId="64" borderId="42" applyNumberFormat="0" applyAlignment="0" applyProtection="0"/>
    <xf numFmtId="169" fontId="42" fillId="64" borderId="42" applyNumberFormat="0" applyAlignment="0" applyProtection="0"/>
    <xf numFmtId="168" fontId="42" fillId="64" borderId="42" applyNumberFormat="0" applyAlignment="0" applyProtection="0"/>
    <xf numFmtId="0" fontId="40" fillId="64" borderId="42" applyNumberFormat="0" applyAlignment="0" applyProtection="0"/>
    <xf numFmtId="0" fontId="43" fillId="65" borderId="43" applyNumberFormat="0" applyAlignment="0" applyProtection="0"/>
    <xf numFmtId="0" fontId="44" fillId="10" borderId="39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0" fontId="43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0" fontId="44" fillId="10" borderId="39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169" fontId="45" fillId="65" borderId="43" applyNumberFormat="0" applyAlignment="0" applyProtection="0"/>
    <xf numFmtId="168" fontId="45" fillId="65" borderId="43" applyNumberFormat="0" applyAlignment="0" applyProtection="0"/>
    <xf numFmtId="0" fontId="43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172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0" borderId="0"/>
    <xf numFmtId="14" fontId="48" fillId="0" borderId="0" applyFill="0" applyBorder="0" applyAlignment="0"/>
    <xf numFmtId="38" fontId="28" fillId="0" borderId="44">
      <alignment vertical="center"/>
    </xf>
    <xf numFmtId="38" fontId="28" fillId="0" borderId="44">
      <alignment vertical="center"/>
    </xf>
    <xf numFmtId="38" fontId="28" fillId="0" borderId="44">
      <alignment vertical="center"/>
    </xf>
    <xf numFmtId="38" fontId="28" fillId="0" borderId="44">
      <alignment vertical="center"/>
    </xf>
    <xf numFmtId="38" fontId="28" fillId="0" borderId="44">
      <alignment vertical="center"/>
    </xf>
    <xf numFmtId="38" fontId="28" fillId="0" borderId="44">
      <alignment vertical="center"/>
    </xf>
    <xf numFmtId="38" fontId="28" fillId="0" borderId="44">
      <alignment vertical="center"/>
    </xf>
    <xf numFmtId="38" fontId="28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9" fillId="66" borderId="0" applyNumberFormat="0" applyBorder="0" applyAlignment="0" applyProtection="0"/>
    <xf numFmtId="0" fontId="49" fillId="67" borderId="0" applyNumberFormat="0" applyBorder="0" applyAlignment="0" applyProtection="0"/>
    <xf numFmtId="0" fontId="49" fillId="68" borderId="0" applyNumberFormat="0" applyBorder="0" applyAlignment="0" applyProtection="0"/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9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38" fillId="0" borderId="3" applyNumberFormat="0" applyAlignment="0">
      <alignment horizontal="right"/>
      <protection locked="0"/>
    </xf>
    <xf numFmtId="0" fontId="53" fillId="40" borderId="0" applyNumberFormat="0" applyBorder="0" applyAlignment="0" applyProtection="0"/>
    <xf numFmtId="0" fontId="54" fillId="5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0" fontId="53" fillId="40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168" fontId="55" fillId="40" borderId="0" applyNumberFormat="0" applyBorder="0" applyAlignment="0" applyProtection="0"/>
    <xf numFmtId="169" fontId="55" fillId="40" borderId="0" applyNumberFormat="0" applyBorder="0" applyAlignment="0" applyProtection="0"/>
    <xf numFmtId="168" fontId="55" fillId="40" borderId="0" applyNumberFormat="0" applyBorder="0" applyAlignment="0" applyProtection="0"/>
    <xf numFmtId="0" fontId="53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56" fillId="0" borderId="33" applyNumberFormat="0" applyAlignment="0" applyProtection="0">
      <alignment horizontal="left" vertical="center"/>
    </xf>
    <xf numFmtId="0" fontId="56" fillId="0" borderId="33" applyNumberFormat="0" applyAlignment="0" applyProtection="0">
      <alignment horizontal="left" vertical="center"/>
    </xf>
    <xf numFmtId="168" fontId="56" fillId="0" borderId="33" applyNumberFormat="0" applyAlignment="0" applyProtection="0">
      <alignment horizontal="left" vertical="center"/>
    </xf>
    <xf numFmtId="0" fontId="56" fillId="0" borderId="9">
      <alignment horizontal="left" vertical="center"/>
    </xf>
    <xf numFmtId="0" fontId="56" fillId="0" borderId="9">
      <alignment horizontal="left" vertical="center"/>
    </xf>
    <xf numFmtId="168" fontId="56" fillId="0" borderId="9">
      <alignment horizontal="left" vertical="center"/>
    </xf>
    <xf numFmtId="0" fontId="57" fillId="0" borderId="45" applyNumberFormat="0" applyFill="0" applyAlignment="0" applyProtection="0"/>
    <xf numFmtId="169" fontId="57" fillId="0" borderId="45" applyNumberFormat="0" applyFill="0" applyAlignment="0" applyProtection="0"/>
    <xf numFmtId="0" fontId="57" fillId="0" borderId="45" applyNumberFormat="0" applyFill="0" applyAlignment="0" applyProtection="0"/>
    <xf numFmtId="168" fontId="57" fillId="0" borderId="45" applyNumberFormat="0" applyFill="0" applyAlignment="0" applyProtection="0"/>
    <xf numFmtId="168" fontId="57" fillId="0" borderId="45" applyNumberFormat="0" applyFill="0" applyAlignment="0" applyProtection="0"/>
    <xf numFmtId="168" fontId="57" fillId="0" borderId="45" applyNumberFormat="0" applyFill="0" applyAlignment="0" applyProtection="0"/>
    <xf numFmtId="169" fontId="57" fillId="0" borderId="45" applyNumberFormat="0" applyFill="0" applyAlignment="0" applyProtection="0"/>
    <xf numFmtId="168" fontId="57" fillId="0" borderId="45" applyNumberFormat="0" applyFill="0" applyAlignment="0" applyProtection="0"/>
    <xf numFmtId="168" fontId="57" fillId="0" borderId="45" applyNumberFormat="0" applyFill="0" applyAlignment="0" applyProtection="0"/>
    <xf numFmtId="169" fontId="57" fillId="0" borderId="45" applyNumberFormat="0" applyFill="0" applyAlignment="0" applyProtection="0"/>
    <xf numFmtId="168" fontId="57" fillId="0" borderId="45" applyNumberFormat="0" applyFill="0" applyAlignment="0" applyProtection="0"/>
    <xf numFmtId="168" fontId="57" fillId="0" borderId="45" applyNumberFormat="0" applyFill="0" applyAlignment="0" applyProtection="0"/>
    <xf numFmtId="169" fontId="57" fillId="0" borderId="45" applyNumberFormat="0" applyFill="0" applyAlignment="0" applyProtection="0"/>
    <xf numFmtId="168" fontId="57" fillId="0" borderId="45" applyNumberFormat="0" applyFill="0" applyAlignment="0" applyProtection="0"/>
    <xf numFmtId="168" fontId="57" fillId="0" borderId="45" applyNumberFormat="0" applyFill="0" applyAlignment="0" applyProtection="0"/>
    <xf numFmtId="169" fontId="57" fillId="0" borderId="45" applyNumberFormat="0" applyFill="0" applyAlignment="0" applyProtection="0"/>
    <xf numFmtId="168" fontId="57" fillId="0" borderId="45" applyNumberFormat="0" applyFill="0" applyAlignment="0" applyProtection="0"/>
    <xf numFmtId="0" fontId="57" fillId="0" borderId="45" applyNumberFormat="0" applyFill="0" applyAlignment="0" applyProtection="0"/>
    <xf numFmtId="0" fontId="58" fillId="0" borderId="46" applyNumberFormat="0" applyFill="0" applyAlignment="0" applyProtection="0"/>
    <xf numFmtId="169" fontId="58" fillId="0" borderId="46" applyNumberFormat="0" applyFill="0" applyAlignment="0" applyProtection="0"/>
    <xf numFmtId="0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0" fontId="58" fillId="0" borderId="46" applyNumberFormat="0" applyFill="0" applyAlignment="0" applyProtection="0"/>
    <xf numFmtId="0" fontId="59" fillId="0" borderId="47" applyNumberFormat="0" applyFill="0" applyAlignment="0" applyProtection="0"/>
    <xf numFmtId="169" fontId="59" fillId="0" borderId="47" applyNumberFormat="0" applyFill="0" applyAlignment="0" applyProtection="0"/>
    <xf numFmtId="0" fontId="59" fillId="0" borderId="47" applyNumberFormat="0" applyFill="0" applyAlignment="0" applyProtection="0"/>
    <xf numFmtId="168" fontId="59" fillId="0" borderId="47" applyNumberFormat="0" applyFill="0" applyAlignment="0" applyProtection="0"/>
    <xf numFmtId="0" fontId="59" fillId="0" borderId="47" applyNumberFormat="0" applyFill="0" applyAlignment="0" applyProtection="0"/>
    <xf numFmtId="168" fontId="59" fillId="0" borderId="47" applyNumberFormat="0" applyFill="0" applyAlignment="0" applyProtection="0"/>
    <xf numFmtId="0" fontId="59" fillId="0" borderId="47" applyNumberFormat="0" applyFill="0" applyAlignment="0" applyProtection="0"/>
    <xf numFmtId="0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0" fontId="59" fillId="0" borderId="47" applyNumberFormat="0" applyFill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7" fontId="60" fillId="0" borderId="0"/>
    <xf numFmtId="168" fontId="61" fillId="0" borderId="0"/>
    <xf numFmtId="0" fontId="61" fillId="0" borderId="0"/>
    <xf numFmtId="168" fontId="61" fillId="0" borderId="0"/>
    <xf numFmtId="168" fontId="56" fillId="0" borderId="0"/>
    <xf numFmtId="0" fontId="56" fillId="0" borderId="0"/>
    <xf numFmtId="168" fontId="56" fillId="0" borderId="0"/>
    <xf numFmtId="168" fontId="62" fillId="0" borderId="0"/>
    <xf numFmtId="0" fontId="62" fillId="0" borderId="0"/>
    <xf numFmtId="168" fontId="62" fillId="0" borderId="0"/>
    <xf numFmtId="168" fontId="63" fillId="0" borderId="0"/>
    <xf numFmtId="0" fontId="63" fillId="0" borderId="0"/>
    <xf numFmtId="168" fontId="63" fillId="0" borderId="0"/>
    <xf numFmtId="168" fontId="64" fillId="0" borderId="0"/>
    <xf numFmtId="0" fontId="64" fillId="0" borderId="0"/>
    <xf numFmtId="168" fontId="64" fillId="0" borderId="0"/>
    <xf numFmtId="168" fontId="65" fillId="0" borderId="0"/>
    <xf numFmtId="0" fontId="65" fillId="0" borderId="0"/>
    <xf numFmtId="168" fontId="65" fillId="0" borderId="0"/>
    <xf numFmtId="0" fontId="64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66" fillId="0" borderId="0" applyNumberFormat="0" applyFill="0" applyBorder="0" applyAlignment="0" applyProtection="0">
      <alignment vertical="top"/>
      <protection locked="0"/>
    </xf>
    <xf numFmtId="169" fontId="66" fillId="0" borderId="0" applyNumberFormat="0" applyFill="0" applyBorder="0" applyAlignment="0" applyProtection="0">
      <alignment vertical="top"/>
      <protection locked="0"/>
    </xf>
    <xf numFmtId="168" fontId="66" fillId="0" borderId="0" applyNumberFormat="0" applyFill="0" applyBorder="0" applyAlignment="0" applyProtection="0">
      <alignment vertical="top"/>
      <protection locked="0"/>
    </xf>
    <xf numFmtId="168" fontId="67" fillId="0" borderId="0"/>
    <xf numFmtId="0" fontId="68" fillId="43" borderId="42" applyNumberFormat="0" applyAlignment="0" applyProtection="0"/>
    <xf numFmtId="0" fontId="69" fillId="8" borderId="36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168" fontId="70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168" fontId="70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169" fontId="70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9" fillId="8" borderId="36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9" fillId="8" borderId="36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9" fillId="8" borderId="36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9" fillId="8" borderId="36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9" fillId="8" borderId="36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9" fillId="8" borderId="36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9" fillId="8" borderId="36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0" fontId="68" fillId="43" borderId="42" applyNumberFormat="0" applyAlignment="0" applyProtection="0"/>
    <xf numFmtId="168" fontId="70" fillId="43" borderId="42" applyNumberFormat="0" applyAlignment="0" applyProtection="0"/>
    <xf numFmtId="169" fontId="70" fillId="43" borderId="42" applyNumberFormat="0" applyAlignment="0" applyProtection="0"/>
    <xf numFmtId="168" fontId="70" fillId="43" borderId="42" applyNumberFormat="0" applyAlignment="0" applyProtection="0"/>
    <xf numFmtId="168" fontId="70" fillId="43" borderId="42" applyNumberFormat="0" applyAlignment="0" applyProtection="0"/>
    <xf numFmtId="169" fontId="70" fillId="43" borderId="42" applyNumberFormat="0" applyAlignment="0" applyProtection="0"/>
    <xf numFmtId="168" fontId="70" fillId="43" borderId="42" applyNumberFormat="0" applyAlignment="0" applyProtection="0"/>
    <xf numFmtId="168" fontId="70" fillId="43" borderId="42" applyNumberFormat="0" applyAlignment="0" applyProtection="0"/>
    <xf numFmtId="169" fontId="70" fillId="43" borderId="42" applyNumberFormat="0" applyAlignment="0" applyProtection="0"/>
    <xf numFmtId="168" fontId="70" fillId="43" borderId="42" applyNumberFormat="0" applyAlignment="0" applyProtection="0"/>
    <xf numFmtId="168" fontId="70" fillId="43" borderId="42" applyNumberFormat="0" applyAlignment="0" applyProtection="0"/>
    <xf numFmtId="169" fontId="70" fillId="43" borderId="42" applyNumberFormat="0" applyAlignment="0" applyProtection="0"/>
    <xf numFmtId="168" fontId="70" fillId="43" borderId="42" applyNumberFormat="0" applyAlignment="0" applyProtection="0"/>
    <xf numFmtId="0" fontId="68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0" fontId="71" fillId="0" borderId="48" applyNumberFormat="0" applyFill="0" applyAlignment="0" applyProtection="0"/>
    <xf numFmtId="0" fontId="72" fillId="0" borderId="38" applyNumberFormat="0" applyFill="0" applyAlignment="0" applyProtection="0"/>
    <xf numFmtId="168" fontId="73" fillId="0" borderId="48" applyNumberFormat="0" applyFill="0" applyAlignment="0" applyProtection="0"/>
    <xf numFmtId="168" fontId="73" fillId="0" borderId="48" applyNumberFormat="0" applyFill="0" applyAlignment="0" applyProtection="0"/>
    <xf numFmtId="169" fontId="73" fillId="0" borderId="48" applyNumberFormat="0" applyFill="0" applyAlignment="0" applyProtection="0"/>
    <xf numFmtId="0" fontId="71" fillId="0" borderId="4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0" fontId="72" fillId="0" borderId="38" applyNumberFormat="0" applyFill="0" applyAlignment="0" applyProtection="0"/>
    <xf numFmtId="168" fontId="73" fillId="0" borderId="48" applyNumberFormat="0" applyFill="0" applyAlignment="0" applyProtection="0"/>
    <xf numFmtId="169" fontId="73" fillId="0" borderId="48" applyNumberFormat="0" applyFill="0" applyAlignment="0" applyProtection="0"/>
    <xf numFmtId="168" fontId="73" fillId="0" borderId="48" applyNumberFormat="0" applyFill="0" applyAlignment="0" applyProtection="0"/>
    <xf numFmtId="168" fontId="73" fillId="0" borderId="48" applyNumberFormat="0" applyFill="0" applyAlignment="0" applyProtection="0"/>
    <xf numFmtId="169" fontId="73" fillId="0" borderId="48" applyNumberFormat="0" applyFill="0" applyAlignment="0" applyProtection="0"/>
    <xf numFmtId="168" fontId="73" fillId="0" borderId="48" applyNumberFormat="0" applyFill="0" applyAlignment="0" applyProtection="0"/>
    <xf numFmtId="168" fontId="73" fillId="0" borderId="48" applyNumberFormat="0" applyFill="0" applyAlignment="0" applyProtection="0"/>
    <xf numFmtId="169" fontId="73" fillId="0" borderId="48" applyNumberFormat="0" applyFill="0" applyAlignment="0" applyProtection="0"/>
    <xf numFmtId="168" fontId="73" fillId="0" borderId="48" applyNumberFormat="0" applyFill="0" applyAlignment="0" applyProtection="0"/>
    <xf numFmtId="168" fontId="73" fillId="0" borderId="48" applyNumberFormat="0" applyFill="0" applyAlignment="0" applyProtection="0"/>
    <xf numFmtId="169" fontId="73" fillId="0" borderId="48" applyNumberFormat="0" applyFill="0" applyAlignment="0" applyProtection="0"/>
    <xf numFmtId="168" fontId="73" fillId="0" borderId="48" applyNumberFormat="0" applyFill="0" applyAlignment="0" applyProtection="0"/>
    <xf numFmtId="0" fontId="71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4" fillId="73" borderId="0" applyNumberFormat="0" applyBorder="0" applyAlignment="0" applyProtection="0"/>
    <xf numFmtId="0" fontId="75" fillId="7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0" fontId="74" fillId="73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168" fontId="76" fillId="73" borderId="0" applyNumberFormat="0" applyBorder="0" applyAlignment="0" applyProtection="0"/>
    <xf numFmtId="169" fontId="76" fillId="73" borderId="0" applyNumberFormat="0" applyBorder="0" applyAlignment="0" applyProtection="0"/>
    <xf numFmtId="168" fontId="76" fillId="73" borderId="0" applyNumberFormat="0" applyBorder="0" applyAlignment="0" applyProtection="0"/>
    <xf numFmtId="0" fontId="74" fillId="73" borderId="0" applyNumberFormat="0" applyBorder="0" applyAlignment="0" applyProtection="0"/>
    <xf numFmtId="1" fontId="77" fillId="0" borderId="0" applyProtection="0"/>
    <xf numFmtId="168" fontId="28" fillId="0" borderId="49"/>
    <xf numFmtId="169" fontId="28" fillId="0" borderId="49"/>
    <xf numFmtId="168" fontId="28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181" fontId="2" fillId="0" borderId="0"/>
    <xf numFmtId="179" fontId="30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0" fontId="79" fillId="0" borderId="0"/>
    <xf numFmtId="0" fontId="78" fillId="0" borderId="0"/>
    <xf numFmtId="179" fontId="30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0" fillId="0" borderId="0"/>
    <xf numFmtId="0" fontId="30" fillId="0" borderId="0"/>
    <xf numFmtId="168" fontId="30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68" fontId="30" fillId="0" borderId="0"/>
    <xf numFmtId="0" fontId="30" fillId="0" borderId="0"/>
    <xf numFmtId="0" fontId="30" fillId="0" borderId="0"/>
    <xf numFmtId="0" fontId="2" fillId="0" borderId="0"/>
    <xf numFmtId="17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9" fillId="0" borderId="0"/>
    <xf numFmtId="179" fontId="30" fillId="0" borderId="0"/>
    <xf numFmtId="179" fontId="3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79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3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30" fillId="0" borderId="0"/>
    <xf numFmtId="0" fontId="2" fillId="0" borderId="0"/>
    <xf numFmtId="0" fontId="29" fillId="0" borderId="0"/>
    <xf numFmtId="168" fontId="27" fillId="0" borderId="0"/>
    <xf numFmtId="0" fontId="2" fillId="0" borderId="0"/>
    <xf numFmtId="0" fontId="1" fillId="0" borderId="0"/>
    <xf numFmtId="0" fontId="1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79" fontId="2" fillId="0" borderId="0"/>
    <xf numFmtId="0" fontId="30" fillId="0" borderId="0"/>
    <xf numFmtId="0" fontId="30" fillId="0" borderId="0"/>
    <xf numFmtId="168" fontId="27" fillId="0" borderId="0"/>
    <xf numFmtId="0" fontId="67" fillId="0" borderId="0"/>
    <xf numFmtId="0" fontId="2" fillId="0" borderId="0"/>
    <xf numFmtId="168" fontId="27" fillId="0" borderId="0"/>
    <xf numFmtId="0" fontId="1" fillId="0" borderId="0"/>
    <xf numFmtId="179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9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168" fontId="27" fillId="0" borderId="0"/>
    <xf numFmtId="168" fontId="27" fillId="0" borderId="0"/>
    <xf numFmtId="0" fontId="1" fillId="0" borderId="0"/>
    <xf numFmtId="179" fontId="30" fillId="0" borderId="0"/>
    <xf numFmtId="179" fontId="30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30" fillId="0" borderId="0"/>
    <xf numFmtId="168" fontId="27" fillId="0" borderId="0"/>
    <xf numFmtId="168" fontId="27" fillId="0" borderId="0"/>
    <xf numFmtId="0" fontId="1" fillId="0" borderId="0"/>
    <xf numFmtId="179" fontId="30" fillId="0" borderId="0"/>
    <xf numFmtId="179" fontId="30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0" fillId="0" borderId="0"/>
    <xf numFmtId="179" fontId="30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179" fontId="30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8" fillId="0" borderId="0"/>
    <xf numFmtId="179" fontId="2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30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8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8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9" fontId="28" fillId="0" borderId="0"/>
    <xf numFmtId="0" fontId="8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9" fontId="8" fillId="0" borderId="0"/>
    <xf numFmtId="0" fontId="28" fillId="0" borderId="0"/>
    <xf numFmtId="179" fontId="28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8" fillId="0" borderId="0"/>
    <xf numFmtId="179" fontId="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168" fontId="28" fillId="0" borderId="0"/>
    <xf numFmtId="0" fontId="78" fillId="0" borderId="0"/>
    <xf numFmtId="168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8" fillId="0" borderId="0"/>
    <xf numFmtId="0" fontId="8" fillId="0" borderId="0"/>
    <xf numFmtId="0" fontId="78" fillId="0" borderId="0"/>
    <xf numFmtId="168" fontId="8" fillId="0" borderId="0"/>
    <xf numFmtId="0" fontId="78" fillId="0" borderId="0"/>
    <xf numFmtId="168" fontId="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179" fontId="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179" fontId="2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179" fontId="2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8" fillId="0" borderId="0"/>
    <xf numFmtId="179" fontId="28" fillId="0" borderId="0"/>
    <xf numFmtId="179" fontId="28" fillId="0" borderId="0"/>
    <xf numFmtId="17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46" fillId="0" borderId="0"/>
    <xf numFmtId="0" fontId="2" fillId="0" borderId="0"/>
    <xf numFmtId="0" fontId="78" fillId="0" borderId="0"/>
    <xf numFmtId="168" fontId="46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8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8" fillId="0" borderId="0"/>
    <xf numFmtId="0" fontId="2" fillId="0" borderId="0"/>
    <xf numFmtId="0" fontId="7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9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8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168" fontId="2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8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2" fillId="0" borderId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168" fontId="2" fillId="0" borderId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" fillId="74" borderId="50" applyNumberFormat="0" applyFont="0" applyAlignment="0" applyProtection="0"/>
    <xf numFmtId="0" fontId="29" fillId="74" borderId="50" applyNumberFormat="0" applyFont="0" applyAlignment="0" applyProtection="0"/>
    <xf numFmtId="168" fontId="2" fillId="0" borderId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9" fillId="74" borderId="50" applyNumberFormat="0" applyFont="0" applyAlignment="0" applyProtection="0"/>
    <xf numFmtId="0" fontId="2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169" fontId="2" fillId="0" borderId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30" fillId="11" borderId="4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9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83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84" fillId="0" borderId="0"/>
    <xf numFmtId="0" fontId="84" fillId="0" borderId="0"/>
    <xf numFmtId="168" fontId="84" fillId="0" borderId="0"/>
    <xf numFmtId="0" fontId="85" fillId="64" borderId="51" applyNumberFormat="0" applyAlignment="0" applyProtection="0"/>
    <xf numFmtId="0" fontId="86" fillId="9" borderId="37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168" fontId="87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168" fontId="87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169" fontId="87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6" fillId="9" borderId="37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6" fillId="9" borderId="37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6" fillId="9" borderId="37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6" fillId="9" borderId="37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6" fillId="9" borderId="37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6" fillId="9" borderId="37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6" fillId="9" borderId="37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0" fontId="85" fillId="64" borderId="51" applyNumberFormat="0" applyAlignment="0" applyProtection="0"/>
    <xf numFmtId="168" fontId="87" fillId="64" borderId="51" applyNumberFormat="0" applyAlignment="0" applyProtection="0"/>
    <xf numFmtId="169" fontId="87" fillId="64" borderId="51" applyNumberFormat="0" applyAlignment="0" applyProtection="0"/>
    <xf numFmtId="168" fontId="87" fillId="64" borderId="51" applyNumberFormat="0" applyAlignment="0" applyProtection="0"/>
    <xf numFmtId="168" fontId="87" fillId="64" borderId="51" applyNumberFormat="0" applyAlignment="0" applyProtection="0"/>
    <xf numFmtId="169" fontId="87" fillId="64" borderId="51" applyNumberFormat="0" applyAlignment="0" applyProtection="0"/>
    <xf numFmtId="168" fontId="87" fillId="64" borderId="51" applyNumberFormat="0" applyAlignment="0" applyProtection="0"/>
    <xf numFmtId="168" fontId="87" fillId="64" borderId="51" applyNumberFormat="0" applyAlignment="0" applyProtection="0"/>
    <xf numFmtId="169" fontId="87" fillId="64" borderId="51" applyNumberFormat="0" applyAlignment="0" applyProtection="0"/>
    <xf numFmtId="168" fontId="87" fillId="64" borderId="51" applyNumberFormat="0" applyAlignment="0" applyProtection="0"/>
    <xf numFmtId="168" fontId="87" fillId="64" borderId="51" applyNumberFormat="0" applyAlignment="0" applyProtection="0"/>
    <xf numFmtId="169" fontId="87" fillId="64" borderId="51" applyNumberFormat="0" applyAlignment="0" applyProtection="0"/>
    <xf numFmtId="168" fontId="87" fillId="64" borderId="51" applyNumberFormat="0" applyAlignment="0" applyProtection="0"/>
    <xf numFmtId="0" fontId="85" fillId="64" borderId="51" applyNumberFormat="0" applyAlignment="0" applyProtection="0"/>
    <xf numFmtId="0" fontId="27" fillId="0" borderId="0"/>
    <xf numFmtId="17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9" fillId="0" borderId="0" applyFill="0" applyBorder="0" applyAlignment="0"/>
    <xf numFmtId="172" fontId="39" fillId="0" borderId="0" applyFill="0" applyBorder="0" applyAlignment="0"/>
    <xf numFmtId="171" fontId="39" fillId="0" borderId="0" applyFill="0" applyBorder="0" applyAlignment="0"/>
    <xf numFmtId="176" fontId="39" fillId="0" borderId="0" applyFill="0" applyBorder="0" applyAlignment="0"/>
    <xf numFmtId="172" fontId="39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67" fillId="0" borderId="3" applyNumberFormat="0">
      <alignment horizontal="center" vertical="top" wrapText="1"/>
    </xf>
    <xf numFmtId="0" fontId="89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90" fillId="0" borderId="0"/>
    <xf numFmtId="0" fontId="27" fillId="0" borderId="0"/>
    <xf numFmtId="0" fontId="91" fillId="0" borderId="0"/>
    <xf numFmtId="0" fontId="91" fillId="0" borderId="0"/>
    <xf numFmtId="168" fontId="27" fillId="0" borderId="0"/>
    <xf numFmtId="168" fontId="27" fillId="0" borderId="0"/>
    <xf numFmtId="0" fontId="92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9" fontId="48" fillId="0" borderId="0" applyFill="0" applyBorder="0" applyAlignment="0"/>
    <xf numFmtId="189" fontId="39" fillId="0" borderId="0" applyFill="0" applyBorder="0" applyAlignment="0"/>
    <xf numFmtId="190" fontId="39" fillId="0" borderId="0" applyFill="0" applyBorder="0" applyAlignment="0"/>
    <xf numFmtId="0" fontId="94" fillId="0" borderId="0">
      <alignment horizontal="center" vertical="top"/>
    </xf>
    <xf numFmtId="0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169" fontId="95" fillId="0" borderId="0" applyNumberFormat="0" applyFill="0" applyBorder="0" applyAlignment="0" applyProtection="0"/>
    <xf numFmtId="168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9" fillId="0" borderId="52" applyNumberFormat="0" applyFill="0" applyAlignment="0" applyProtection="0"/>
    <xf numFmtId="0" fontId="6" fillId="0" borderId="41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168" fontId="96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168" fontId="96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169" fontId="96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6" fillId="0" borderId="41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6" fillId="0" borderId="41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6" fillId="0" borderId="41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6" fillId="0" borderId="41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6" fillId="0" borderId="41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6" fillId="0" borderId="41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6" fillId="0" borderId="41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0" fontId="49" fillId="0" borderId="52" applyNumberFormat="0" applyFill="0" applyAlignment="0" applyProtection="0"/>
    <xf numFmtId="168" fontId="96" fillId="0" borderId="52" applyNumberFormat="0" applyFill="0" applyAlignment="0" applyProtection="0"/>
    <xf numFmtId="169" fontId="96" fillId="0" borderId="52" applyNumberFormat="0" applyFill="0" applyAlignment="0" applyProtection="0"/>
    <xf numFmtId="168" fontId="96" fillId="0" borderId="52" applyNumberFormat="0" applyFill="0" applyAlignment="0" applyProtection="0"/>
    <xf numFmtId="168" fontId="96" fillId="0" borderId="52" applyNumberFormat="0" applyFill="0" applyAlignment="0" applyProtection="0"/>
    <xf numFmtId="169" fontId="96" fillId="0" borderId="52" applyNumberFormat="0" applyFill="0" applyAlignment="0" applyProtection="0"/>
    <xf numFmtId="168" fontId="96" fillId="0" borderId="52" applyNumberFormat="0" applyFill="0" applyAlignment="0" applyProtection="0"/>
    <xf numFmtId="168" fontId="96" fillId="0" borderId="52" applyNumberFormat="0" applyFill="0" applyAlignment="0" applyProtection="0"/>
    <xf numFmtId="169" fontId="96" fillId="0" borderId="52" applyNumberFormat="0" applyFill="0" applyAlignment="0" applyProtection="0"/>
    <xf numFmtId="168" fontId="96" fillId="0" borderId="52" applyNumberFormat="0" applyFill="0" applyAlignment="0" applyProtection="0"/>
    <xf numFmtId="168" fontId="96" fillId="0" borderId="52" applyNumberFormat="0" applyFill="0" applyAlignment="0" applyProtection="0"/>
    <xf numFmtId="169" fontId="96" fillId="0" borderId="52" applyNumberFormat="0" applyFill="0" applyAlignment="0" applyProtection="0"/>
    <xf numFmtId="168" fontId="96" fillId="0" borderId="52" applyNumberFormat="0" applyFill="0" applyAlignment="0" applyProtection="0"/>
    <xf numFmtId="0" fontId="49" fillId="0" borderId="52" applyNumberFormat="0" applyFill="0" applyAlignment="0" applyProtection="0"/>
    <xf numFmtId="0" fontId="27" fillId="0" borderId="53"/>
    <xf numFmtId="185" fontId="83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2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168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" fontId="99" fillId="0" borderId="0" applyFill="0" applyProtection="0">
      <alignment horizontal="right"/>
    </xf>
    <xf numFmtId="42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0" fontId="101" fillId="0" borderId="0"/>
    <xf numFmtId="0" fontId="102" fillId="0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41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Fill="1"/>
    <xf numFmtId="167" fontId="0" fillId="0" borderId="0" xfId="0" applyNumberFormat="1"/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9" fillId="0" borderId="18" xfId="0" applyFont="1" applyBorder="1"/>
    <xf numFmtId="0" fontId="12" fillId="0" borderId="0" xfId="0" applyFont="1" applyBorder="1"/>
    <xf numFmtId="0" fontId="12" fillId="0" borderId="0" xfId="0" applyFont="1"/>
    <xf numFmtId="0" fontId="9" fillId="0" borderId="21" xfId="0" applyFont="1" applyBorder="1" applyAlignment="1">
      <alignment vertical="center"/>
    </xf>
    <xf numFmtId="0" fontId="9" fillId="0" borderId="24" xfId="0" applyFont="1" applyBorder="1"/>
    <xf numFmtId="0" fontId="7" fillId="0" borderId="0" xfId="0" applyFont="1"/>
    <xf numFmtId="0" fontId="9" fillId="0" borderId="0" xfId="11" applyFont="1" applyFill="1" applyBorder="1" applyProtection="1"/>
    <xf numFmtId="0" fontId="4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11" applyFont="1" applyFill="1" applyBorder="1" applyAlignment="1" applyProtection="1"/>
    <xf numFmtId="0" fontId="4" fillId="0" borderId="7" xfId="0" applyFont="1" applyBorder="1"/>
    <xf numFmtId="0" fontId="4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0" fillId="0" borderId="0" xfId="11" applyFont="1" applyFill="1" applyBorder="1" applyAlignment="1" applyProtection="1"/>
    <xf numFmtId="0" fontId="9" fillId="0" borderId="8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0" borderId="0" xfId="0" applyFont="1" applyFill="1" applyBorder="1" applyProtection="1"/>
    <xf numFmtId="10" fontId="9" fillId="0" borderId="0" xfId="6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Protection="1"/>
    <xf numFmtId="0" fontId="9" fillId="0" borderId="21" xfId="0" applyFont="1" applyFill="1" applyBorder="1" applyAlignment="1" applyProtection="1">
      <alignment horizontal="left" indent="1"/>
    </xf>
    <xf numFmtId="0" fontId="10" fillId="0" borderId="8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/>
    <xf numFmtId="0" fontId="9" fillId="0" borderId="24" xfId="0" applyFont="1" applyFill="1" applyBorder="1" applyAlignment="1" applyProtection="1">
      <alignment horizontal="left" indent="1"/>
    </xf>
    <xf numFmtId="0" fontId="10" fillId="0" borderId="27" xfId="0" applyFont="1" applyFill="1" applyBorder="1" applyAlignment="1" applyProtection="1"/>
    <xf numFmtId="0" fontId="19" fillId="0" borderId="0" xfId="0" applyFont="1" applyAlignment="1">
      <alignment vertical="center"/>
    </xf>
    <xf numFmtId="0" fontId="9" fillId="0" borderId="0" xfId="0" applyFont="1" applyFill="1" applyBorder="1"/>
    <xf numFmtId="0" fontId="18" fillId="0" borderId="0" xfId="0" applyFont="1" applyFill="1"/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indent="1"/>
    </xf>
    <xf numFmtId="0" fontId="21" fillId="0" borderId="3" xfId="0" applyFont="1" applyFill="1" applyBorder="1" applyAlignment="1">
      <alignment horizontal="center"/>
    </xf>
    <xf numFmtId="38" fontId="20" fillId="0" borderId="3" xfId="0" applyNumberFormat="1" applyFont="1" applyFill="1" applyBorder="1" applyAlignment="1" applyProtection="1">
      <alignment horizontal="right"/>
      <protection locked="0"/>
    </xf>
    <xf numFmtId="0" fontId="20" fillId="0" borderId="3" xfId="0" applyFont="1" applyFill="1" applyBorder="1" applyAlignment="1">
      <alignment horizontal="left" wrapText="1" indent="1"/>
    </xf>
    <xf numFmtId="0" fontId="20" fillId="0" borderId="3" xfId="0" applyFont="1" applyFill="1" applyBorder="1" applyAlignment="1">
      <alignment horizontal="left" wrapText="1" indent="2"/>
    </xf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 indent="1"/>
    </xf>
    <xf numFmtId="0" fontId="21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3" xfId="0" applyFont="1" applyBorder="1" applyAlignment="1">
      <alignment vertical="center" wrapText="1"/>
    </xf>
    <xf numFmtId="14" fontId="7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5" fillId="0" borderId="0" xfId="0" applyFont="1"/>
    <xf numFmtId="0" fontId="9" fillId="0" borderId="1" xfId="0" applyFont="1" applyBorder="1"/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3" xfId="13" applyFont="1" applyFill="1" applyBorder="1" applyAlignment="1" applyProtection="1">
      <alignment vertical="center" wrapText="1"/>
      <protection locked="0"/>
    </xf>
    <xf numFmtId="0" fontId="7" fillId="3" borderId="3" xfId="13" applyFont="1" applyFill="1" applyBorder="1" applyAlignment="1" applyProtection="1">
      <alignment horizontal="left" vertical="center" wrapText="1"/>
      <protection locked="0"/>
    </xf>
    <xf numFmtId="0" fontId="7" fillId="3" borderId="3" xfId="9" applyFont="1" applyFill="1" applyBorder="1" applyAlignment="1" applyProtection="1">
      <alignment horizontal="left" vertical="center" wrapText="1"/>
      <protection locked="0"/>
    </xf>
    <xf numFmtId="0" fontId="7" fillId="0" borderId="3" xfId="13" applyFont="1" applyBorder="1" applyAlignment="1" applyProtection="1">
      <alignment horizontal="left" vertical="center" wrapText="1"/>
      <protection locked="0"/>
    </xf>
    <xf numFmtId="0" fontId="7" fillId="0" borderId="3" xfId="13" applyFont="1" applyFill="1" applyBorder="1" applyAlignment="1" applyProtection="1">
      <alignment horizontal="left" vertical="center" wrapText="1"/>
      <protection locked="0"/>
    </xf>
    <xf numFmtId="0" fontId="15" fillId="3" borderId="3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vertical="center" wrapText="1"/>
      <protection locked="0"/>
    </xf>
    <xf numFmtId="0" fontId="7" fillId="3" borderId="2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horizontal="left" vertical="center" wrapText="1"/>
      <protection locked="0"/>
    </xf>
    <xf numFmtId="0" fontId="6" fillId="36" borderId="3" xfId="0" applyFont="1" applyFill="1" applyBorder="1" applyAlignment="1">
      <alignment horizontal="left" vertical="top" wrapText="1"/>
    </xf>
    <xf numFmtId="1" fontId="15" fillId="36" borderId="3" xfId="2" applyNumberFormat="1" applyFont="1" applyFill="1" applyBorder="1" applyAlignment="1" applyProtection="1">
      <alignment horizontal="left" vertical="top" wrapText="1"/>
    </xf>
    <xf numFmtId="0" fontId="15" fillId="36" borderId="3" xfId="13" applyFont="1" applyFill="1" applyBorder="1" applyAlignment="1" applyProtection="1">
      <alignment vertical="center" wrapText="1"/>
      <protection locked="0"/>
    </xf>
    <xf numFmtId="0" fontId="25" fillId="0" borderId="35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right" wrapText="1"/>
    </xf>
    <xf numFmtId="0" fontId="25" fillId="0" borderId="12" xfId="0" applyFont="1" applyBorder="1" applyAlignment="1">
      <alignment wrapText="1"/>
    </xf>
    <xf numFmtId="0" fontId="19" fillId="0" borderId="12" xfId="0" applyFont="1" applyBorder="1" applyAlignment="1">
      <alignment horizontal="right" wrapText="1"/>
    </xf>
    <xf numFmtId="0" fontId="24" fillId="36" borderId="15" xfId="0" applyFont="1" applyFill="1" applyBorder="1" applyAlignment="1">
      <alignment wrapText="1"/>
    </xf>
    <xf numFmtId="0" fontId="4" fillId="0" borderId="21" xfId="0" applyFont="1" applyBorder="1"/>
    <xf numFmtId="0" fontId="25" fillId="0" borderId="3" xfId="0" applyFont="1" applyBorder="1"/>
    <xf numFmtId="0" fontId="24" fillId="0" borderId="0" xfId="0" applyFont="1"/>
    <xf numFmtId="0" fontId="7" fillId="0" borderId="3" xfId="13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4" fillId="0" borderId="20" xfId="0" applyFont="1" applyBorder="1"/>
    <xf numFmtId="0" fontId="7" fillId="3" borderId="24" xfId="9" applyFont="1" applyFill="1" applyBorder="1" applyAlignment="1" applyProtection="1">
      <alignment horizontal="left" vertical="center"/>
      <protection locked="0"/>
    </xf>
    <xf numFmtId="0" fontId="15" fillId="3" borderId="26" xfId="16" applyFont="1" applyFill="1" applyBorder="1" applyAlignment="1" applyProtection="1">
      <protection locked="0"/>
    </xf>
    <xf numFmtId="0" fontId="4" fillId="0" borderId="0" xfId="0" applyFont="1" applyFill="1" applyBorder="1" applyAlignment="1">
      <alignment wrapText="1"/>
    </xf>
    <xf numFmtId="0" fontId="15" fillId="0" borderId="0" xfId="8" applyFont="1" applyFill="1" applyBorder="1" applyAlignment="1" applyProtection="1">
      <protection locked="0"/>
    </xf>
    <xf numFmtId="0" fontId="7" fillId="0" borderId="0" xfId="5" applyFont="1" applyFill="1" applyProtection="1">
      <protection locked="0"/>
    </xf>
    <xf numFmtId="0" fontId="15" fillId="3" borderId="3" xfId="15" applyFont="1" applyFill="1" applyBorder="1" applyAlignment="1" applyProtection="1">
      <alignment horizontal="center" vertical="center"/>
      <protection locked="0"/>
    </xf>
    <xf numFmtId="0" fontId="4" fillId="3" borderId="3" xfId="15" applyFont="1" applyFill="1" applyBorder="1" applyAlignment="1" applyProtection="1">
      <alignment horizontal="center" vertical="center" wrapText="1"/>
      <protection locked="0"/>
    </xf>
    <xf numFmtId="3" fontId="7" fillId="3" borderId="3" xfId="16" applyNumberFormat="1" applyFont="1" applyFill="1" applyBorder="1" applyAlignment="1" applyProtection="1">
      <alignment horizontal="left" wrapText="1"/>
      <protection locked="0"/>
    </xf>
    <xf numFmtId="0" fontId="9" fillId="3" borderId="3" xfId="5" applyFont="1" applyFill="1" applyBorder="1" applyProtection="1">
      <protection locked="0"/>
    </xf>
    <xf numFmtId="0" fontId="9" fillId="0" borderId="3" xfId="13" applyFont="1" applyFill="1" applyBorder="1" applyAlignment="1" applyProtection="1">
      <alignment horizontal="center" vertical="center" wrapText="1"/>
      <protection locked="0"/>
    </xf>
    <xf numFmtId="0" fontId="9" fillId="3" borderId="3" xfId="13" applyFont="1" applyFill="1" applyBorder="1" applyAlignment="1" applyProtection="1">
      <alignment horizontal="center" vertical="center" wrapText="1"/>
      <protection locked="0"/>
    </xf>
    <xf numFmtId="3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9" fillId="3" borderId="3" xfId="15" applyNumberFormat="1" applyFont="1" applyFill="1" applyBorder="1" applyAlignment="1" applyProtection="1">
      <alignment horizontal="center" vertical="center"/>
      <protection locked="0"/>
    </xf>
    <xf numFmtId="0" fontId="10" fillId="3" borderId="3" xfId="13" applyFont="1" applyFill="1" applyBorder="1" applyAlignment="1" applyProtection="1">
      <alignment wrapText="1"/>
      <protection locked="0"/>
    </xf>
    <xf numFmtId="0" fontId="9" fillId="3" borderId="3" xfId="13" applyFont="1" applyFill="1" applyBorder="1" applyAlignment="1" applyProtection="1">
      <alignment horizontal="left" vertical="center" wrapText="1"/>
      <protection locked="0"/>
    </xf>
    <xf numFmtId="165" fontId="9" fillId="3" borderId="3" xfId="8" applyNumberFormat="1" applyFont="1" applyFill="1" applyBorder="1" applyAlignment="1" applyProtection="1">
      <alignment horizontal="right" wrapText="1"/>
      <protection locked="0"/>
    </xf>
    <xf numFmtId="0" fontId="9" fillId="0" borderId="3" xfId="13" applyFont="1" applyFill="1" applyBorder="1" applyAlignment="1" applyProtection="1">
      <alignment horizontal="left" vertical="center" wrapText="1"/>
      <protection locked="0"/>
    </xf>
    <xf numFmtId="165" fontId="9" fillId="4" borderId="3" xfId="8" applyNumberFormat="1" applyFont="1" applyFill="1" applyBorder="1" applyAlignment="1" applyProtection="1">
      <alignment horizontal="right" wrapText="1"/>
      <protection locked="0"/>
    </xf>
    <xf numFmtId="0" fontId="10" fillId="0" borderId="3" xfId="13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11" applyFont="1" applyFill="1" applyBorder="1" applyAlignment="1" applyProtection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Fill="1" applyBorder="1"/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 indent="1"/>
    </xf>
    <xf numFmtId="0" fontId="20" fillId="0" borderId="19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 inden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indent="1"/>
    </xf>
    <xf numFmtId="38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4" xfId="0" applyFont="1" applyFill="1" applyBorder="1" applyAlignment="1">
      <alignment horizontal="left" vertical="center" indent="1"/>
    </xf>
    <xf numFmtId="0" fontId="21" fillId="0" borderId="25" xfId="0" applyFont="1" applyFill="1" applyBorder="1" applyAlignment="1"/>
    <xf numFmtId="0" fontId="4" fillId="0" borderId="58" xfId="0" applyFont="1" applyBorder="1"/>
    <xf numFmtId="0" fontId="22" fillId="0" borderId="2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0" fontId="4" fillId="0" borderId="59" xfId="0" applyFont="1" applyBorder="1"/>
    <xf numFmtId="0" fontId="7" fillId="0" borderId="18" xfId="9" applyFont="1" applyFill="1" applyBorder="1" applyAlignment="1" applyProtection="1">
      <alignment horizontal="center" vertical="center"/>
      <protection locked="0"/>
    </xf>
    <xf numFmtId="0" fontId="15" fillId="3" borderId="5" xfId="9" applyFont="1" applyFill="1" applyBorder="1" applyAlignment="1" applyProtection="1">
      <alignment horizontal="center" vertical="center" wrapText="1"/>
      <protection locked="0"/>
    </xf>
    <xf numFmtId="164" fontId="7" fillId="3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0" xfId="13" applyFont="1" applyBorder="1" applyAlignment="1" applyProtection="1">
      <alignment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15" fillId="36" borderId="25" xfId="13" applyFont="1" applyFill="1" applyBorder="1" applyAlignment="1" applyProtection="1">
      <alignment vertical="center" wrapText="1"/>
      <protection locked="0"/>
    </xf>
    <xf numFmtId="0" fontId="25" fillId="0" borderId="21" xfId="0" applyFont="1" applyBorder="1" applyAlignment="1">
      <alignment horizontal="center"/>
    </xf>
    <xf numFmtId="167" fontId="25" fillId="0" borderId="67" xfId="0" applyNumberFormat="1" applyFont="1" applyBorder="1" applyAlignment="1">
      <alignment horizontal="center"/>
    </xf>
    <xf numFmtId="167" fontId="25" fillId="0" borderId="65" xfId="0" applyNumberFormat="1" applyFont="1" applyBorder="1" applyAlignment="1">
      <alignment horizontal="center"/>
    </xf>
    <xf numFmtId="167" fontId="19" fillId="0" borderId="65" xfId="0" applyNumberFormat="1" applyFont="1" applyBorder="1" applyAlignment="1">
      <alignment horizontal="center"/>
    </xf>
    <xf numFmtId="167" fontId="25" fillId="0" borderId="68" xfId="0" applyNumberFormat="1" applyFont="1" applyBorder="1" applyAlignment="1">
      <alignment horizontal="center"/>
    </xf>
    <xf numFmtId="167" fontId="24" fillId="36" borderId="60" xfId="0" applyNumberFormat="1" applyFont="1" applyFill="1" applyBorder="1" applyAlignment="1">
      <alignment horizontal="center"/>
    </xf>
    <xf numFmtId="167" fontId="25" fillId="0" borderId="6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4" fillId="36" borderId="61" xfId="0" applyFont="1" applyFill="1" applyBorder="1" applyAlignment="1">
      <alignment wrapText="1"/>
    </xf>
    <xf numFmtId="167" fontId="24" fillId="36" borderId="6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69" xfId="0" applyFont="1" applyBorder="1"/>
    <xf numFmtId="0" fontId="4" fillId="0" borderId="19" xfId="0" applyFont="1" applyBorder="1"/>
    <xf numFmtId="0" fontId="4" fillId="0" borderId="24" xfId="0" applyFont="1" applyBorder="1"/>
    <xf numFmtId="0" fontId="7" fillId="3" borderId="22" xfId="13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/>
    <xf numFmtId="0" fontId="7" fillId="3" borderId="21" xfId="5" applyFont="1" applyFill="1" applyBorder="1" applyAlignment="1" applyProtection="1">
      <alignment horizontal="right" vertical="center"/>
      <protection locked="0"/>
    </xf>
    <xf numFmtId="0" fontId="15" fillId="3" borderId="25" xfId="16" applyFont="1" applyFill="1" applyBorder="1" applyAlignment="1" applyProtection="1"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5" xfId="0" applyFont="1" applyBorder="1"/>
    <xf numFmtId="0" fontId="15" fillId="0" borderId="58" xfId="8" applyFont="1" applyFill="1" applyBorder="1" applyAlignment="1" applyProtection="1">
      <protection locked="0"/>
    </xf>
    <xf numFmtId="0" fontId="7" fillId="0" borderId="20" xfId="5" applyFont="1" applyFill="1" applyBorder="1" applyAlignment="1" applyProtection="1">
      <alignment horizontal="center"/>
      <protection locked="0"/>
    </xf>
    <xf numFmtId="0" fontId="7" fillId="3" borderId="21" xfId="15" applyFont="1" applyFill="1" applyBorder="1" applyAlignment="1" applyProtection="1">
      <alignment horizontal="left" vertical="center"/>
      <protection locked="0"/>
    </xf>
    <xf numFmtId="0" fontId="7" fillId="3" borderId="22" xfId="5" applyFont="1" applyFill="1" applyBorder="1" applyAlignment="1" applyProtection="1">
      <alignment horizontal="center" vertical="center" wrapText="1"/>
      <protection locked="0"/>
    </xf>
    <xf numFmtId="0" fontId="7" fillId="3" borderId="21" xfId="9" applyFont="1" applyFill="1" applyBorder="1" applyAlignment="1" applyProtection="1">
      <alignment horizontal="right" vertical="center"/>
      <protection locked="0"/>
    </xf>
    <xf numFmtId="0" fontId="7" fillId="3" borderId="24" xfId="9" applyFont="1" applyFill="1" applyBorder="1" applyAlignment="1" applyProtection="1">
      <alignment horizontal="right" vertical="center"/>
      <protection locked="0"/>
    </xf>
    <xf numFmtId="0" fontId="9" fillId="3" borderId="21" xfId="5" applyFont="1" applyFill="1" applyBorder="1" applyAlignment="1" applyProtection="1">
      <alignment horizontal="left" vertical="center"/>
      <protection locked="0"/>
    </xf>
    <xf numFmtId="0" fontId="9" fillId="3" borderId="22" xfId="13" applyFont="1" applyFill="1" applyBorder="1" applyAlignment="1" applyProtection="1">
      <alignment horizontal="center" vertical="center" wrapText="1"/>
      <protection locked="0"/>
    </xf>
    <xf numFmtId="0" fontId="9" fillId="3" borderId="21" xfId="5" applyFont="1" applyFill="1" applyBorder="1" applyAlignment="1" applyProtection="1">
      <alignment horizontal="right" vertical="center"/>
      <protection locked="0"/>
    </xf>
    <xf numFmtId="3" fontId="9" fillId="36" borderId="22" xfId="5" applyNumberFormat="1" applyFont="1" applyFill="1" applyBorder="1" applyProtection="1">
      <protection locked="0"/>
    </xf>
    <xf numFmtId="0" fontId="9" fillId="3" borderId="24" xfId="9" applyFont="1" applyFill="1" applyBorder="1" applyAlignment="1" applyProtection="1">
      <alignment horizontal="right" vertical="center"/>
      <protection locked="0"/>
    </xf>
    <xf numFmtId="0" fontId="10" fillId="3" borderId="25" xfId="16" applyFont="1" applyFill="1" applyBorder="1" applyAlignment="1" applyProtection="1">
      <protection locked="0"/>
    </xf>
    <xf numFmtId="3" fontId="10" fillId="36" borderId="25" xfId="16" applyNumberFormat="1" applyFont="1" applyFill="1" applyBorder="1" applyAlignment="1" applyProtection="1">
      <protection locked="0"/>
    </xf>
    <xf numFmtId="164" fontId="10" fillId="36" borderId="26" xfId="1" applyNumberFormat="1" applyFont="1" applyFill="1" applyBorder="1" applyAlignment="1" applyProtection="1">
      <protection locked="0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" borderId="3" xfId="13" applyFont="1" applyFill="1" applyBorder="1" applyAlignment="1" applyProtection="1">
      <alignment horizontal="left" vertical="center"/>
      <protection locked="0"/>
    </xf>
    <xf numFmtId="0" fontId="7" fillId="3" borderId="3" xfId="13" applyFont="1" applyFill="1" applyBorder="1" applyAlignment="1" applyProtection="1">
      <alignment horizontal="left" vertical="center" wrapText="1" indent="3"/>
      <protection locked="0"/>
    </xf>
    <xf numFmtId="0" fontId="4" fillId="0" borderId="22" xfId="0" applyFont="1" applyBorder="1" applyAlignment="1">
      <alignment horizontal="center" vertical="center"/>
    </xf>
    <xf numFmtId="14" fontId="7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22" fillId="0" borderId="3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center" vertical="center" wrapText="1"/>
    </xf>
    <xf numFmtId="0" fontId="104" fillId="0" borderId="3" xfId="0" applyFont="1" applyBorder="1"/>
    <xf numFmtId="0" fontId="0" fillId="0" borderId="0" xfId="0" applyAlignment="1"/>
    <xf numFmtId="0" fontId="1" fillId="0" borderId="0" xfId="0" applyFont="1"/>
    <xf numFmtId="0" fontId="9" fillId="3" borderId="3" xfId="20960" applyFont="1" applyFill="1" applyBorder="1" applyAlignment="1" applyProtection="1">
      <alignment horizontal="left" wrapText="1" indent="1"/>
    </xf>
    <xf numFmtId="0" fontId="9" fillId="0" borderId="3" xfId="20960" applyFont="1" applyFill="1" applyBorder="1" applyAlignment="1" applyProtection="1">
      <alignment horizontal="left" wrapText="1" indent="1"/>
    </xf>
    <xf numFmtId="0" fontId="105" fillId="0" borderId="3" xfId="20960" applyFont="1" applyFill="1" applyBorder="1" applyAlignment="1" applyProtection="1">
      <alignment horizontal="center" vertical="center"/>
    </xf>
    <xf numFmtId="0" fontId="106" fillId="0" borderId="0" xfId="0" applyFont="1" applyBorder="1" applyAlignment="1">
      <alignment wrapText="1"/>
    </xf>
    <xf numFmtId="0" fontId="11" fillId="0" borderId="3" xfId="17" applyFill="1" applyBorder="1" applyAlignment="1" applyProtection="1"/>
    <xf numFmtId="0" fontId="11" fillId="0" borderId="3" xfId="17" applyFill="1" applyBorder="1" applyAlignment="1" applyProtection="1">
      <alignment horizontal="left" vertical="center" wrapText="1"/>
    </xf>
    <xf numFmtId="0" fontId="11" fillId="0" borderId="3" xfId="17" applyFill="1" applyBorder="1" applyAlignment="1" applyProtection="1">
      <alignment horizontal="left" vertical="center"/>
    </xf>
    <xf numFmtId="0" fontId="15" fillId="0" borderId="19" xfId="11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9" fillId="0" borderId="0" xfId="11" applyFont="1" applyFill="1" applyBorder="1" applyAlignment="1" applyProtection="1">
      <alignment horizontal="left"/>
    </xf>
    <xf numFmtId="0" fontId="18" fillId="0" borderId="0" xfId="11" applyFont="1" applyFill="1" applyBorder="1" applyAlignment="1" applyProtection="1">
      <alignment horizontal="right"/>
    </xf>
    <xf numFmtId="0" fontId="0" fillId="0" borderId="18" xfId="0" applyBorder="1" applyAlignment="1">
      <alignment horizontal="center" vertical="center"/>
    </xf>
    <xf numFmtId="0" fontId="6" fillId="36" borderId="30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6" fillId="36" borderId="9" xfId="0" applyFont="1" applyFill="1" applyBorder="1" applyAlignment="1">
      <alignment wrapText="1"/>
    </xf>
    <xf numFmtId="0" fontId="6" fillId="36" borderId="74" xfId="0" applyFont="1" applyFill="1" applyBorder="1" applyAlignment="1">
      <alignment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4" fillId="0" borderId="9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0" fillId="0" borderId="0" xfId="1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3" xfId="0" applyBorder="1"/>
    <xf numFmtId="0" fontId="7" fillId="0" borderId="7" xfId="11" applyFont="1" applyFill="1" applyBorder="1" applyAlignment="1" applyProtection="1">
      <alignment vertical="center"/>
    </xf>
    <xf numFmtId="0" fontId="9" fillId="0" borderId="1" xfId="11" applyFont="1" applyFill="1" applyBorder="1" applyAlignment="1" applyProtection="1"/>
    <xf numFmtId="0" fontId="15" fillId="0" borderId="1" xfId="11" applyFont="1" applyFill="1" applyBorder="1" applyAlignment="1" applyProtection="1">
      <alignment horizontal="left" vertical="center"/>
    </xf>
    <xf numFmtId="0" fontId="6" fillId="36" borderId="28" xfId="0" applyFont="1" applyFill="1" applyBorder="1" applyAlignment="1">
      <alignment vertical="center" wrapText="1"/>
    </xf>
    <xf numFmtId="0" fontId="0" fillId="0" borderId="28" xfId="0" applyBorder="1"/>
    <xf numFmtId="0" fontId="7" fillId="3" borderId="3" xfId="20960" applyFont="1" applyFill="1" applyBorder="1" applyAlignment="1" applyProtection="1"/>
    <xf numFmtId="0" fontId="7" fillId="3" borderId="3" xfId="20960" applyFont="1" applyFill="1" applyBorder="1" applyAlignment="1" applyProtection="1">
      <alignment horizontal="right" indent="1"/>
    </xf>
    <xf numFmtId="0" fontId="7" fillId="3" borderId="2" xfId="20960" applyFont="1" applyFill="1" applyBorder="1" applyAlignment="1" applyProtection="1">
      <alignment horizontal="right" indent="1"/>
    </xf>
    <xf numFmtId="0" fontId="15" fillId="0" borderId="20" xfId="11" applyFont="1" applyFill="1" applyBorder="1" applyAlignment="1" applyProtection="1">
      <alignment horizontal="center" vertical="center"/>
    </xf>
    <xf numFmtId="0" fontId="9" fillId="0" borderId="75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8" fillId="76" borderId="65" xfId="0" applyNumberFormat="1" applyFont="1" applyFill="1" applyBorder="1" applyAlignment="1">
      <alignment horizontal="center"/>
    </xf>
    <xf numFmtId="193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7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3" xfId="0" applyNumberFormat="1" applyFont="1" applyFill="1" applyBorder="1" applyAlignment="1" applyProtection="1">
      <alignment vertical="center" wrapText="1"/>
      <protection locked="0"/>
    </xf>
    <xf numFmtId="193" fontId="9" fillId="0" borderId="3" xfId="7" applyNumberFormat="1" applyFont="1" applyFill="1" applyBorder="1" applyAlignment="1" applyProtection="1">
      <alignment horizontal="right"/>
    </xf>
    <xf numFmtId="193" fontId="9" fillId="36" borderId="3" xfId="7" applyNumberFormat="1" applyFont="1" applyFill="1" applyBorder="1" applyAlignment="1" applyProtection="1">
      <alignment horizontal="right"/>
    </xf>
    <xf numFmtId="193" fontId="9" fillId="0" borderId="10" xfId="0" applyNumberFormat="1" applyFont="1" applyFill="1" applyBorder="1" applyAlignment="1" applyProtection="1">
      <alignment horizontal="right"/>
    </xf>
    <xf numFmtId="193" fontId="9" fillId="0" borderId="3" xfId="0" applyNumberFormat="1" applyFont="1" applyFill="1" applyBorder="1" applyAlignment="1" applyProtection="1">
      <alignment horizontal="right"/>
    </xf>
    <xf numFmtId="193" fontId="9" fillId="36" borderId="22" xfId="0" applyNumberFormat="1" applyFont="1" applyFill="1" applyBorder="1" applyAlignment="1" applyProtection="1">
      <alignment horizontal="right"/>
    </xf>
    <xf numFmtId="193" fontId="9" fillId="0" borderId="3" xfId="7" applyNumberFormat="1" applyFont="1" applyFill="1" applyBorder="1" applyAlignment="1" applyProtection="1">
      <alignment horizontal="right"/>
      <protection locked="0"/>
    </xf>
    <xf numFmtId="193" fontId="9" fillId="0" borderId="10" xfId="0" applyNumberFormat="1" applyFont="1" applyFill="1" applyBorder="1" applyAlignment="1" applyProtection="1">
      <alignment horizontal="right"/>
      <protection locked="0"/>
    </xf>
    <xf numFmtId="193" fontId="9" fillId="0" borderId="3" xfId="0" applyNumberFormat="1" applyFont="1" applyFill="1" applyBorder="1" applyAlignment="1" applyProtection="1">
      <alignment horizontal="right"/>
      <protection locked="0"/>
    </xf>
    <xf numFmtId="193" fontId="9" fillId="0" borderId="22" xfId="0" applyNumberFormat="1" applyFont="1" applyFill="1" applyBorder="1" applyAlignment="1" applyProtection="1">
      <alignment horizontal="right"/>
    </xf>
    <xf numFmtId="193" fontId="9" fillId="36" borderId="25" xfId="7" applyNumberFormat="1" applyFont="1" applyFill="1" applyBorder="1" applyAlignment="1" applyProtection="1">
      <alignment horizontal="right"/>
    </xf>
    <xf numFmtId="193" fontId="9" fillId="36" borderId="26" xfId="0" applyNumberFormat="1" applyFont="1" applyFill="1" applyBorder="1" applyAlignment="1" applyProtection="1">
      <alignment horizontal="right"/>
    </xf>
    <xf numFmtId="193" fontId="20" fillId="0" borderId="3" xfId="0" applyNumberFormat="1" applyFont="1" applyFill="1" applyBorder="1" applyAlignment="1" applyProtection="1">
      <alignment horizontal="right"/>
      <protection locked="0"/>
    </xf>
    <xf numFmtId="193" fontId="9" fillId="36" borderId="22" xfId="7" applyNumberFormat="1" applyFont="1" applyFill="1" applyBorder="1" applyAlignment="1" applyProtection="1">
      <alignment horizontal="right"/>
    </xf>
    <xf numFmtId="193" fontId="20" fillId="36" borderId="3" xfId="0" applyNumberFormat="1" applyFont="1" applyFill="1" applyBorder="1" applyAlignment="1">
      <alignment horizontal="right"/>
    </xf>
    <xf numFmtId="193" fontId="9" fillId="0" borderId="22" xfId="7" applyNumberFormat="1" applyFont="1" applyFill="1" applyBorder="1" applyAlignment="1" applyProtection="1">
      <alignment horizontal="right"/>
    </xf>
    <xf numFmtId="193" fontId="21" fillId="0" borderId="3" xfId="0" applyNumberFormat="1" applyFont="1" applyFill="1" applyBorder="1" applyAlignment="1">
      <alignment horizontal="center"/>
    </xf>
    <xf numFmtId="193" fontId="21" fillId="0" borderId="22" xfId="0" applyNumberFormat="1" applyFont="1" applyFill="1" applyBorder="1" applyAlignment="1">
      <alignment horizontal="center"/>
    </xf>
    <xf numFmtId="193" fontId="20" fillId="36" borderId="3" xfId="0" applyNumberFormat="1" applyFont="1" applyFill="1" applyBorder="1" applyAlignment="1" applyProtection="1">
      <alignment horizontal="right"/>
    </xf>
    <xf numFmtId="193" fontId="20" fillId="0" borderId="22" xfId="0" applyNumberFormat="1" applyFont="1" applyFill="1" applyBorder="1" applyAlignment="1" applyProtection="1">
      <alignment horizontal="right"/>
      <protection locked="0"/>
    </xf>
    <xf numFmtId="193" fontId="9" fillId="36" borderId="3" xfId="7" applyNumberFormat="1" applyFont="1" applyFill="1" applyBorder="1" applyAlignment="1" applyProtection="1"/>
    <xf numFmtId="193" fontId="20" fillId="0" borderId="3" xfId="0" applyNumberFormat="1" applyFont="1" applyFill="1" applyBorder="1" applyAlignment="1" applyProtection="1">
      <protection locked="0"/>
    </xf>
    <xf numFmtId="193" fontId="9" fillId="36" borderId="22" xfId="7" applyNumberFormat="1" applyFont="1" applyFill="1" applyBorder="1" applyAlignment="1" applyProtection="1"/>
    <xf numFmtId="193" fontId="20" fillId="0" borderId="3" xfId="0" applyNumberFormat="1" applyFont="1" applyFill="1" applyBorder="1" applyAlignment="1" applyProtection="1">
      <alignment horizontal="right" vertical="center"/>
      <protection locked="0"/>
    </xf>
    <xf numFmtId="193" fontId="20" fillId="36" borderId="25" xfId="0" applyNumberFormat="1" applyFont="1" applyFill="1" applyBorder="1" applyAlignment="1">
      <alignment horizontal="right"/>
    </xf>
    <xf numFmtId="193" fontId="9" fillId="36" borderId="26" xfId="7" applyNumberFormat="1" applyFont="1" applyFill="1" applyBorder="1" applyAlignment="1" applyProtection="1">
      <alignment horizontal="right"/>
    </xf>
    <xf numFmtId="193" fontId="9" fillId="36" borderId="3" xfId="0" applyNumberFormat="1" applyFont="1" applyFill="1" applyBorder="1" applyAlignment="1" applyProtection="1">
      <alignment horizontal="right"/>
    </xf>
    <xf numFmtId="193" fontId="9" fillId="36" borderId="25" xfId="0" applyNumberFormat="1" applyFont="1" applyFill="1" applyBorder="1" applyAlignment="1" applyProtection="1">
      <alignment horizontal="right"/>
    </xf>
    <xf numFmtId="3" fontId="23" fillId="36" borderId="3" xfId="0" applyNumberFormat="1" applyFont="1" applyFill="1" applyBorder="1" applyAlignment="1">
      <alignment vertical="center" wrapText="1"/>
    </xf>
    <xf numFmtId="3" fontId="23" fillId="36" borderId="22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36" borderId="25" xfId="0" applyNumberFormat="1" applyFont="1" applyFill="1" applyBorder="1" applyAlignment="1">
      <alignment vertical="center" wrapText="1"/>
    </xf>
    <xf numFmtId="3" fontId="23" fillId="36" borderId="26" xfId="0" applyNumberFormat="1" applyFont="1" applyFill="1" applyBorder="1" applyAlignment="1">
      <alignment vertical="center" wrapText="1"/>
    </xf>
    <xf numFmtId="193" fontId="7" fillId="36" borderId="22" xfId="2" applyNumberFormat="1" applyFont="1" applyFill="1" applyBorder="1" applyAlignment="1" applyProtection="1">
      <alignment vertical="top"/>
    </xf>
    <xf numFmtId="193" fontId="7" fillId="3" borderId="22" xfId="2" applyNumberFormat="1" applyFont="1" applyFill="1" applyBorder="1" applyAlignment="1" applyProtection="1">
      <alignment vertical="top"/>
      <protection locked="0"/>
    </xf>
    <xf numFmtId="193" fontId="7" fillId="36" borderId="22" xfId="2" applyNumberFormat="1" applyFont="1" applyFill="1" applyBorder="1" applyAlignment="1" applyProtection="1">
      <alignment vertical="top" wrapText="1"/>
    </xf>
    <xf numFmtId="193" fontId="7" fillId="3" borderId="22" xfId="2" applyNumberFormat="1" applyFont="1" applyFill="1" applyBorder="1" applyAlignment="1" applyProtection="1">
      <alignment vertical="top" wrapText="1"/>
      <protection locked="0"/>
    </xf>
    <xf numFmtId="193" fontId="7" fillId="36" borderId="22" xfId="2" applyNumberFormat="1" applyFont="1" applyFill="1" applyBorder="1" applyAlignment="1" applyProtection="1">
      <alignment vertical="top" wrapText="1"/>
      <protection locked="0"/>
    </xf>
    <xf numFmtId="193" fontId="7" fillId="36" borderId="26" xfId="2" applyNumberFormat="1" applyFont="1" applyFill="1" applyBorder="1" applyAlignment="1" applyProtection="1">
      <alignment vertical="top" wrapText="1"/>
    </xf>
    <xf numFmtId="193" fontId="25" fillId="0" borderId="34" xfId="0" applyNumberFormat="1" applyFont="1" applyBorder="1" applyAlignment="1">
      <alignment vertical="center"/>
    </xf>
    <xf numFmtId="193" fontId="25" fillId="0" borderId="13" xfId="0" applyNumberFormat="1" applyFont="1" applyBorder="1" applyAlignment="1">
      <alignment vertical="center"/>
    </xf>
    <xf numFmtId="193" fontId="19" fillId="0" borderId="13" xfId="0" applyNumberFormat="1" applyFont="1" applyBorder="1" applyAlignment="1">
      <alignment vertical="center"/>
    </xf>
    <xf numFmtId="193" fontId="25" fillId="0" borderId="14" xfId="0" applyNumberFormat="1" applyFont="1" applyBorder="1" applyAlignment="1">
      <alignment vertical="center"/>
    </xf>
    <xf numFmtId="193" fontId="24" fillId="36" borderId="16" xfId="0" applyNumberFormat="1" applyFont="1" applyFill="1" applyBorder="1" applyAlignment="1">
      <alignment vertical="center"/>
    </xf>
    <xf numFmtId="193" fontId="25" fillId="0" borderId="17" xfId="0" applyNumberFormat="1" applyFont="1" applyBorder="1" applyAlignment="1">
      <alignment vertical="center"/>
    </xf>
    <xf numFmtId="193" fontId="19" fillId="0" borderId="14" xfId="0" applyNumberFormat="1" applyFont="1" applyBorder="1" applyAlignment="1">
      <alignment vertical="center"/>
    </xf>
    <xf numFmtId="193" fontId="24" fillId="36" borderId="62" xfId="0" applyNumberFormat="1" applyFont="1" applyFill="1" applyBorder="1" applyAlignment="1">
      <alignment vertical="center"/>
    </xf>
    <xf numFmtId="193" fontId="25" fillId="36" borderId="13" xfId="0" applyNumberFormat="1" applyFont="1" applyFill="1" applyBorder="1" applyAlignment="1">
      <alignment vertical="center"/>
    </xf>
    <xf numFmtId="193" fontId="4" fillId="0" borderId="3" xfId="0" applyNumberFormat="1" applyFont="1" applyBorder="1" applyAlignment="1"/>
    <xf numFmtId="193" fontId="4" fillId="36" borderId="25" xfId="0" applyNumberFormat="1" applyFont="1" applyFill="1" applyBorder="1"/>
    <xf numFmtId="193" fontId="4" fillId="0" borderId="21" xfId="0" applyNumberFormat="1" applyFont="1" applyBorder="1" applyAlignment="1"/>
    <xf numFmtId="193" fontId="4" fillId="0" borderId="22" xfId="0" applyNumberFormat="1" applyFont="1" applyBorder="1" applyAlignment="1"/>
    <xf numFmtId="193" fontId="4" fillId="36" borderId="55" xfId="0" applyNumberFormat="1" applyFont="1" applyFill="1" applyBorder="1" applyAlignment="1"/>
    <xf numFmtId="193" fontId="4" fillId="36" borderId="24" xfId="0" applyNumberFormat="1" applyFont="1" applyFill="1" applyBorder="1"/>
    <xf numFmtId="193" fontId="4" fillId="36" borderId="26" xfId="0" applyNumberFormat="1" applyFont="1" applyFill="1" applyBorder="1"/>
    <xf numFmtId="193" fontId="4" fillId="36" borderId="56" xfId="0" applyNumberFormat="1" applyFont="1" applyFill="1" applyBorder="1"/>
    <xf numFmtId="193" fontId="4" fillId="0" borderId="3" xfId="0" applyNumberFormat="1" applyFont="1" applyBorder="1"/>
    <xf numFmtId="193" fontId="7" fillId="0" borderId="3" xfId="8" applyNumberFormat="1" applyFont="1" applyFill="1" applyBorder="1" applyAlignment="1" applyProtection="1">
      <alignment horizontal="right" wrapText="1"/>
      <protection locked="0"/>
    </xf>
    <xf numFmtId="193" fontId="7" fillId="0" borderId="0" xfId="5" applyNumberFormat="1" applyFont="1" applyFill="1" applyBorder="1" applyProtection="1">
      <protection locked="0"/>
    </xf>
    <xf numFmtId="193" fontId="15" fillId="36" borderId="25" xfId="16" applyNumberFormat="1" applyFont="1" applyFill="1" applyBorder="1" applyAlignment="1" applyProtection="1">
      <protection locked="0"/>
    </xf>
    <xf numFmtId="193" fontId="9" fillId="36" borderId="3" xfId="5" applyNumberFormat="1" applyFont="1" applyFill="1" applyBorder="1" applyProtection="1">
      <protection locked="0"/>
    </xf>
    <xf numFmtId="193" fontId="9" fillId="3" borderId="3" xfId="5" applyNumberFormat="1" applyFont="1" applyFill="1" applyBorder="1" applyProtection="1">
      <protection locked="0"/>
    </xf>
    <xf numFmtId="193" fontId="10" fillId="36" borderId="25" xfId="16" applyNumberFormat="1" applyFont="1" applyFill="1" applyBorder="1" applyAlignment="1" applyProtection="1">
      <protection locked="0"/>
    </xf>
    <xf numFmtId="193" fontId="9" fillId="36" borderId="3" xfId="1" applyNumberFormat="1" applyFont="1" applyFill="1" applyBorder="1" applyProtection="1">
      <protection locked="0"/>
    </xf>
    <xf numFmtId="193" fontId="9" fillId="0" borderId="3" xfId="1" applyNumberFormat="1" applyFont="1" applyFill="1" applyBorder="1" applyProtection="1">
      <protection locked="0"/>
    </xf>
    <xf numFmtId="193" fontId="10" fillId="36" borderId="25" xfId="1" applyNumberFormat="1" applyFont="1" applyFill="1" applyBorder="1" applyAlignment="1" applyProtection="1">
      <protection locked="0"/>
    </xf>
    <xf numFmtId="193" fontId="25" fillId="0" borderId="0" xfId="0" applyNumberFormat="1" applyFont="1"/>
    <xf numFmtId="0" fontId="4" fillId="0" borderId="29" xfId="0" applyFont="1" applyBorder="1" applyAlignment="1">
      <alignment horizontal="center" vertical="center"/>
    </xf>
    <xf numFmtId="193" fontId="4" fillId="0" borderId="8" xfId="0" applyNumberFormat="1" applyFont="1" applyBorder="1" applyAlignment="1"/>
    <xf numFmtId="0" fontId="4" fillId="0" borderId="29" xfId="0" applyFont="1" applyBorder="1" applyAlignment="1">
      <alignment wrapText="1"/>
    </xf>
    <xf numFmtId="193" fontId="4" fillId="0" borderId="8" xfId="0" applyNumberFormat="1" applyFont="1" applyBorder="1"/>
    <xf numFmtId="193" fontId="4" fillId="0" borderId="23" xfId="0" applyNumberFormat="1" applyFont="1" applyBorder="1" applyAlignment="1"/>
    <xf numFmtId="193" fontId="4" fillId="0" borderId="23" xfId="0" applyNumberFormat="1" applyFont="1" applyBorder="1" applyAlignment="1">
      <alignment wrapText="1"/>
    </xf>
    <xf numFmtId="0" fontId="6" fillId="0" borderId="0" xfId="0" applyFont="1" applyFill="1" applyAlignment="1">
      <alignment horizontal="center"/>
    </xf>
    <xf numFmtId="9" fontId="107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7" fillId="0" borderId="3" xfId="13" applyFont="1" applyFill="1" applyBorder="1" applyAlignment="1" applyProtection="1">
      <alignment horizontal="center" vertical="center" wrapText="1"/>
      <protection locked="0"/>
    </xf>
    <xf numFmtId="9" fontId="4" fillId="0" borderId="22" xfId="20961" applyFont="1" applyBorder="1"/>
    <xf numFmtId="0" fontId="0" fillId="0" borderId="3" xfId="0" applyBorder="1" applyAlignment="1">
      <alignment horizontal="center"/>
    </xf>
    <xf numFmtId="167" fontId="4" fillId="0" borderId="22" xfId="0" applyNumberFormat="1" applyFont="1" applyBorder="1" applyAlignment="1"/>
    <xf numFmtId="167" fontId="4" fillId="0" borderId="3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0" fillId="0" borderId="22" xfId="0" applyNumberFormat="1" applyFill="1" applyBorder="1" applyAlignment="1">
      <alignment horizontal="center"/>
    </xf>
    <xf numFmtId="167" fontId="14" fillId="0" borderId="3" xfId="0" applyNumberFormat="1" applyFont="1" applyBorder="1" applyAlignment="1">
      <alignment horizontal="center" vertical="center"/>
    </xf>
    <xf numFmtId="167" fontId="6" fillId="36" borderId="25" xfId="0" applyNumberFormat="1" applyFont="1" applyFill="1" applyBorder="1" applyAlignment="1">
      <alignment horizontal="center" vertical="center"/>
    </xf>
    <xf numFmtId="0" fontId="7" fillId="0" borderId="19" xfId="8" applyFont="1" applyFill="1" applyBorder="1" applyAlignment="1" applyProtection="1">
      <alignment horizontal="center"/>
      <protection locked="0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Fill="1" applyBorder="1" applyAlignment="1" applyProtection="1">
      <alignment horizontal="right"/>
      <protection locked="0"/>
    </xf>
    <xf numFmtId="0" fontId="20" fillId="0" borderId="3" xfId="0" applyFont="1" applyFill="1" applyBorder="1" applyAlignment="1">
      <alignment horizontal="right" vertical="center" wrapText="1"/>
    </xf>
    <xf numFmtId="193" fontId="21" fillId="0" borderId="3" xfId="0" applyNumberFormat="1" applyFont="1" applyFill="1" applyBorder="1" applyAlignment="1">
      <alignment horizontal="right"/>
    </xf>
    <xf numFmtId="193" fontId="20" fillId="0" borderId="3" xfId="0" applyNumberFormat="1" applyFont="1" applyFill="1" applyBorder="1" applyAlignment="1" applyProtection="1">
      <alignment horizontal="right" indent="1"/>
      <protection locked="0"/>
    </xf>
    <xf numFmtId="165" fontId="4" fillId="0" borderId="0" xfId="20961" applyNumberFormat="1" applyFont="1"/>
    <xf numFmtId="165" fontId="9" fillId="0" borderId="0" xfId="20961" applyNumberFormat="1" applyFont="1" applyBorder="1" applyAlignment="1">
      <alignment horizontal="right" wrapText="1"/>
    </xf>
    <xf numFmtId="165" fontId="4" fillId="0" borderId="23" xfId="20961" applyNumberFormat="1" applyFont="1" applyBorder="1" applyAlignment="1"/>
    <xf numFmtId="165" fontId="9" fillId="0" borderId="23" xfId="20961" applyNumberFormat="1" applyFont="1" applyBorder="1" applyAlignment="1"/>
    <xf numFmtId="165" fontId="9" fillId="0" borderId="23" xfId="20961" applyNumberFormat="1" applyFont="1" applyBorder="1" applyAlignment="1">
      <alignment wrapText="1"/>
    </xf>
    <xf numFmtId="0" fontId="11" fillId="0" borderId="2" xfId="17" applyFill="1" applyBorder="1" applyAlignment="1" applyProtection="1">
      <alignment horizontal="left" wrapText="1" indent="1"/>
    </xf>
    <xf numFmtId="0" fontId="6" fillId="0" borderId="0" xfId="0" applyFont="1" applyFill="1" applyBorder="1" applyAlignment="1">
      <alignment horizontal="center" vertical="center" wrapText="1"/>
    </xf>
    <xf numFmtId="164" fontId="4" fillId="36" borderId="26" xfId="7" applyNumberFormat="1" applyFont="1" applyFill="1" applyBorder="1"/>
    <xf numFmtId="0" fontId="25" fillId="0" borderId="0" xfId="0" applyFont="1" applyFill="1"/>
    <xf numFmtId="165" fontId="0" fillId="0" borderId="0" xfId="20961" applyNumberFormat="1" applyFont="1"/>
    <xf numFmtId="165" fontId="4" fillId="0" borderId="3" xfId="20961" applyNumberFormat="1" applyFont="1" applyFill="1" applyBorder="1" applyAlignment="1" applyProtection="1">
      <alignment vertical="center" wrapText="1"/>
      <protection locked="0"/>
    </xf>
    <xf numFmtId="165" fontId="15" fillId="0" borderId="3" xfId="20961" applyNumberFormat="1" applyFont="1" applyFill="1" applyBorder="1" applyAlignment="1" applyProtection="1">
      <alignment horizontal="center" vertical="center" wrapText="1"/>
      <protection locked="0"/>
    </xf>
    <xf numFmtId="165" fontId="4" fillId="0" borderId="3" xfId="20961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20961" applyNumberFormat="1" applyFont="1"/>
    <xf numFmtId="10" fontId="15" fillId="0" borderId="3" xfId="20961" applyNumberFormat="1" applyFont="1" applyFill="1" applyBorder="1" applyAlignment="1" applyProtection="1">
      <alignment vertical="center" wrapText="1"/>
      <protection locked="0"/>
    </xf>
    <xf numFmtId="10" fontId="4" fillId="0" borderId="3" xfId="20961" applyNumberFormat="1" applyFont="1" applyFill="1" applyBorder="1" applyAlignment="1" applyProtection="1">
      <alignment vertical="center" wrapText="1"/>
      <protection locked="0"/>
    </xf>
    <xf numFmtId="10" fontId="4" fillId="0" borderId="3" xfId="20961" applyNumberFormat="1" applyFont="1" applyFill="1" applyBorder="1" applyAlignment="1" applyProtection="1">
      <alignment horizontal="center" vertical="center" wrapText="1"/>
      <protection locked="0"/>
    </xf>
    <xf numFmtId="10" fontId="4" fillId="0" borderId="0" xfId="20961" applyNumberFormat="1" applyFont="1"/>
    <xf numFmtId="10" fontId="4" fillId="0" borderId="0" xfId="0" applyNumberFormat="1" applyFont="1"/>
    <xf numFmtId="10" fontId="7" fillId="0" borderId="3" xfId="20961" applyNumberFormat="1" applyFont="1" applyFill="1" applyBorder="1" applyAlignment="1" applyProtection="1">
      <alignment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10" fontId="4" fillId="0" borderId="23" xfId="20961" applyNumberFormat="1" applyFont="1" applyBorder="1" applyAlignment="1"/>
    <xf numFmtId="193" fontId="0" fillId="36" borderId="20" xfId="0" applyNumberFormat="1" applyFill="1" applyBorder="1" applyAlignment="1">
      <alignment horizontal="right" vertical="center"/>
    </xf>
    <xf numFmtId="193" fontId="0" fillId="0" borderId="22" xfId="0" applyNumberFormat="1" applyBorder="1" applyAlignment="1">
      <alignment horizontal="right"/>
    </xf>
    <xf numFmtId="193" fontId="0" fillId="0" borderId="22" xfId="0" applyNumberFormat="1" applyBorder="1" applyAlignment="1">
      <alignment horizontal="right" wrapText="1"/>
    </xf>
    <xf numFmtId="193" fontId="0" fillId="36" borderId="22" xfId="0" applyNumberFormat="1" applyFill="1" applyBorder="1" applyAlignment="1">
      <alignment horizontal="right" vertical="center" wrapText="1"/>
    </xf>
    <xf numFmtId="193" fontId="0" fillId="36" borderId="26" xfId="0" applyNumberForma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93" fontId="10" fillId="0" borderId="3" xfId="0" applyNumberFormat="1" applyFont="1" applyFill="1" applyBorder="1" applyAlignment="1" applyProtection="1">
      <alignment horizontal="right"/>
    </xf>
    <xf numFmtId="0" fontId="108" fillId="0" borderId="0" xfId="0" applyNumberFormat="1" applyFont="1" applyFill="1" applyBorder="1" applyAlignment="1">
      <alignment horizontal="left" vertical="center" wrapText="1"/>
    </xf>
    <xf numFmtId="193" fontId="4" fillId="0" borderId="3" xfId="0" applyNumberFormat="1" applyFont="1" applyFill="1" applyBorder="1" applyAlignment="1"/>
    <xf numFmtId="193" fontId="4" fillId="0" borderId="23" xfId="0" applyNumberFormat="1" applyFont="1" applyFill="1" applyBorder="1" applyAlignment="1"/>
    <xf numFmtId="164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8" xfId="0" applyNumberFormat="1" applyFont="1" applyFill="1" applyBorder="1" applyAlignment="1">
      <alignment horizontal="center" vertical="center"/>
    </xf>
    <xf numFmtId="3" fontId="23" fillId="0" borderId="3" xfId="0" applyNumberFormat="1" applyFont="1" applyBorder="1" applyAlignment="1">
      <alignment horizontal="right" vertical="center" wrapText="1"/>
    </xf>
    <xf numFmtId="193" fontId="7" fillId="0" borderId="3" xfId="8" applyNumberFormat="1" applyFont="1" applyFill="1" applyBorder="1" applyAlignment="1">
      <alignment horizontal="right" wrapText="1"/>
    </xf>
    <xf numFmtId="193" fontId="7" fillId="36" borderId="22" xfId="1" applyNumberFormat="1" applyFont="1" applyFill="1" applyBorder="1" applyAlignment="1" applyProtection="1">
      <alignment horizontal="right"/>
      <protection locked="0"/>
    </xf>
    <xf numFmtId="193" fontId="15" fillId="36" borderId="26" xfId="1" applyNumberFormat="1" applyFont="1" applyFill="1" applyBorder="1" applyAlignment="1" applyProtection="1">
      <alignment horizontal="right"/>
      <protection locked="0"/>
    </xf>
    <xf numFmtId="10" fontId="0" fillId="0" borderId="0" xfId="20961" applyNumberFormat="1" applyFont="1"/>
    <xf numFmtId="0" fontId="4" fillId="0" borderId="3" xfId="0" applyFont="1" applyFill="1" applyBorder="1" applyAlignment="1">
      <alignment horizontal="center" vertical="center" wrapText="1"/>
    </xf>
    <xf numFmtId="10" fontId="0" fillId="0" borderId="0" xfId="20961" applyNumberFormat="1" applyFont="1" applyFill="1"/>
    <xf numFmtId="164" fontId="0" fillId="0" borderId="0" xfId="7" applyNumberFormat="1" applyFont="1" applyAlignment="1">
      <alignment wrapText="1"/>
    </xf>
    <xf numFmtId="164" fontId="0" fillId="0" borderId="0" xfId="7" applyNumberFormat="1" applyFont="1" applyAlignment="1"/>
    <xf numFmtId="164" fontId="0" fillId="0" borderId="0" xfId="7" applyNumberFormat="1" applyFont="1"/>
    <xf numFmtId="193" fontId="19" fillId="0" borderId="13" xfId="0" applyNumberFormat="1" applyFont="1" applyFill="1" applyBorder="1" applyAlignment="1">
      <alignment vertical="center"/>
    </xf>
    <xf numFmtId="3" fontId="4" fillId="0" borderId="0" xfId="0" applyNumberFormat="1" applyFont="1"/>
    <xf numFmtId="0" fontId="13" fillId="0" borderId="8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193" fontId="4" fillId="0" borderId="0" xfId="0" applyNumberFormat="1" applyFont="1"/>
    <xf numFmtId="193" fontId="10" fillId="0" borderId="25" xfId="0" applyNumberFormat="1" applyFont="1" applyFill="1" applyBorder="1" applyAlignment="1" applyProtection="1">
      <alignment horizontal="right"/>
    </xf>
    <xf numFmtId="164" fontId="0" fillId="0" borderId="0" xfId="7" applyNumberFormat="1" applyFont="1" applyFill="1"/>
    <xf numFmtId="193" fontId="12" fillId="0" borderId="0" xfId="0" applyNumberFormat="1" applyFont="1"/>
    <xf numFmtId="0" fontId="106" fillId="0" borderId="72" xfId="0" applyFont="1" applyBorder="1" applyAlignment="1">
      <alignment horizontal="left" wrapText="1"/>
    </xf>
    <xf numFmtId="0" fontId="106" fillId="0" borderId="71" xfId="0" applyFont="1" applyBorder="1" applyAlignment="1">
      <alignment horizontal="left" wrapText="1"/>
    </xf>
    <xf numFmtId="0" fontId="9" fillId="0" borderId="29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4" fillId="0" borderId="22" xfId="0" applyFont="1" applyBorder="1" applyAlignment="1"/>
    <xf numFmtId="0" fontId="10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103" fillId="3" borderId="73" xfId="13" applyFont="1" applyFill="1" applyBorder="1" applyAlignment="1" applyProtection="1">
      <alignment horizontal="center" vertical="center" wrapText="1"/>
      <protection locked="0"/>
    </xf>
    <xf numFmtId="0" fontId="103" fillId="3" borderId="70" xfId="13" applyFont="1" applyFill="1" applyBorder="1" applyAlignment="1" applyProtection="1">
      <alignment horizontal="center" vertical="center" wrapText="1"/>
      <protection locked="0"/>
    </xf>
    <xf numFmtId="9" fontId="4" fillId="0" borderId="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5" fillId="3" borderId="18" xfId="1" applyNumberFormat="1" applyFont="1" applyFill="1" applyBorder="1" applyAlignment="1" applyProtection="1">
      <alignment horizontal="center" vertical="center"/>
      <protection locked="0"/>
    </xf>
    <xf numFmtId="164" fontId="15" fillId="3" borderId="19" xfId="1" applyNumberFormat="1" applyFont="1" applyFill="1" applyBorder="1" applyAlignment="1" applyProtection="1">
      <alignment horizontal="center" vertical="center"/>
      <protection locked="0"/>
    </xf>
    <xf numFmtId="164" fontId="15" fillId="3" borderId="20" xfId="1" applyNumberFormat="1" applyFont="1" applyFill="1" applyBorder="1" applyAlignment="1" applyProtection="1">
      <alignment horizontal="center" vertical="center"/>
      <protection locked="0"/>
    </xf>
    <xf numFmtId="164" fontId="15" fillId="3" borderId="18" xfId="1" applyNumberFormat="1" applyFont="1" applyFill="1" applyBorder="1" applyAlignment="1" applyProtection="1">
      <alignment horizontal="center"/>
      <protection locked="0"/>
    </xf>
    <xf numFmtId="164" fontId="15" fillId="3" borderId="19" xfId="1" applyNumberFormat="1" applyFont="1" applyFill="1" applyBorder="1" applyAlignment="1" applyProtection="1">
      <alignment horizontal="center"/>
      <protection locked="0"/>
    </xf>
    <xf numFmtId="164" fontId="15" fillId="3" borderId="20" xfId="1" applyNumberFormat="1" applyFont="1" applyFill="1" applyBorder="1" applyAlignment="1" applyProtection="1">
      <alignment horizontal="center"/>
      <protection locked="0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164" fontId="15" fillId="0" borderId="76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7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7</xdr:row>
      <xdr:rowOff>0</xdr:rowOff>
    </xdr:to>
    <xdr:cxnSp macro="">
      <xdr:nvCxnSpPr>
        <xdr:cNvPr id="3" name="Straight Connector 2"/>
        <xdr:cNvCxnSpPr/>
      </xdr:nvCxnSpPr>
      <xdr:spPr>
        <a:xfrm>
          <a:off x="704850" y="1143000"/>
          <a:ext cx="6324600" cy="75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b-server\PUBLIC_DIRECTORY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sisbank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pane xSplit="1" ySplit="7" topLeftCell="B8" activePane="bottomRight" state="frozen"/>
      <selection activeCell="B33" sqref="B33"/>
      <selection pane="topRight" activeCell="B33" sqref="B33"/>
      <selection pane="bottomLeft" activeCell="B33" sqref="B33"/>
      <selection pane="bottomRight" activeCell="B28" sqref="B28"/>
    </sheetView>
  </sheetViews>
  <sheetFormatPr defaultRowHeight="15"/>
  <cols>
    <col min="1" max="1" width="10.28515625" style="2" customWidth="1"/>
    <col min="2" max="2" width="134.7109375" bestFit="1" customWidth="1"/>
    <col min="3" max="3" width="39.42578125" customWidth="1"/>
    <col min="7" max="7" width="25" customWidth="1"/>
  </cols>
  <sheetData>
    <row r="1" spans="1:3" ht="15.75">
      <c r="A1" s="10"/>
      <c r="B1" s="213" t="s">
        <v>270</v>
      </c>
      <c r="C1" s="98"/>
    </row>
    <row r="2" spans="1:3" s="210" customFormat="1" ht="15.75">
      <c r="A2" s="267">
        <v>1</v>
      </c>
      <c r="B2" s="211" t="s">
        <v>391</v>
      </c>
      <c r="C2" s="208"/>
    </row>
    <row r="3" spans="1:3" s="210" customFormat="1" ht="15.75">
      <c r="A3" s="267">
        <v>2</v>
      </c>
      <c r="B3" s="212" t="s">
        <v>392</v>
      </c>
      <c r="C3" s="208"/>
    </row>
    <row r="4" spans="1:3" s="210" customFormat="1" ht="15.75">
      <c r="A4" s="267">
        <v>3</v>
      </c>
      <c r="B4" s="212" t="s">
        <v>401</v>
      </c>
      <c r="C4" s="208"/>
    </row>
    <row r="5" spans="1:3" s="210" customFormat="1">
      <c r="A5" s="268">
        <v>4</v>
      </c>
      <c r="B5" s="378" t="s">
        <v>402</v>
      </c>
      <c r="C5" s="208"/>
    </row>
    <row r="6" spans="1:3" s="214" customFormat="1" ht="65.25" customHeight="1">
      <c r="A6" s="425" t="s">
        <v>415</v>
      </c>
      <c r="B6" s="426"/>
      <c r="C6" s="426"/>
    </row>
    <row r="7" spans="1:3">
      <c r="A7" s="266" t="s">
        <v>342</v>
      </c>
      <c r="B7" s="213" t="s">
        <v>271</v>
      </c>
    </row>
    <row r="8" spans="1:3">
      <c r="A8" s="10">
        <v>1</v>
      </c>
      <c r="B8" s="215" t="s">
        <v>235</v>
      </c>
    </row>
    <row r="9" spans="1:3">
      <c r="A9" s="10">
        <v>2</v>
      </c>
      <c r="B9" s="215" t="s">
        <v>272</v>
      </c>
    </row>
    <row r="10" spans="1:3">
      <c r="A10" s="10">
        <v>3</v>
      </c>
      <c r="B10" s="215" t="s">
        <v>273</v>
      </c>
    </row>
    <row r="11" spans="1:3">
      <c r="A11" s="10">
        <v>4</v>
      </c>
      <c r="B11" s="215" t="s">
        <v>274</v>
      </c>
      <c r="C11" s="209"/>
    </row>
    <row r="12" spans="1:3">
      <c r="A12" s="10">
        <v>5</v>
      </c>
      <c r="B12" s="215" t="s">
        <v>196</v>
      </c>
    </row>
    <row r="13" spans="1:3">
      <c r="A13" s="10">
        <v>6</v>
      </c>
      <c r="B13" s="216" t="s">
        <v>157</v>
      </c>
    </row>
    <row r="14" spans="1:3">
      <c r="A14" s="10">
        <v>7</v>
      </c>
      <c r="B14" s="215" t="s">
        <v>276</v>
      </c>
    </row>
    <row r="15" spans="1:3">
      <c r="A15" s="10">
        <v>8</v>
      </c>
      <c r="B15" s="215" t="s">
        <v>280</v>
      </c>
    </row>
    <row r="16" spans="1:3">
      <c r="A16" s="10">
        <v>9</v>
      </c>
      <c r="B16" s="215" t="s">
        <v>95</v>
      </c>
    </row>
    <row r="17" spans="1:2">
      <c r="A17" s="10">
        <v>10</v>
      </c>
      <c r="B17" s="215" t="s">
        <v>284</v>
      </c>
    </row>
    <row r="18" spans="1:2">
      <c r="A18" s="10">
        <v>11</v>
      </c>
      <c r="B18" s="216" t="s">
        <v>264</v>
      </c>
    </row>
    <row r="19" spans="1:2">
      <c r="A19" s="10">
        <v>12</v>
      </c>
      <c r="B19" s="216" t="s">
        <v>261</v>
      </c>
    </row>
    <row r="20" spans="1:2">
      <c r="A20" s="10">
        <v>13</v>
      </c>
      <c r="B20" s="217" t="s">
        <v>380</v>
      </c>
    </row>
    <row r="21" spans="1:2">
      <c r="A21" s="10">
        <v>14</v>
      </c>
      <c r="B21" s="216" t="s">
        <v>77</v>
      </c>
    </row>
    <row r="22" spans="1:2">
      <c r="A22" s="132">
        <v>15</v>
      </c>
      <c r="B22" s="216" t="s">
        <v>84</v>
      </c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  <hyperlink ref="B5" r:id="rId1"/>
  </hyperlinks>
  <pageMargins left="0.7" right="0.7" top="0.75" bottom="0.75" header="0.3" footer="0.3"/>
  <pageSetup paperSize="9" scale="4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55"/>
  <sheetViews>
    <sheetView zoomScaleNormal="100" workbookViewId="0">
      <pane xSplit="1" ySplit="5" topLeftCell="B33" activePane="bottomRight" state="frozen"/>
      <selection activeCell="C63" sqref="C63"/>
      <selection pane="topRight" activeCell="C63" sqref="C63"/>
      <selection pane="bottomLeft" activeCell="C63" sqref="C63"/>
      <selection pane="bottomRight" activeCell="C46" sqref="C46"/>
    </sheetView>
  </sheetViews>
  <sheetFormatPr defaultRowHeight="15"/>
  <cols>
    <col min="1" max="1" width="9.5703125" style="5" bestFit="1" customWidth="1"/>
    <col min="2" max="2" width="132.42578125" style="2" customWidth="1"/>
    <col min="3" max="3" width="18.42578125" style="2" customWidth="1"/>
  </cols>
  <sheetData>
    <row r="1" spans="1:6" ht="15.75">
      <c r="A1" s="17" t="s">
        <v>199</v>
      </c>
      <c r="B1" s="16" t="s">
        <v>391</v>
      </c>
      <c r="D1" s="2"/>
      <c r="E1" s="2"/>
      <c r="F1" s="2"/>
    </row>
    <row r="2" spans="1:6" s="21" customFormat="1" ht="15.75" customHeight="1">
      <c r="A2" s="21" t="s">
        <v>200</v>
      </c>
      <c r="B2" s="364">
        <v>43008</v>
      </c>
    </row>
    <row r="3" spans="1:6" s="21" customFormat="1" ht="15.75" customHeight="1"/>
    <row r="4" spans="1:6" ht="15.75" thickBot="1">
      <c r="A4" s="5" t="s">
        <v>351</v>
      </c>
      <c r="B4" s="62" t="s">
        <v>95</v>
      </c>
    </row>
    <row r="5" spans="1:6">
      <c r="A5" s="152" t="s">
        <v>29</v>
      </c>
      <c r="B5" s="153"/>
      <c r="C5" s="154" t="s">
        <v>30</v>
      </c>
    </row>
    <row r="6" spans="1:6">
      <c r="A6" s="155">
        <v>1</v>
      </c>
      <c r="B6" s="87" t="s">
        <v>31</v>
      </c>
      <c r="C6" s="311">
        <f>SUM(C7:C11)</f>
        <v>182698413.85536814</v>
      </c>
    </row>
    <row r="7" spans="1:6">
      <c r="A7" s="155">
        <v>2</v>
      </c>
      <c r="B7" s="84" t="s">
        <v>32</v>
      </c>
      <c r="C7" s="312">
        <v>16096897</v>
      </c>
    </row>
    <row r="8" spans="1:6">
      <c r="A8" s="155">
        <v>3</v>
      </c>
      <c r="B8" s="78" t="s">
        <v>33</v>
      </c>
      <c r="C8" s="312">
        <v>75284047.799999997</v>
      </c>
    </row>
    <row r="9" spans="1:6">
      <c r="A9" s="155">
        <v>4</v>
      </c>
      <c r="B9" s="78" t="s">
        <v>34</v>
      </c>
      <c r="C9" s="312"/>
    </row>
    <row r="10" spans="1:6">
      <c r="A10" s="155">
        <v>5</v>
      </c>
      <c r="B10" s="78" t="s">
        <v>35</v>
      </c>
      <c r="C10" s="312">
        <v>74131459.700000003</v>
      </c>
    </row>
    <row r="11" spans="1:6">
      <c r="A11" s="155">
        <v>6</v>
      </c>
      <c r="B11" s="85" t="s">
        <v>36</v>
      </c>
      <c r="C11" s="312">
        <v>17186009.355368149</v>
      </c>
    </row>
    <row r="12" spans="1:6" s="4" customFormat="1">
      <c r="A12" s="155">
        <v>7</v>
      </c>
      <c r="B12" s="87" t="s">
        <v>37</v>
      </c>
      <c r="C12" s="313">
        <f>SUM(C13:C27)</f>
        <v>13239573.899999999</v>
      </c>
    </row>
    <row r="13" spans="1:6" s="4" customFormat="1">
      <c r="A13" s="155">
        <v>8</v>
      </c>
      <c r="B13" s="86" t="s">
        <v>38</v>
      </c>
      <c r="C13" s="314">
        <v>8601655.1899999995</v>
      </c>
    </row>
    <row r="14" spans="1:6" s="4" customFormat="1" ht="25.5">
      <c r="A14" s="155">
        <v>9</v>
      </c>
      <c r="B14" s="79" t="s">
        <v>39</v>
      </c>
      <c r="C14" s="314"/>
    </row>
    <row r="15" spans="1:6" s="4" customFormat="1">
      <c r="A15" s="155">
        <v>10</v>
      </c>
      <c r="B15" s="80" t="s">
        <v>40</v>
      </c>
      <c r="C15" s="314">
        <v>841268.27</v>
      </c>
    </row>
    <row r="16" spans="1:6" s="4" customFormat="1">
      <c r="A16" s="155">
        <v>11</v>
      </c>
      <c r="B16" s="81" t="s">
        <v>41</v>
      </c>
      <c r="C16" s="314"/>
    </row>
    <row r="17" spans="1:3" s="4" customFormat="1">
      <c r="A17" s="155">
        <v>12</v>
      </c>
      <c r="B17" s="80" t="s">
        <v>42</v>
      </c>
      <c r="C17" s="314">
        <v>0</v>
      </c>
    </row>
    <row r="18" spans="1:3" s="4" customFormat="1">
      <c r="A18" s="155">
        <v>13</v>
      </c>
      <c r="B18" s="80" t="s">
        <v>43</v>
      </c>
      <c r="C18" s="314"/>
    </row>
    <row r="19" spans="1:3" s="4" customFormat="1">
      <c r="A19" s="155">
        <v>14</v>
      </c>
      <c r="B19" s="80" t="s">
        <v>44</v>
      </c>
      <c r="C19" s="314"/>
    </row>
    <row r="20" spans="1:3" s="4" customFormat="1" ht="25.5">
      <c r="A20" s="155">
        <v>15</v>
      </c>
      <c r="B20" s="80" t="s">
        <v>45</v>
      </c>
      <c r="C20" s="314"/>
    </row>
    <row r="21" spans="1:3" s="4" customFormat="1" ht="25.5">
      <c r="A21" s="155">
        <v>16</v>
      </c>
      <c r="B21" s="79" t="s">
        <v>46</v>
      </c>
      <c r="C21" s="314"/>
    </row>
    <row r="22" spans="1:3" s="4" customFormat="1">
      <c r="A22" s="155">
        <v>17</v>
      </c>
      <c r="B22" s="156" t="s">
        <v>47</v>
      </c>
      <c r="C22" s="314">
        <v>3796650.44</v>
      </c>
    </row>
    <row r="23" spans="1:3" s="4" customFormat="1" ht="25.5">
      <c r="A23" s="155">
        <v>18</v>
      </c>
      <c r="B23" s="79" t="s">
        <v>48</v>
      </c>
      <c r="C23" s="314">
        <v>0</v>
      </c>
    </row>
    <row r="24" spans="1:3" s="4" customFormat="1" ht="25.5">
      <c r="A24" s="155">
        <v>19</v>
      </c>
      <c r="B24" s="79" t="s">
        <v>49</v>
      </c>
      <c r="C24" s="314">
        <v>0</v>
      </c>
    </row>
    <row r="25" spans="1:3" s="4" customFormat="1" ht="25.5">
      <c r="A25" s="155">
        <v>20</v>
      </c>
      <c r="B25" s="82" t="s">
        <v>50</v>
      </c>
      <c r="C25" s="314">
        <v>0</v>
      </c>
    </row>
    <row r="26" spans="1:3" s="4" customFormat="1">
      <c r="A26" s="155">
        <v>21</v>
      </c>
      <c r="B26" s="82" t="s">
        <v>51</v>
      </c>
      <c r="C26" s="314">
        <v>0</v>
      </c>
    </row>
    <row r="27" spans="1:3" s="4" customFormat="1" ht="25.5">
      <c r="A27" s="155">
        <v>22</v>
      </c>
      <c r="B27" s="82" t="s">
        <v>52</v>
      </c>
      <c r="C27" s="314">
        <v>0</v>
      </c>
    </row>
    <row r="28" spans="1:3" s="4" customFormat="1">
      <c r="A28" s="155">
        <v>23</v>
      </c>
      <c r="B28" s="88" t="s">
        <v>26</v>
      </c>
      <c r="C28" s="313">
        <f>C6-C12</f>
        <v>169458839.95536813</v>
      </c>
    </row>
    <row r="29" spans="1:3" s="4" customFormat="1">
      <c r="A29" s="157"/>
      <c r="B29" s="83"/>
      <c r="C29" s="314"/>
    </row>
    <row r="30" spans="1:3" s="4" customFormat="1">
      <c r="A30" s="157">
        <v>24</v>
      </c>
      <c r="B30" s="88" t="s">
        <v>53</v>
      </c>
      <c r="C30" s="313">
        <f>C31+C34</f>
        <v>0</v>
      </c>
    </row>
    <row r="31" spans="1:3" s="4" customFormat="1">
      <c r="A31" s="157">
        <v>25</v>
      </c>
      <c r="B31" s="78" t="s">
        <v>54</v>
      </c>
      <c r="C31" s="315">
        <f>C32+C33</f>
        <v>0</v>
      </c>
    </row>
    <row r="32" spans="1:3" s="4" customFormat="1">
      <c r="A32" s="157">
        <v>26</v>
      </c>
      <c r="B32" s="203" t="s">
        <v>55</v>
      </c>
      <c r="C32" s="314"/>
    </row>
    <row r="33" spans="1:3" s="4" customFormat="1">
      <c r="A33" s="157">
        <v>27</v>
      </c>
      <c r="B33" s="203" t="s">
        <v>56</v>
      </c>
      <c r="C33" s="314"/>
    </row>
    <row r="34" spans="1:3" s="4" customFormat="1">
      <c r="A34" s="157">
        <v>28</v>
      </c>
      <c r="B34" s="78" t="s">
        <v>57</v>
      </c>
      <c r="C34" s="314"/>
    </row>
    <row r="35" spans="1:3" s="4" customFormat="1">
      <c r="A35" s="157">
        <v>29</v>
      </c>
      <c r="B35" s="88" t="s">
        <v>58</v>
      </c>
      <c r="C35" s="313">
        <f>SUM(C36:C40)</f>
        <v>0</v>
      </c>
    </row>
    <row r="36" spans="1:3" s="4" customFormat="1">
      <c r="A36" s="157">
        <v>30</v>
      </c>
      <c r="B36" s="79" t="s">
        <v>59</v>
      </c>
      <c r="C36" s="314"/>
    </row>
    <row r="37" spans="1:3" s="4" customFormat="1">
      <c r="A37" s="157">
        <v>31</v>
      </c>
      <c r="B37" s="80" t="s">
        <v>60</v>
      </c>
      <c r="C37" s="314"/>
    </row>
    <row r="38" spans="1:3" s="4" customFormat="1" ht="25.5">
      <c r="A38" s="157">
        <v>32</v>
      </c>
      <c r="B38" s="79" t="s">
        <v>61</v>
      </c>
      <c r="C38" s="314"/>
    </row>
    <row r="39" spans="1:3" s="4" customFormat="1" ht="25.5">
      <c r="A39" s="157">
        <v>33</v>
      </c>
      <c r="B39" s="79" t="s">
        <v>49</v>
      </c>
      <c r="C39" s="314"/>
    </row>
    <row r="40" spans="1:3" s="4" customFormat="1" ht="25.5">
      <c r="A40" s="157">
        <v>34</v>
      </c>
      <c r="B40" s="82" t="s">
        <v>62</v>
      </c>
      <c r="C40" s="314"/>
    </row>
    <row r="41" spans="1:3" s="4" customFormat="1">
      <c r="A41" s="157">
        <v>35</v>
      </c>
      <c r="B41" s="88" t="s">
        <v>27</v>
      </c>
      <c r="C41" s="313">
        <f>C30-C35</f>
        <v>0</v>
      </c>
    </row>
    <row r="42" spans="1:3" s="4" customFormat="1">
      <c r="A42" s="157"/>
      <c r="B42" s="83"/>
      <c r="C42" s="314"/>
    </row>
    <row r="43" spans="1:3" s="4" customFormat="1">
      <c r="A43" s="157">
        <v>36</v>
      </c>
      <c r="B43" s="89" t="s">
        <v>63</v>
      </c>
      <c r="C43" s="313">
        <f>SUM(C44:C46)</f>
        <v>9676669.08268575</v>
      </c>
    </row>
    <row r="44" spans="1:3" s="4" customFormat="1">
      <c r="A44" s="157">
        <v>37</v>
      </c>
      <c r="B44" s="78" t="s">
        <v>64</v>
      </c>
      <c r="C44" s="314"/>
    </row>
    <row r="45" spans="1:3" s="4" customFormat="1">
      <c r="A45" s="157">
        <v>38</v>
      </c>
      <c r="B45" s="78" t="s">
        <v>65</v>
      </c>
      <c r="C45" s="314"/>
    </row>
    <row r="46" spans="1:3" s="4" customFormat="1">
      <c r="A46" s="157">
        <v>39</v>
      </c>
      <c r="B46" s="78" t="s">
        <v>66</v>
      </c>
      <c r="C46" s="314">
        <v>9676669.08268575</v>
      </c>
    </row>
    <row r="47" spans="1:3" s="4" customFormat="1">
      <c r="A47" s="157">
        <v>40</v>
      </c>
      <c r="B47" s="89" t="s">
        <v>67</v>
      </c>
      <c r="C47" s="313">
        <f>SUM(C48:C51)</f>
        <v>0</v>
      </c>
    </row>
    <row r="48" spans="1:3" s="4" customFormat="1">
      <c r="A48" s="157">
        <v>41</v>
      </c>
      <c r="B48" s="79" t="s">
        <v>68</v>
      </c>
      <c r="C48" s="314"/>
    </row>
    <row r="49" spans="1:3" s="4" customFormat="1">
      <c r="A49" s="157">
        <v>42</v>
      </c>
      <c r="B49" s="80" t="s">
        <v>69</v>
      </c>
      <c r="C49" s="314"/>
    </row>
    <row r="50" spans="1:3" s="4" customFormat="1" ht="25.5">
      <c r="A50" s="157">
        <v>43</v>
      </c>
      <c r="B50" s="79" t="s">
        <v>70</v>
      </c>
      <c r="C50" s="314"/>
    </row>
    <row r="51" spans="1:3" s="4" customFormat="1" ht="25.5">
      <c r="A51" s="157">
        <v>44</v>
      </c>
      <c r="B51" s="79" t="s">
        <v>49</v>
      </c>
      <c r="C51" s="314"/>
    </row>
    <row r="52" spans="1:3" s="4" customFormat="1" ht="15.75" thickBot="1">
      <c r="A52" s="158">
        <v>45</v>
      </c>
      <c r="B52" s="159" t="s">
        <v>28</v>
      </c>
      <c r="C52" s="316">
        <f>C43-C47</f>
        <v>9676669.08268575</v>
      </c>
    </row>
    <row r="55" spans="1:3">
      <c r="B55" s="2" t="s">
        <v>237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6" orientation="portrait" r:id="rId1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44"/>
  <sheetViews>
    <sheetView zoomScaleNormal="100" workbookViewId="0">
      <pane xSplit="1" ySplit="5" topLeftCell="B24" activePane="bottomRight" state="frozen"/>
      <selection activeCell="C63" sqref="C63"/>
      <selection pane="topRight" activeCell="C63" sqref="C63"/>
      <selection pane="bottomLeft" activeCell="C63" sqref="C63"/>
      <selection pane="bottomRight" activeCell="C44" sqref="C44"/>
    </sheetView>
  </sheetViews>
  <sheetFormatPr defaultRowHeight="15.75"/>
  <cols>
    <col min="1" max="1" width="10.7109375" style="74" customWidth="1"/>
    <col min="2" max="2" width="91.85546875" style="74" customWidth="1"/>
    <col min="3" max="3" width="40.7109375" style="74" customWidth="1"/>
    <col min="4" max="4" width="28.28515625" style="74" customWidth="1"/>
    <col min="5" max="5" width="9.42578125" customWidth="1"/>
  </cols>
  <sheetData>
    <row r="1" spans="1:6">
      <c r="A1" s="17" t="s">
        <v>199</v>
      </c>
      <c r="B1" s="16" t="s">
        <v>391</v>
      </c>
      <c r="E1" s="2"/>
      <c r="F1" s="2"/>
    </row>
    <row r="2" spans="1:6" s="21" customFormat="1" ht="15.75" customHeight="1">
      <c r="A2" s="21" t="s">
        <v>200</v>
      </c>
      <c r="B2" s="364">
        <v>43008</v>
      </c>
    </row>
    <row r="3" spans="1:6" s="21" customFormat="1" ht="15.75" customHeight="1">
      <c r="A3" s="25"/>
    </row>
    <row r="4" spans="1:6" s="21" customFormat="1" ht="15.75" customHeight="1" thickBot="1">
      <c r="A4" s="21" t="s">
        <v>352</v>
      </c>
      <c r="B4" s="233" t="s">
        <v>284</v>
      </c>
      <c r="D4" s="235" t="s">
        <v>101</v>
      </c>
    </row>
    <row r="5" spans="1:6" ht="60" customHeight="1">
      <c r="A5" s="170" t="s">
        <v>29</v>
      </c>
      <c r="B5" s="171" t="s">
        <v>244</v>
      </c>
      <c r="C5" s="172" t="s">
        <v>250</v>
      </c>
      <c r="D5" s="234" t="s">
        <v>285</v>
      </c>
    </row>
    <row r="6" spans="1:6">
      <c r="A6" s="160">
        <v>1</v>
      </c>
      <c r="B6" s="90" t="s">
        <v>162</v>
      </c>
      <c r="C6" s="317">
        <v>28904929.733999997</v>
      </c>
      <c r="D6" s="161"/>
      <c r="E6" s="8"/>
    </row>
    <row r="7" spans="1:6">
      <c r="A7" s="160">
        <v>2</v>
      </c>
      <c r="B7" s="91" t="s">
        <v>163</v>
      </c>
      <c r="C7" s="318">
        <v>150678696.86739999</v>
      </c>
      <c r="D7" s="162"/>
      <c r="E7" s="8"/>
    </row>
    <row r="8" spans="1:6">
      <c r="A8" s="160">
        <v>3</v>
      </c>
      <c r="B8" s="91" t="s">
        <v>164</v>
      </c>
      <c r="C8" s="318">
        <v>163335527.30570003</v>
      </c>
      <c r="D8" s="162"/>
      <c r="E8" s="8"/>
    </row>
    <row r="9" spans="1:6">
      <c r="A9" s="160">
        <v>4</v>
      </c>
      <c r="B9" s="91" t="s">
        <v>193</v>
      </c>
      <c r="C9" s="318">
        <v>0</v>
      </c>
      <c r="D9" s="162"/>
      <c r="E9" s="8"/>
    </row>
    <row r="10" spans="1:6">
      <c r="A10" s="160">
        <v>5</v>
      </c>
      <c r="B10" s="91" t="s">
        <v>165</v>
      </c>
      <c r="C10" s="318">
        <v>146074424.57999998</v>
      </c>
      <c r="D10" s="162"/>
      <c r="E10" s="8"/>
    </row>
    <row r="11" spans="1:6">
      <c r="A11" s="160">
        <v>6.1</v>
      </c>
      <c r="B11" s="91" t="s">
        <v>166</v>
      </c>
      <c r="C11" s="319">
        <v>702797477.95469999</v>
      </c>
      <c r="D11" s="163"/>
      <c r="E11" s="9"/>
    </row>
    <row r="12" spans="1:6">
      <c r="A12" s="160">
        <v>6.2</v>
      </c>
      <c r="B12" s="92" t="s">
        <v>167</v>
      </c>
      <c r="C12" s="319">
        <v>-30833697.50972553</v>
      </c>
      <c r="D12" s="163"/>
      <c r="E12" s="9"/>
    </row>
    <row r="13" spans="1:6">
      <c r="A13" s="160" t="s">
        <v>388</v>
      </c>
      <c r="B13" s="93" t="s">
        <v>389</v>
      </c>
      <c r="C13" s="417">
        <v>-9676669.08268575</v>
      </c>
      <c r="D13" s="273" t="s">
        <v>408</v>
      </c>
      <c r="E13" s="9"/>
    </row>
    <row r="14" spans="1:6">
      <c r="A14" s="160">
        <v>6</v>
      </c>
      <c r="B14" s="91" t="s">
        <v>168</v>
      </c>
      <c r="C14" s="325">
        <f>C11+C12</f>
        <v>671963780.44497442</v>
      </c>
      <c r="D14" s="163"/>
      <c r="E14" s="8"/>
    </row>
    <row r="15" spans="1:6">
      <c r="A15" s="160">
        <v>7</v>
      </c>
      <c r="B15" s="91" t="s">
        <v>169</v>
      </c>
      <c r="C15" s="318">
        <v>6423959.1723000016</v>
      </c>
      <c r="D15" s="162"/>
      <c r="E15" s="8"/>
    </row>
    <row r="16" spans="1:6">
      <c r="A16" s="160">
        <v>8</v>
      </c>
      <c r="B16" s="91" t="s">
        <v>170</v>
      </c>
      <c r="C16" s="318">
        <v>5298641.0529999994</v>
      </c>
      <c r="D16" s="162"/>
      <c r="E16" s="8"/>
    </row>
    <row r="17" spans="1:5">
      <c r="A17" s="160">
        <v>9</v>
      </c>
      <c r="B17" s="91" t="s">
        <v>171</v>
      </c>
      <c r="C17" s="318">
        <v>3859355.1</v>
      </c>
      <c r="D17" s="162"/>
      <c r="E17" s="8"/>
    </row>
    <row r="18" spans="1:5">
      <c r="A18" s="160">
        <v>9.1</v>
      </c>
      <c r="B18" s="93" t="s">
        <v>260</v>
      </c>
      <c r="C18" s="319">
        <v>0</v>
      </c>
      <c r="D18" s="162"/>
      <c r="E18" s="8"/>
    </row>
    <row r="19" spans="1:5">
      <c r="A19" s="160">
        <v>9.1999999999999993</v>
      </c>
      <c r="B19" s="93" t="s">
        <v>249</v>
      </c>
      <c r="C19" s="319">
        <v>3796650.44</v>
      </c>
      <c r="D19" s="273" t="s">
        <v>407</v>
      </c>
      <c r="E19" s="8"/>
    </row>
    <row r="20" spans="1:5">
      <c r="A20" s="160">
        <v>9.3000000000000007</v>
      </c>
      <c r="B20" s="93" t="s">
        <v>248</v>
      </c>
      <c r="C20" s="319">
        <v>62704.66</v>
      </c>
      <c r="D20" s="162"/>
      <c r="E20" s="8"/>
    </row>
    <row r="21" spans="1:5">
      <c r="A21" s="160">
        <v>10</v>
      </c>
      <c r="B21" s="91" t="s">
        <v>172</v>
      </c>
      <c r="C21" s="318">
        <v>22784410.25</v>
      </c>
      <c r="D21" s="162"/>
      <c r="E21" s="8"/>
    </row>
    <row r="22" spans="1:5">
      <c r="A22" s="160">
        <v>10.1</v>
      </c>
      <c r="B22" s="93" t="s">
        <v>247</v>
      </c>
      <c r="C22" s="318">
        <v>841268.27</v>
      </c>
      <c r="D22" s="273" t="s">
        <v>362</v>
      </c>
      <c r="E22" s="8"/>
    </row>
    <row r="23" spans="1:5">
      <c r="A23" s="160">
        <v>11</v>
      </c>
      <c r="B23" s="94" t="s">
        <v>173</v>
      </c>
      <c r="C23" s="320">
        <v>6574538.6410100004</v>
      </c>
      <c r="D23" s="164"/>
      <c r="E23" s="8"/>
    </row>
    <row r="24" spans="1:5">
      <c r="A24" s="160">
        <v>12</v>
      </c>
      <c r="B24" s="96" t="s">
        <v>174</v>
      </c>
      <c r="C24" s="321">
        <f>SUM(C6:C10,C14:C17,C21,C23)</f>
        <v>1205898263.1483846</v>
      </c>
      <c r="D24" s="165"/>
      <c r="E24" s="7"/>
    </row>
    <row r="25" spans="1:5">
      <c r="A25" s="160">
        <v>13</v>
      </c>
      <c r="B25" s="91" t="s">
        <v>175</v>
      </c>
      <c r="C25" s="322">
        <v>34245041.998899996</v>
      </c>
      <c r="D25" s="166"/>
      <c r="E25" s="8"/>
    </row>
    <row r="26" spans="1:5">
      <c r="A26" s="160">
        <v>14</v>
      </c>
      <c r="B26" s="91" t="s">
        <v>176</v>
      </c>
      <c r="C26" s="318">
        <v>151777462.06510001</v>
      </c>
      <c r="D26" s="162"/>
      <c r="E26" s="8"/>
    </row>
    <row r="27" spans="1:5">
      <c r="A27" s="160">
        <v>15</v>
      </c>
      <c r="B27" s="91" t="s">
        <v>177</v>
      </c>
      <c r="C27" s="318">
        <v>123531894.00599998</v>
      </c>
      <c r="D27" s="162"/>
      <c r="E27" s="8"/>
    </row>
    <row r="28" spans="1:5">
      <c r="A28" s="160">
        <v>16</v>
      </c>
      <c r="B28" s="91" t="s">
        <v>178</v>
      </c>
      <c r="C28" s="318">
        <v>395278053.48710001</v>
      </c>
      <c r="D28" s="162"/>
      <c r="E28" s="8"/>
    </row>
    <row r="29" spans="1:5">
      <c r="A29" s="160">
        <v>17</v>
      </c>
      <c r="B29" s="91" t="s">
        <v>179</v>
      </c>
      <c r="C29" s="318">
        <v>0</v>
      </c>
      <c r="D29" s="162"/>
      <c r="E29" s="8"/>
    </row>
    <row r="30" spans="1:5">
      <c r="A30" s="160">
        <v>18</v>
      </c>
      <c r="B30" s="91" t="s">
        <v>180</v>
      </c>
      <c r="C30" s="318">
        <v>296055254.01319999</v>
      </c>
      <c r="D30" s="162"/>
      <c r="E30" s="8"/>
    </row>
    <row r="31" spans="1:5">
      <c r="A31" s="160">
        <v>19</v>
      </c>
      <c r="B31" s="91" t="s">
        <v>181</v>
      </c>
      <c r="C31" s="318">
        <v>8959298.5688000005</v>
      </c>
      <c r="D31" s="162"/>
      <c r="E31" s="8"/>
    </row>
    <row r="32" spans="1:5">
      <c r="A32" s="160">
        <v>20</v>
      </c>
      <c r="B32" s="91" t="s">
        <v>103</v>
      </c>
      <c r="C32" s="318">
        <v>13352845.15391627</v>
      </c>
      <c r="D32" s="162"/>
      <c r="E32" s="8"/>
    </row>
    <row r="33" spans="1:7">
      <c r="A33" s="160">
        <v>20.100000000000001</v>
      </c>
      <c r="B33" s="95" t="s">
        <v>387</v>
      </c>
      <c r="C33" s="320">
        <v>410040.00991626998</v>
      </c>
      <c r="D33" s="164"/>
      <c r="E33" s="8"/>
      <c r="G33" s="6"/>
    </row>
    <row r="34" spans="1:7">
      <c r="A34" s="160">
        <v>21</v>
      </c>
      <c r="B34" s="94" t="s">
        <v>182</v>
      </c>
      <c r="C34" s="320">
        <v>0</v>
      </c>
      <c r="D34" s="164"/>
      <c r="E34" s="8"/>
    </row>
    <row r="35" spans="1:7">
      <c r="A35" s="160">
        <v>21.1</v>
      </c>
      <c r="B35" s="95" t="s">
        <v>246</v>
      </c>
      <c r="C35" s="323">
        <v>0</v>
      </c>
      <c r="D35" s="164"/>
      <c r="E35" s="8"/>
    </row>
    <row r="36" spans="1:7">
      <c r="A36" s="160">
        <v>22</v>
      </c>
      <c r="B36" s="96" t="s">
        <v>183</v>
      </c>
      <c r="C36" s="321">
        <f>SUM(C25:C32)</f>
        <v>1023199849.2930163</v>
      </c>
      <c r="D36" s="165"/>
      <c r="E36" s="7"/>
    </row>
    <row r="37" spans="1:7">
      <c r="A37" s="160">
        <v>23</v>
      </c>
      <c r="B37" s="94" t="s">
        <v>184</v>
      </c>
      <c r="C37" s="318">
        <v>16096897</v>
      </c>
      <c r="D37" s="273" t="s">
        <v>403</v>
      </c>
      <c r="E37" s="8"/>
    </row>
    <row r="38" spans="1:7">
      <c r="A38" s="160">
        <v>24</v>
      </c>
      <c r="B38" s="94" t="s">
        <v>185</v>
      </c>
      <c r="C38" s="318">
        <v>0</v>
      </c>
      <c r="D38" s="164"/>
      <c r="E38" s="8"/>
    </row>
    <row r="39" spans="1:7">
      <c r="A39" s="160">
        <v>25</v>
      </c>
      <c r="B39" s="94" t="s">
        <v>245</v>
      </c>
      <c r="C39" s="318">
        <v>0</v>
      </c>
      <c r="D39" s="164"/>
      <c r="E39" s="8"/>
    </row>
    <row r="40" spans="1:7">
      <c r="A40" s="160">
        <v>26</v>
      </c>
      <c r="B40" s="94" t="s">
        <v>187</v>
      </c>
      <c r="C40" s="318">
        <v>75284047.799999997</v>
      </c>
      <c r="D40" s="273" t="s">
        <v>404</v>
      </c>
      <c r="E40" s="8"/>
    </row>
    <row r="41" spans="1:7">
      <c r="A41" s="160">
        <v>27</v>
      </c>
      <c r="B41" s="94" t="s">
        <v>188</v>
      </c>
      <c r="C41" s="318">
        <v>65529804.509999998</v>
      </c>
      <c r="D41" s="273" t="s">
        <v>405</v>
      </c>
      <c r="E41" s="8"/>
    </row>
    <row r="42" spans="1:7">
      <c r="A42" s="160">
        <v>28</v>
      </c>
      <c r="B42" s="94" t="s">
        <v>189</v>
      </c>
      <c r="C42" s="318">
        <v>17186009.355368149</v>
      </c>
      <c r="D42" s="273" t="s">
        <v>406</v>
      </c>
      <c r="E42" s="8"/>
    </row>
    <row r="43" spans="1:7">
      <c r="A43" s="160">
        <v>29</v>
      </c>
      <c r="B43" s="94" t="s">
        <v>38</v>
      </c>
      <c r="C43" s="318">
        <v>8601655.1899999995</v>
      </c>
      <c r="D43" s="273" t="s">
        <v>418</v>
      </c>
      <c r="E43" s="8"/>
    </row>
    <row r="44" spans="1:7" ht="16.5" thickBot="1">
      <c r="A44" s="167">
        <v>30</v>
      </c>
      <c r="B44" s="168" t="s">
        <v>190</v>
      </c>
      <c r="C44" s="324">
        <f>SUM(C37:C43)</f>
        <v>182698413.85536814</v>
      </c>
      <c r="D44" s="169"/>
      <c r="E44" s="7"/>
    </row>
  </sheetData>
  <pageMargins left="0.7" right="0.7" top="0.75" bottom="0.75" header="0.3" footer="0.3"/>
  <pageSetup paperSize="9" scale="4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S25"/>
  <sheetViews>
    <sheetView zoomScaleNormal="100" workbookViewId="0">
      <pane xSplit="2" ySplit="7" topLeftCell="R8" activePane="bottomRight" state="frozen"/>
      <selection activeCell="C63" sqref="C63"/>
      <selection pane="topRight" activeCell="C63" sqref="C63"/>
      <selection pane="bottomLeft" activeCell="C63" sqref="C63"/>
      <selection pane="bottomRight" activeCell="G22" sqref="G22"/>
    </sheetView>
  </sheetViews>
  <sheetFormatPr defaultColWidth="9.140625" defaultRowHeight="12.75"/>
  <cols>
    <col min="1" max="1" width="6.7109375" style="2" customWidth="1"/>
    <col min="2" max="2" width="95" style="2" customWidth="1"/>
    <col min="3" max="3" width="14.28515625" style="2" customWidth="1"/>
    <col min="4" max="4" width="10.5703125" style="2" customWidth="1"/>
    <col min="5" max="15" width="14.28515625" style="2" customWidth="1"/>
    <col min="16" max="16" width="10.7109375" style="2" customWidth="1"/>
    <col min="17" max="18" width="14.28515625" style="2" customWidth="1"/>
    <col min="19" max="19" width="31.5703125" style="2" bestFit="1" customWidth="1"/>
    <col min="20" max="16384" width="9.140625" style="13"/>
  </cols>
  <sheetData>
    <row r="1" spans="1:19">
      <c r="A1" s="2" t="s">
        <v>199</v>
      </c>
      <c r="B1" s="16" t="s">
        <v>391</v>
      </c>
    </row>
    <row r="2" spans="1:19">
      <c r="A2" s="2" t="s">
        <v>200</v>
      </c>
      <c r="B2" s="364">
        <v>43008</v>
      </c>
    </row>
    <row r="4" spans="1:19" ht="39" thickBot="1">
      <c r="A4" s="73" t="s">
        <v>353</v>
      </c>
      <c r="B4" s="379" t="s">
        <v>377</v>
      </c>
    </row>
    <row r="5" spans="1:19">
      <c r="A5" s="147"/>
      <c r="B5" s="151"/>
      <c r="C5" s="127" t="s">
        <v>0</v>
      </c>
      <c r="D5" s="127" t="s">
        <v>1</v>
      </c>
      <c r="E5" s="127" t="s">
        <v>2</v>
      </c>
      <c r="F5" s="127" t="s">
        <v>3</v>
      </c>
      <c r="G5" s="127" t="s">
        <v>4</v>
      </c>
      <c r="H5" s="127" t="s">
        <v>6</v>
      </c>
      <c r="I5" s="127" t="s">
        <v>251</v>
      </c>
      <c r="J5" s="127" t="s">
        <v>252</v>
      </c>
      <c r="K5" s="127" t="s">
        <v>253</v>
      </c>
      <c r="L5" s="127" t="s">
        <v>254</v>
      </c>
      <c r="M5" s="127" t="s">
        <v>255</v>
      </c>
      <c r="N5" s="127" t="s">
        <v>256</v>
      </c>
      <c r="O5" s="127" t="s">
        <v>365</v>
      </c>
      <c r="P5" s="127" t="s">
        <v>366</v>
      </c>
      <c r="Q5" s="127" t="s">
        <v>367</v>
      </c>
      <c r="R5" s="345" t="s">
        <v>368</v>
      </c>
      <c r="S5" s="128" t="s">
        <v>369</v>
      </c>
    </row>
    <row r="6" spans="1:19" ht="46.5" customHeight="1">
      <c r="A6" s="174"/>
      <c r="B6" s="454" t="s">
        <v>370</v>
      </c>
      <c r="C6" s="452">
        <v>0</v>
      </c>
      <c r="D6" s="453"/>
      <c r="E6" s="452">
        <v>0.2</v>
      </c>
      <c r="F6" s="453"/>
      <c r="G6" s="452">
        <v>0.35</v>
      </c>
      <c r="H6" s="453"/>
      <c r="I6" s="452">
        <v>0.5</v>
      </c>
      <c r="J6" s="453"/>
      <c r="K6" s="452">
        <v>0.75</v>
      </c>
      <c r="L6" s="453"/>
      <c r="M6" s="452">
        <v>1</v>
      </c>
      <c r="N6" s="453"/>
      <c r="O6" s="452">
        <v>1.5</v>
      </c>
      <c r="P6" s="453"/>
      <c r="Q6" s="452">
        <v>2.5</v>
      </c>
      <c r="R6" s="453"/>
      <c r="S6" s="450" t="s">
        <v>265</v>
      </c>
    </row>
    <row r="7" spans="1:19">
      <c r="A7" s="174"/>
      <c r="B7" s="455"/>
      <c r="C7" s="352" t="s">
        <v>363</v>
      </c>
      <c r="D7" s="352" t="s">
        <v>364</v>
      </c>
      <c r="E7" s="352" t="s">
        <v>363</v>
      </c>
      <c r="F7" s="352" t="s">
        <v>364</v>
      </c>
      <c r="G7" s="352" t="s">
        <v>363</v>
      </c>
      <c r="H7" s="352" t="s">
        <v>364</v>
      </c>
      <c r="I7" s="352" t="s">
        <v>363</v>
      </c>
      <c r="J7" s="352" t="s">
        <v>364</v>
      </c>
      <c r="K7" s="352" t="s">
        <v>363</v>
      </c>
      <c r="L7" s="352" t="s">
        <v>364</v>
      </c>
      <c r="M7" s="352" t="s">
        <v>363</v>
      </c>
      <c r="N7" s="352" t="s">
        <v>364</v>
      </c>
      <c r="O7" s="352" t="s">
        <v>363</v>
      </c>
      <c r="P7" s="352" t="s">
        <v>364</v>
      </c>
      <c r="Q7" s="352" t="s">
        <v>363</v>
      </c>
      <c r="R7" s="352" t="s">
        <v>364</v>
      </c>
      <c r="S7" s="451"/>
    </row>
    <row r="8" spans="1:19" s="178" customFormat="1">
      <c r="A8" s="131">
        <v>1</v>
      </c>
      <c r="B8" s="202" t="s">
        <v>228</v>
      </c>
      <c r="C8" s="326">
        <v>161222815.19</v>
      </c>
      <c r="D8" s="326"/>
      <c r="E8" s="326">
        <v>0</v>
      </c>
      <c r="F8" s="346"/>
      <c r="G8" s="326">
        <v>0</v>
      </c>
      <c r="H8" s="326"/>
      <c r="I8" s="326">
        <v>0</v>
      </c>
      <c r="J8" s="326"/>
      <c r="K8" s="326">
        <v>0</v>
      </c>
      <c r="L8" s="326"/>
      <c r="M8" s="326">
        <v>134531910.7703</v>
      </c>
      <c r="N8" s="326">
        <v>0</v>
      </c>
      <c r="O8" s="326">
        <v>0</v>
      </c>
      <c r="P8" s="326"/>
      <c r="Q8" s="326">
        <v>0</v>
      </c>
      <c r="R8" s="346"/>
      <c r="S8" s="357">
        <f>$C$6*SUM(C8:D8)+$E$6*SUM(E8:F8)+$G$6*SUM(G8:H8)+$I$6*SUM(I8:J8)+$K$6*SUM(K8:L8)+$M$6*SUM(M8:N8)+$O$6*SUM(O8:P8)+$Q$6*SUM(Q8:R8)</f>
        <v>134531910.7703</v>
      </c>
    </row>
    <row r="9" spans="1:19" s="178" customFormat="1">
      <c r="A9" s="131">
        <v>2</v>
      </c>
      <c r="B9" s="202" t="s">
        <v>229</v>
      </c>
      <c r="C9" s="326">
        <v>0</v>
      </c>
      <c r="D9" s="326"/>
      <c r="E9" s="326">
        <v>0</v>
      </c>
      <c r="F9" s="326"/>
      <c r="G9" s="326">
        <v>0</v>
      </c>
      <c r="H9" s="326"/>
      <c r="I9" s="326">
        <v>0</v>
      </c>
      <c r="J9" s="326"/>
      <c r="K9" s="326">
        <v>0</v>
      </c>
      <c r="L9" s="326"/>
      <c r="M9" s="326">
        <v>0</v>
      </c>
      <c r="N9" s="326">
        <v>0</v>
      </c>
      <c r="O9" s="326">
        <v>0</v>
      </c>
      <c r="P9" s="326"/>
      <c r="Q9" s="326">
        <v>0</v>
      </c>
      <c r="R9" s="346"/>
      <c r="S9" s="357">
        <f t="shared" ref="S9:S21" si="0">$C$6*SUM(C9:D9)+$E$6*SUM(E9:F9)+$G$6*SUM(G9:H9)+$I$6*SUM(I9:J9)+$K$6*SUM(K9:L9)+$M$6*SUM(M9:N9)+$O$6*SUM(O9:P9)+$Q$6*SUM(Q9:R9)</f>
        <v>0</v>
      </c>
    </row>
    <row r="10" spans="1:19" s="178" customFormat="1">
      <c r="A10" s="131">
        <v>3</v>
      </c>
      <c r="B10" s="202" t="s">
        <v>230</v>
      </c>
      <c r="C10" s="326">
        <v>0</v>
      </c>
      <c r="D10" s="326"/>
      <c r="E10" s="326">
        <v>0</v>
      </c>
      <c r="F10" s="326"/>
      <c r="G10" s="326">
        <v>0</v>
      </c>
      <c r="H10" s="326"/>
      <c r="I10" s="326">
        <v>0</v>
      </c>
      <c r="J10" s="326"/>
      <c r="K10" s="326">
        <v>0</v>
      </c>
      <c r="L10" s="326"/>
      <c r="M10" s="326">
        <v>93.55</v>
      </c>
      <c r="N10" s="326">
        <v>0</v>
      </c>
      <c r="O10" s="326">
        <v>0</v>
      </c>
      <c r="P10" s="326"/>
      <c r="Q10" s="326">
        <v>0</v>
      </c>
      <c r="R10" s="346"/>
      <c r="S10" s="357">
        <f t="shared" si="0"/>
        <v>93.55</v>
      </c>
    </row>
    <row r="11" spans="1:19" s="178" customFormat="1">
      <c r="A11" s="131">
        <v>4</v>
      </c>
      <c r="B11" s="202" t="s">
        <v>231</v>
      </c>
      <c r="C11" s="326">
        <v>0</v>
      </c>
      <c r="D11" s="326"/>
      <c r="E11" s="326">
        <v>0</v>
      </c>
      <c r="F11" s="326"/>
      <c r="G11" s="326">
        <v>0</v>
      </c>
      <c r="H11" s="326"/>
      <c r="I11" s="326">
        <v>0</v>
      </c>
      <c r="J11" s="326"/>
      <c r="K11" s="326">
        <v>0</v>
      </c>
      <c r="L11" s="326"/>
      <c r="M11" s="326">
        <v>0</v>
      </c>
      <c r="N11" s="403">
        <v>0</v>
      </c>
      <c r="O11" s="326">
        <v>0</v>
      </c>
      <c r="P11" s="326"/>
      <c r="Q11" s="326">
        <v>0</v>
      </c>
      <c r="R11" s="346"/>
      <c r="S11" s="357">
        <f t="shared" si="0"/>
        <v>0</v>
      </c>
    </row>
    <row r="12" spans="1:19" s="178" customFormat="1">
      <c r="A12" s="131">
        <v>5</v>
      </c>
      <c r="B12" s="202" t="s">
        <v>232</v>
      </c>
      <c r="C12" s="326">
        <v>0</v>
      </c>
      <c r="D12" s="326"/>
      <c r="E12" s="326">
        <v>0</v>
      </c>
      <c r="F12" s="326"/>
      <c r="G12" s="326">
        <v>0</v>
      </c>
      <c r="H12" s="326"/>
      <c r="I12" s="326">
        <v>0</v>
      </c>
      <c r="J12" s="326"/>
      <c r="K12" s="326">
        <v>0</v>
      </c>
      <c r="L12" s="326"/>
      <c r="M12" s="326">
        <v>0</v>
      </c>
      <c r="N12" s="403">
        <v>0</v>
      </c>
      <c r="O12" s="326">
        <v>0</v>
      </c>
      <c r="P12" s="326"/>
      <c r="Q12" s="326">
        <v>0</v>
      </c>
      <c r="R12" s="346"/>
      <c r="S12" s="357">
        <f t="shared" si="0"/>
        <v>0</v>
      </c>
    </row>
    <row r="13" spans="1:19" s="178" customFormat="1">
      <c r="A13" s="131">
        <v>6</v>
      </c>
      <c r="B13" s="202" t="s">
        <v>233</v>
      </c>
      <c r="C13" s="326">
        <v>0</v>
      </c>
      <c r="D13" s="326"/>
      <c r="E13" s="326">
        <v>156177396.39950001</v>
      </c>
      <c r="F13" s="326"/>
      <c r="G13" s="326">
        <v>0</v>
      </c>
      <c r="H13" s="326"/>
      <c r="I13" s="326">
        <v>4547055.6178000001</v>
      </c>
      <c r="J13" s="326"/>
      <c r="K13" s="326">
        <v>0</v>
      </c>
      <c r="L13" s="326"/>
      <c r="M13" s="326">
        <v>17705099.246800002</v>
      </c>
      <c r="N13" s="403">
        <v>0</v>
      </c>
      <c r="O13" s="326">
        <v>0</v>
      </c>
      <c r="P13" s="326"/>
      <c r="Q13" s="326">
        <v>0</v>
      </c>
      <c r="R13" s="346"/>
      <c r="S13" s="357">
        <f t="shared" si="0"/>
        <v>51214106.335600004</v>
      </c>
    </row>
    <row r="14" spans="1:19" s="178" customFormat="1">
      <c r="A14" s="131">
        <v>7</v>
      </c>
      <c r="B14" s="202" t="s">
        <v>78</v>
      </c>
      <c r="C14" s="326">
        <v>0</v>
      </c>
      <c r="D14" s="326"/>
      <c r="E14" s="326">
        <v>0</v>
      </c>
      <c r="F14" s="326"/>
      <c r="G14" s="326">
        <v>0</v>
      </c>
      <c r="H14" s="326"/>
      <c r="I14" s="326">
        <v>0</v>
      </c>
      <c r="J14" s="326"/>
      <c r="K14" s="326">
        <v>0</v>
      </c>
      <c r="L14" s="326"/>
      <c r="M14" s="326">
        <v>397920568.6937564</v>
      </c>
      <c r="N14" s="403">
        <v>36001823.188560002</v>
      </c>
      <c r="O14" s="326">
        <v>0</v>
      </c>
      <c r="P14" s="326"/>
      <c r="Q14" s="326">
        <v>0</v>
      </c>
      <c r="R14" s="346"/>
      <c r="S14" s="357">
        <f t="shared" si="0"/>
        <v>433922391.88231641</v>
      </c>
    </row>
    <row r="15" spans="1:19" s="178" customFormat="1">
      <c r="A15" s="131">
        <v>8</v>
      </c>
      <c r="B15" s="202" t="s">
        <v>79</v>
      </c>
      <c r="C15" s="326">
        <v>0</v>
      </c>
      <c r="D15" s="326"/>
      <c r="E15" s="326">
        <v>0</v>
      </c>
      <c r="F15" s="326"/>
      <c r="G15" s="326">
        <v>0</v>
      </c>
      <c r="H15" s="326"/>
      <c r="I15" s="326">
        <v>0</v>
      </c>
      <c r="J15" s="326"/>
      <c r="K15" s="326">
        <v>106095266.65983619</v>
      </c>
      <c r="L15" s="326"/>
      <c r="M15" s="326">
        <v>0</v>
      </c>
      <c r="N15" s="403">
        <v>2313142.450999992</v>
      </c>
      <c r="O15" s="326">
        <v>0</v>
      </c>
      <c r="P15" s="326"/>
      <c r="Q15" s="326">
        <v>0</v>
      </c>
      <c r="R15" s="346"/>
      <c r="S15" s="357">
        <f t="shared" si="0"/>
        <v>81884592.445877135</v>
      </c>
    </row>
    <row r="16" spans="1:19" s="178" customFormat="1">
      <c r="A16" s="131">
        <v>9</v>
      </c>
      <c r="B16" s="202" t="s">
        <v>80</v>
      </c>
      <c r="C16" s="326">
        <v>0</v>
      </c>
      <c r="D16" s="326"/>
      <c r="E16" s="326">
        <v>0</v>
      </c>
      <c r="F16" s="326"/>
      <c r="G16" s="326">
        <v>12526134.325754639</v>
      </c>
      <c r="H16" s="326"/>
      <c r="I16" s="326">
        <v>313014.35430035298</v>
      </c>
      <c r="J16" s="326"/>
      <c r="K16" s="326">
        <v>0</v>
      </c>
      <c r="L16" s="326"/>
      <c r="M16" s="326">
        <v>52617.676405500002</v>
      </c>
      <c r="N16" s="403">
        <v>0</v>
      </c>
      <c r="O16" s="326">
        <v>0</v>
      </c>
      <c r="P16" s="326"/>
      <c r="Q16" s="326">
        <v>0</v>
      </c>
      <c r="R16" s="346"/>
      <c r="S16" s="357">
        <f t="shared" si="0"/>
        <v>4593271.8675697995</v>
      </c>
    </row>
    <row r="17" spans="1:19" s="178" customFormat="1">
      <c r="A17" s="131">
        <v>10</v>
      </c>
      <c r="B17" s="202" t="s">
        <v>72</v>
      </c>
      <c r="C17" s="326">
        <v>0</v>
      </c>
      <c r="D17" s="326"/>
      <c r="E17" s="326">
        <v>0</v>
      </c>
      <c r="F17" s="326"/>
      <c r="G17" s="326">
        <v>0</v>
      </c>
      <c r="H17" s="326"/>
      <c r="I17" s="326">
        <v>0</v>
      </c>
      <c r="J17" s="326"/>
      <c r="K17" s="326">
        <v>0</v>
      </c>
      <c r="L17" s="326"/>
      <c r="M17" s="326">
        <v>18424509.001692399</v>
      </c>
      <c r="N17" s="403">
        <v>0</v>
      </c>
      <c r="O17" s="326">
        <v>12881013.971859099</v>
      </c>
      <c r="P17" s="326"/>
      <c r="Q17" s="326">
        <v>0</v>
      </c>
      <c r="R17" s="346"/>
      <c r="S17" s="357">
        <f t="shared" si="0"/>
        <v>37746029.959481046</v>
      </c>
    </row>
    <row r="18" spans="1:19" s="178" customFormat="1">
      <c r="A18" s="131">
        <v>11</v>
      </c>
      <c r="B18" s="202" t="s">
        <v>73</v>
      </c>
      <c r="C18" s="326">
        <v>0</v>
      </c>
      <c r="D18" s="326"/>
      <c r="E18" s="326">
        <v>0</v>
      </c>
      <c r="F18" s="326"/>
      <c r="G18" s="326">
        <v>0</v>
      </c>
      <c r="H18" s="326"/>
      <c r="I18" s="326">
        <v>0</v>
      </c>
      <c r="J18" s="326"/>
      <c r="K18" s="326">
        <v>0</v>
      </c>
      <c r="L18" s="326"/>
      <c r="M18" s="326">
        <v>0</v>
      </c>
      <c r="N18" s="403">
        <v>0</v>
      </c>
      <c r="O18" s="326">
        <v>0</v>
      </c>
      <c r="P18" s="326"/>
      <c r="Q18" s="326">
        <v>0</v>
      </c>
      <c r="R18" s="346"/>
      <c r="S18" s="357">
        <f t="shared" si="0"/>
        <v>0</v>
      </c>
    </row>
    <row r="19" spans="1:19" s="178" customFormat="1">
      <c r="A19" s="131">
        <v>12</v>
      </c>
      <c r="B19" s="202" t="s">
        <v>74</v>
      </c>
      <c r="C19" s="326">
        <v>0</v>
      </c>
      <c r="D19" s="326"/>
      <c r="E19" s="326">
        <v>0</v>
      </c>
      <c r="F19" s="326"/>
      <c r="G19" s="326">
        <v>0</v>
      </c>
      <c r="H19" s="326"/>
      <c r="I19" s="326">
        <v>0</v>
      </c>
      <c r="J19" s="326"/>
      <c r="K19" s="326">
        <v>0</v>
      </c>
      <c r="L19" s="326"/>
      <c r="M19" s="326">
        <v>450509.48949999997</v>
      </c>
      <c r="N19" s="403">
        <v>27215302.833439991</v>
      </c>
      <c r="O19" s="326">
        <v>0</v>
      </c>
      <c r="P19" s="326"/>
      <c r="Q19" s="326">
        <v>0</v>
      </c>
      <c r="R19" s="346"/>
      <c r="S19" s="357">
        <f t="shared" si="0"/>
        <v>27665812.322939992</v>
      </c>
    </row>
    <row r="20" spans="1:19" s="178" customFormat="1">
      <c r="A20" s="131">
        <v>13</v>
      </c>
      <c r="B20" s="202" t="s">
        <v>75</v>
      </c>
      <c r="C20" s="326">
        <v>0</v>
      </c>
      <c r="D20" s="326"/>
      <c r="E20" s="326">
        <v>0</v>
      </c>
      <c r="F20" s="326"/>
      <c r="G20" s="326">
        <v>0</v>
      </c>
      <c r="H20" s="326"/>
      <c r="I20" s="326">
        <v>0</v>
      </c>
      <c r="J20" s="326"/>
      <c r="K20" s="326">
        <v>0</v>
      </c>
      <c r="L20" s="326"/>
      <c r="M20" s="326">
        <v>0</v>
      </c>
      <c r="N20" s="326">
        <v>0</v>
      </c>
      <c r="O20" s="326">
        <v>0</v>
      </c>
      <c r="P20" s="326"/>
      <c r="Q20" s="326">
        <v>0</v>
      </c>
      <c r="R20" s="346"/>
      <c r="S20" s="357">
        <f t="shared" si="0"/>
        <v>0</v>
      </c>
    </row>
    <row r="21" spans="1:19" s="178" customFormat="1">
      <c r="A21" s="131">
        <v>14</v>
      </c>
      <c r="B21" s="202" t="s">
        <v>263</v>
      </c>
      <c r="C21" s="326">
        <v>28904929.734000001</v>
      </c>
      <c r="D21" s="326"/>
      <c r="E21" s="326">
        <v>0</v>
      </c>
      <c r="F21" s="326"/>
      <c r="G21" s="326">
        <v>0</v>
      </c>
      <c r="H21" s="326"/>
      <c r="I21" s="326">
        <v>0</v>
      </c>
      <c r="J21" s="326"/>
      <c r="K21" s="326">
        <v>0</v>
      </c>
      <c r="L21" s="326"/>
      <c r="M21" s="326">
        <v>159248840.94411778</v>
      </c>
      <c r="N21" s="326">
        <v>6106106.3272099672</v>
      </c>
      <c r="O21" s="326">
        <v>0</v>
      </c>
      <c r="P21" s="326"/>
      <c r="Q21" s="326">
        <v>0</v>
      </c>
      <c r="R21" s="346"/>
      <c r="S21" s="357">
        <f t="shared" si="0"/>
        <v>165354947.27132776</v>
      </c>
    </row>
    <row r="22" spans="1:19" ht="13.5" thickBot="1">
      <c r="A22" s="108"/>
      <c r="B22" s="180" t="s">
        <v>71</v>
      </c>
      <c r="C22" s="327">
        <f>SUM(C8:C21)</f>
        <v>190127744.92399999</v>
      </c>
      <c r="D22" s="327">
        <f t="shared" ref="D22:S22" si="1">SUM(D8:D21)</f>
        <v>0</v>
      </c>
      <c r="E22" s="327">
        <f t="shared" si="1"/>
        <v>156177396.39950001</v>
      </c>
      <c r="F22" s="327">
        <f t="shared" si="1"/>
        <v>0</v>
      </c>
      <c r="G22" s="327">
        <f t="shared" si="1"/>
        <v>12526134.325754639</v>
      </c>
      <c r="H22" s="327">
        <f t="shared" si="1"/>
        <v>0</v>
      </c>
      <c r="I22" s="327">
        <f t="shared" si="1"/>
        <v>4860069.9721003529</v>
      </c>
      <c r="J22" s="327">
        <f t="shared" si="1"/>
        <v>0</v>
      </c>
      <c r="K22" s="327">
        <f t="shared" si="1"/>
        <v>106095266.65983619</v>
      </c>
      <c r="L22" s="327">
        <f t="shared" si="1"/>
        <v>0</v>
      </c>
      <c r="M22" s="327">
        <f t="shared" si="1"/>
        <v>728334149.37257218</v>
      </c>
      <c r="N22" s="327">
        <f t="shared" si="1"/>
        <v>71636374.800209954</v>
      </c>
      <c r="O22" s="327">
        <f t="shared" si="1"/>
        <v>12881013.971859099</v>
      </c>
      <c r="P22" s="327">
        <f t="shared" si="1"/>
        <v>0</v>
      </c>
      <c r="Q22" s="327">
        <f t="shared" si="1"/>
        <v>0</v>
      </c>
      <c r="R22" s="327">
        <f t="shared" si="1"/>
        <v>0</v>
      </c>
      <c r="S22" s="380">
        <f t="shared" si="1"/>
        <v>936913156.40541196</v>
      </c>
    </row>
    <row r="25" spans="1:19">
      <c r="C25" s="421"/>
      <c r="D25" s="421"/>
      <c r="E25" s="421"/>
      <c r="F25" s="421"/>
      <c r="G25" s="421"/>
      <c r="H25" s="421"/>
      <c r="I25" s="421"/>
      <c r="J25" s="421"/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scale="2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V28"/>
  <sheetViews>
    <sheetView zoomScaleNormal="100" workbookViewId="0">
      <pane xSplit="2" ySplit="6" topLeftCell="Q7" activePane="bottomRight" state="frozen"/>
      <selection activeCell="C63" sqref="C63"/>
      <selection pane="topRight" activeCell="C63" sqref="C63"/>
      <selection pane="bottomLeft" activeCell="C63" sqref="C63"/>
      <selection pane="bottomRight" activeCell="U5" sqref="U5:U6"/>
    </sheetView>
  </sheetViews>
  <sheetFormatPr defaultColWidth="9.140625" defaultRowHeight="12.75"/>
  <cols>
    <col min="1" max="1" width="10.5703125" style="2" bestFit="1" customWidth="1"/>
    <col min="2" max="2" width="105.140625" style="2" bestFit="1" customWidth="1"/>
    <col min="3" max="3" width="19" style="2" customWidth="1"/>
    <col min="4" max="4" width="19.5703125" style="2" customWidth="1"/>
    <col min="5" max="5" width="31.140625" style="2" customWidth="1"/>
    <col min="6" max="6" width="29.140625" style="2" customWidth="1"/>
    <col min="7" max="7" width="28.5703125" style="2" customWidth="1"/>
    <col min="8" max="8" width="26.42578125" style="2" customWidth="1"/>
    <col min="9" max="9" width="23.7109375" style="2" customWidth="1"/>
    <col min="10" max="10" width="21.5703125" style="2" customWidth="1"/>
    <col min="11" max="11" width="15.7109375" style="2" customWidth="1"/>
    <col min="12" max="12" width="13.28515625" style="2" customWidth="1"/>
    <col min="13" max="13" width="20.85546875" style="2" customWidth="1"/>
    <col min="14" max="14" width="19.28515625" style="2" customWidth="1"/>
    <col min="15" max="15" width="18.42578125" style="2" customWidth="1"/>
    <col min="16" max="16" width="19" style="2" customWidth="1"/>
    <col min="17" max="17" width="20.28515625" style="2" customWidth="1"/>
    <col min="18" max="18" width="18" style="2" customWidth="1"/>
    <col min="19" max="19" width="36" style="2" customWidth="1"/>
    <col min="20" max="20" width="19.42578125" style="2" customWidth="1"/>
    <col min="21" max="21" width="19.140625" style="2" customWidth="1"/>
    <col min="22" max="22" width="20" style="2" customWidth="1"/>
    <col min="23" max="16384" width="9.140625" style="13"/>
  </cols>
  <sheetData>
    <row r="1" spans="1:22">
      <c r="A1" s="2" t="s">
        <v>199</v>
      </c>
      <c r="B1" s="16" t="s">
        <v>391</v>
      </c>
    </row>
    <row r="2" spans="1:22">
      <c r="A2" s="2" t="s">
        <v>200</v>
      </c>
      <c r="B2" s="364">
        <v>43008</v>
      </c>
    </row>
    <row r="4" spans="1:22" ht="27.75" thickBot="1">
      <c r="A4" s="2" t="s">
        <v>354</v>
      </c>
      <c r="B4" s="353" t="s">
        <v>378</v>
      </c>
      <c r="V4" s="235" t="s">
        <v>101</v>
      </c>
    </row>
    <row r="5" spans="1:22" ht="27" customHeight="1">
      <c r="A5" s="106"/>
      <c r="B5" s="107"/>
      <c r="C5" s="456" t="s">
        <v>210</v>
      </c>
      <c r="D5" s="457"/>
      <c r="E5" s="457"/>
      <c r="F5" s="457"/>
      <c r="G5" s="457"/>
      <c r="H5" s="457"/>
      <c r="I5" s="457"/>
      <c r="J5" s="457"/>
      <c r="K5" s="457"/>
      <c r="L5" s="458"/>
      <c r="M5" s="459" t="s">
        <v>211</v>
      </c>
      <c r="N5" s="460"/>
      <c r="O5" s="460"/>
      <c r="P5" s="460"/>
      <c r="Q5" s="460"/>
      <c r="R5" s="460"/>
      <c r="S5" s="461"/>
      <c r="T5" s="464" t="s">
        <v>376</v>
      </c>
      <c r="U5" s="464" t="s">
        <v>419</v>
      </c>
      <c r="V5" s="462" t="s">
        <v>212</v>
      </c>
    </row>
    <row r="6" spans="1:22" s="73" customFormat="1" ht="140.25">
      <c r="A6" s="129"/>
      <c r="B6" s="204"/>
      <c r="C6" s="104" t="s">
        <v>213</v>
      </c>
      <c r="D6" s="405" t="s">
        <v>214</v>
      </c>
      <c r="E6" s="100" t="s">
        <v>215</v>
      </c>
      <c r="F6" s="354" t="s">
        <v>371</v>
      </c>
      <c r="G6" s="103" t="s">
        <v>216</v>
      </c>
      <c r="H6" s="103" t="s">
        <v>217</v>
      </c>
      <c r="I6" s="103" t="s">
        <v>218</v>
      </c>
      <c r="J6" s="103" t="s">
        <v>262</v>
      </c>
      <c r="K6" s="103" t="s">
        <v>219</v>
      </c>
      <c r="L6" s="105" t="s">
        <v>220</v>
      </c>
      <c r="M6" s="104" t="s">
        <v>221</v>
      </c>
      <c r="N6" s="103" t="s">
        <v>222</v>
      </c>
      <c r="O6" s="103" t="s">
        <v>223</v>
      </c>
      <c r="P6" s="103" t="s">
        <v>224</v>
      </c>
      <c r="Q6" s="103" t="s">
        <v>225</v>
      </c>
      <c r="R6" s="103" t="s">
        <v>226</v>
      </c>
      <c r="S6" s="105" t="s">
        <v>227</v>
      </c>
      <c r="T6" s="465"/>
      <c r="U6" s="465"/>
      <c r="V6" s="463"/>
    </row>
    <row r="7" spans="1:22" s="178" customFormat="1">
      <c r="A7" s="179">
        <v>1</v>
      </c>
      <c r="B7" s="177" t="s">
        <v>228</v>
      </c>
      <c r="C7" s="328"/>
      <c r="D7" s="326">
        <v>0</v>
      </c>
      <c r="E7" s="326"/>
      <c r="F7" s="326"/>
      <c r="G7" s="326"/>
      <c r="H7" s="326"/>
      <c r="I7" s="326"/>
      <c r="J7" s="326"/>
      <c r="K7" s="326"/>
      <c r="L7" s="329"/>
      <c r="M7" s="328"/>
      <c r="N7" s="326"/>
      <c r="O7" s="326"/>
      <c r="P7" s="326"/>
      <c r="Q7" s="326"/>
      <c r="R7" s="326"/>
      <c r="S7" s="329"/>
      <c r="T7" s="350">
        <v>0</v>
      </c>
      <c r="U7" s="350"/>
      <c r="V7" s="330">
        <f>T7+U7</f>
        <v>0</v>
      </c>
    </row>
    <row r="8" spans="1:22" s="178" customFormat="1">
      <c r="A8" s="179">
        <v>2</v>
      </c>
      <c r="B8" s="177" t="s">
        <v>229</v>
      </c>
      <c r="C8" s="328"/>
      <c r="D8" s="326">
        <v>0</v>
      </c>
      <c r="E8" s="326"/>
      <c r="F8" s="326"/>
      <c r="G8" s="326"/>
      <c r="H8" s="326"/>
      <c r="I8" s="326"/>
      <c r="J8" s="326"/>
      <c r="K8" s="326"/>
      <c r="L8" s="329"/>
      <c r="M8" s="328"/>
      <c r="N8" s="326"/>
      <c r="O8" s="326"/>
      <c r="P8" s="326"/>
      <c r="Q8" s="326"/>
      <c r="R8" s="326"/>
      <c r="S8" s="329"/>
      <c r="T8" s="349">
        <v>0</v>
      </c>
      <c r="U8" s="350"/>
      <c r="V8" s="330">
        <f t="shared" ref="V8:V20" si="0">T8+U8</f>
        <v>0</v>
      </c>
    </row>
    <row r="9" spans="1:22" s="178" customFormat="1">
      <c r="A9" s="179">
        <v>3</v>
      </c>
      <c r="B9" s="177" t="s">
        <v>230</v>
      </c>
      <c r="C9" s="328"/>
      <c r="D9" s="326">
        <v>93.55</v>
      </c>
      <c r="E9" s="326"/>
      <c r="F9" s="326"/>
      <c r="G9" s="326"/>
      <c r="H9" s="326"/>
      <c r="I9" s="326"/>
      <c r="J9" s="326"/>
      <c r="K9" s="326"/>
      <c r="L9" s="329"/>
      <c r="M9" s="328"/>
      <c r="N9" s="326"/>
      <c r="O9" s="326"/>
      <c r="P9" s="326"/>
      <c r="Q9" s="326"/>
      <c r="R9" s="326"/>
      <c r="S9" s="329"/>
      <c r="T9" s="349">
        <v>93.55</v>
      </c>
      <c r="U9" s="350"/>
      <c r="V9" s="330">
        <f t="shared" si="0"/>
        <v>93.55</v>
      </c>
    </row>
    <row r="10" spans="1:22" s="178" customFormat="1">
      <c r="A10" s="179">
        <v>4</v>
      </c>
      <c r="B10" s="177" t="s">
        <v>231</v>
      </c>
      <c r="C10" s="328"/>
      <c r="D10" s="326">
        <v>0</v>
      </c>
      <c r="E10" s="326"/>
      <c r="F10" s="326"/>
      <c r="G10" s="326"/>
      <c r="H10" s="326"/>
      <c r="I10" s="326"/>
      <c r="J10" s="326"/>
      <c r="K10" s="326"/>
      <c r="L10" s="329"/>
      <c r="M10" s="328"/>
      <c r="N10" s="326"/>
      <c r="O10" s="326"/>
      <c r="P10" s="326"/>
      <c r="Q10" s="326"/>
      <c r="R10" s="326"/>
      <c r="S10" s="329"/>
      <c r="T10" s="349">
        <v>0</v>
      </c>
      <c r="U10" s="350"/>
      <c r="V10" s="330">
        <f t="shared" si="0"/>
        <v>0</v>
      </c>
    </row>
    <row r="11" spans="1:22" s="178" customFormat="1">
      <c r="A11" s="179">
        <v>5</v>
      </c>
      <c r="B11" s="177" t="s">
        <v>232</v>
      </c>
      <c r="C11" s="328"/>
      <c r="D11" s="326">
        <v>0</v>
      </c>
      <c r="E11" s="326"/>
      <c r="F11" s="326"/>
      <c r="G11" s="326"/>
      <c r="H11" s="326"/>
      <c r="I11" s="326"/>
      <c r="J11" s="326"/>
      <c r="K11" s="326"/>
      <c r="L11" s="329"/>
      <c r="M11" s="328"/>
      <c r="N11" s="326"/>
      <c r="O11" s="326"/>
      <c r="P11" s="326"/>
      <c r="Q11" s="326"/>
      <c r="R11" s="326"/>
      <c r="S11" s="329"/>
      <c r="T11" s="349">
        <v>0</v>
      </c>
      <c r="U11" s="350"/>
      <c r="V11" s="330">
        <f t="shared" si="0"/>
        <v>0</v>
      </c>
    </row>
    <row r="12" spans="1:22" s="178" customFormat="1">
      <c r="A12" s="179">
        <v>6</v>
      </c>
      <c r="B12" s="177" t="s">
        <v>233</v>
      </c>
      <c r="C12" s="328"/>
      <c r="D12" s="326">
        <v>0</v>
      </c>
      <c r="E12" s="326"/>
      <c r="F12" s="326"/>
      <c r="G12" s="326"/>
      <c r="H12" s="326"/>
      <c r="I12" s="326"/>
      <c r="J12" s="326"/>
      <c r="K12" s="326"/>
      <c r="L12" s="329"/>
      <c r="M12" s="328"/>
      <c r="N12" s="326"/>
      <c r="O12" s="326"/>
      <c r="P12" s="326"/>
      <c r="Q12" s="326"/>
      <c r="R12" s="326"/>
      <c r="S12" s="329"/>
      <c r="T12" s="349">
        <v>0</v>
      </c>
      <c r="U12" s="350"/>
      <c r="V12" s="330">
        <f t="shared" si="0"/>
        <v>0</v>
      </c>
    </row>
    <row r="13" spans="1:22" s="178" customFormat="1">
      <c r="A13" s="179">
        <v>7</v>
      </c>
      <c r="B13" s="177" t="s">
        <v>78</v>
      </c>
      <c r="C13" s="328"/>
      <c r="D13" s="326">
        <v>92660972.436681598</v>
      </c>
      <c r="E13" s="326"/>
      <c r="F13" s="326"/>
      <c r="G13" s="326"/>
      <c r="H13" s="326"/>
      <c r="I13" s="326"/>
      <c r="J13" s="326"/>
      <c r="K13" s="326"/>
      <c r="L13" s="329"/>
      <c r="M13" s="328"/>
      <c r="N13" s="326"/>
      <c r="O13" s="326"/>
      <c r="P13" s="326"/>
      <c r="Q13" s="326"/>
      <c r="R13" s="326"/>
      <c r="S13" s="329"/>
      <c r="T13" s="349">
        <v>92660972.436681598</v>
      </c>
      <c r="U13" s="404">
        <v>6435635.1532763988</v>
      </c>
      <c r="V13" s="330">
        <f t="shared" si="0"/>
        <v>99096607.589957997</v>
      </c>
    </row>
    <row r="14" spans="1:22" s="178" customFormat="1">
      <c r="A14" s="179">
        <v>8</v>
      </c>
      <c r="B14" s="177" t="s">
        <v>79</v>
      </c>
      <c r="C14" s="328"/>
      <c r="D14" s="326">
        <v>710898.3428518665</v>
      </c>
      <c r="E14" s="326"/>
      <c r="F14" s="326"/>
      <c r="G14" s="326"/>
      <c r="H14" s="326"/>
      <c r="I14" s="326"/>
      <c r="J14" s="326"/>
      <c r="K14" s="326"/>
      <c r="L14" s="329"/>
      <c r="M14" s="328"/>
      <c r="N14" s="326"/>
      <c r="O14" s="326"/>
      <c r="P14" s="326"/>
      <c r="Q14" s="326"/>
      <c r="R14" s="326"/>
      <c r="S14" s="329"/>
      <c r="T14" s="349">
        <v>710898.3428518665</v>
      </c>
      <c r="U14" s="350"/>
      <c r="V14" s="330">
        <f t="shared" si="0"/>
        <v>710898.3428518665</v>
      </c>
    </row>
    <row r="15" spans="1:22" s="178" customFormat="1">
      <c r="A15" s="179">
        <v>9</v>
      </c>
      <c r="B15" s="177" t="s">
        <v>80</v>
      </c>
      <c r="C15" s="328"/>
      <c r="D15" s="326">
        <v>0</v>
      </c>
      <c r="E15" s="326"/>
      <c r="F15" s="326"/>
      <c r="G15" s="326"/>
      <c r="H15" s="326"/>
      <c r="I15" s="326"/>
      <c r="J15" s="326"/>
      <c r="K15" s="326"/>
      <c r="L15" s="329"/>
      <c r="M15" s="328"/>
      <c r="N15" s="326"/>
      <c r="O15" s="326"/>
      <c r="P15" s="326"/>
      <c r="Q15" s="326"/>
      <c r="R15" s="326"/>
      <c r="S15" s="329"/>
      <c r="T15" s="349">
        <v>0</v>
      </c>
      <c r="U15" s="350"/>
      <c r="V15" s="330">
        <f t="shared" si="0"/>
        <v>0</v>
      </c>
    </row>
    <row r="16" spans="1:22" s="178" customFormat="1">
      <c r="A16" s="179">
        <v>10</v>
      </c>
      <c r="B16" s="177" t="s">
        <v>72</v>
      </c>
      <c r="C16" s="328"/>
      <c r="D16" s="326">
        <v>994801.85326999996</v>
      </c>
      <c r="E16" s="326"/>
      <c r="F16" s="326"/>
      <c r="G16" s="326"/>
      <c r="H16" s="326"/>
      <c r="I16" s="326"/>
      <c r="J16" s="326"/>
      <c r="K16" s="326"/>
      <c r="L16" s="329"/>
      <c r="M16" s="328"/>
      <c r="N16" s="326"/>
      <c r="O16" s="326"/>
      <c r="P16" s="326"/>
      <c r="Q16" s="326"/>
      <c r="R16" s="326"/>
      <c r="S16" s="329"/>
      <c r="T16" s="349">
        <v>994801.85326999996</v>
      </c>
      <c r="U16" s="350"/>
      <c r="V16" s="330">
        <f t="shared" si="0"/>
        <v>994801.85326999996</v>
      </c>
    </row>
    <row r="17" spans="1:22" s="178" customFormat="1">
      <c r="A17" s="179">
        <v>11</v>
      </c>
      <c r="B17" s="177" t="s">
        <v>73</v>
      </c>
      <c r="C17" s="328"/>
      <c r="D17" s="326">
        <v>0</v>
      </c>
      <c r="E17" s="326"/>
      <c r="F17" s="326"/>
      <c r="G17" s="326"/>
      <c r="H17" s="326"/>
      <c r="I17" s="326"/>
      <c r="J17" s="326"/>
      <c r="K17" s="326"/>
      <c r="L17" s="329"/>
      <c r="M17" s="328"/>
      <c r="N17" s="326"/>
      <c r="O17" s="326"/>
      <c r="P17" s="326"/>
      <c r="Q17" s="326"/>
      <c r="R17" s="326"/>
      <c r="S17" s="329"/>
      <c r="T17" s="349">
        <v>0</v>
      </c>
      <c r="U17" s="350"/>
      <c r="V17" s="330">
        <f t="shared" si="0"/>
        <v>0</v>
      </c>
    </row>
    <row r="18" spans="1:22" s="178" customFormat="1">
      <c r="A18" s="179">
        <v>12</v>
      </c>
      <c r="B18" s="177" t="s">
        <v>74</v>
      </c>
      <c r="C18" s="328"/>
      <c r="D18" s="326">
        <v>41.25</v>
      </c>
      <c r="E18" s="326"/>
      <c r="F18" s="326"/>
      <c r="G18" s="326"/>
      <c r="H18" s="326"/>
      <c r="I18" s="326"/>
      <c r="J18" s="326"/>
      <c r="K18" s="326"/>
      <c r="L18" s="329"/>
      <c r="M18" s="328"/>
      <c r="N18" s="326"/>
      <c r="O18" s="326"/>
      <c r="P18" s="326"/>
      <c r="Q18" s="326"/>
      <c r="R18" s="326"/>
      <c r="S18" s="329"/>
      <c r="T18" s="349">
        <v>41.25</v>
      </c>
      <c r="U18" s="404">
        <v>19073567.258883312</v>
      </c>
      <c r="V18" s="330">
        <f t="shared" si="0"/>
        <v>19073608.508883312</v>
      </c>
    </row>
    <row r="19" spans="1:22" s="178" customFormat="1">
      <c r="A19" s="179">
        <v>13</v>
      </c>
      <c r="B19" s="177" t="s">
        <v>75</v>
      </c>
      <c r="C19" s="328"/>
      <c r="D19" s="326">
        <v>0</v>
      </c>
      <c r="E19" s="326"/>
      <c r="F19" s="326"/>
      <c r="G19" s="326"/>
      <c r="H19" s="326"/>
      <c r="I19" s="326"/>
      <c r="J19" s="326"/>
      <c r="K19" s="326"/>
      <c r="L19" s="329"/>
      <c r="M19" s="328"/>
      <c r="N19" s="326"/>
      <c r="O19" s="326"/>
      <c r="P19" s="326"/>
      <c r="Q19" s="326"/>
      <c r="R19" s="326"/>
      <c r="S19" s="329"/>
      <c r="T19" s="349">
        <v>0</v>
      </c>
      <c r="U19" s="350"/>
      <c r="V19" s="330">
        <f t="shared" si="0"/>
        <v>0</v>
      </c>
    </row>
    <row r="20" spans="1:22" s="178" customFormat="1">
      <c r="A20" s="179">
        <v>14</v>
      </c>
      <c r="B20" s="177" t="s">
        <v>263</v>
      </c>
      <c r="C20" s="328"/>
      <c r="D20" s="326">
        <v>4810992.5409469102</v>
      </c>
      <c r="E20" s="326"/>
      <c r="F20" s="326"/>
      <c r="G20" s="326"/>
      <c r="H20" s="326"/>
      <c r="I20" s="326"/>
      <c r="J20" s="326"/>
      <c r="K20" s="326"/>
      <c r="L20" s="329"/>
      <c r="M20" s="328"/>
      <c r="N20" s="326"/>
      <c r="O20" s="326"/>
      <c r="P20" s="326"/>
      <c r="Q20" s="326"/>
      <c r="R20" s="326"/>
      <c r="S20" s="329"/>
      <c r="T20" s="349">
        <v>4810992.5409469102</v>
      </c>
      <c r="U20" s="350">
        <v>160832.9741618</v>
      </c>
      <c r="V20" s="330">
        <f t="shared" si="0"/>
        <v>4971825.5151087102</v>
      </c>
    </row>
    <row r="21" spans="1:22" ht="13.5" thickBot="1">
      <c r="A21" s="108"/>
      <c r="B21" s="109" t="s">
        <v>71</v>
      </c>
      <c r="C21" s="331">
        <f>SUM(C7:C20)</f>
        <v>0</v>
      </c>
      <c r="D21" s="327">
        <f>SUM(D7:D20)</f>
        <v>99177799.973750368</v>
      </c>
      <c r="E21" s="327">
        <f t="shared" ref="E21:V21" si="1">SUM(E7:E20)</f>
        <v>0</v>
      </c>
      <c r="F21" s="327">
        <f t="shared" si="1"/>
        <v>0</v>
      </c>
      <c r="G21" s="327">
        <f t="shared" si="1"/>
        <v>0</v>
      </c>
      <c r="H21" s="327">
        <f t="shared" si="1"/>
        <v>0</v>
      </c>
      <c r="I21" s="327">
        <f t="shared" si="1"/>
        <v>0</v>
      </c>
      <c r="J21" s="327">
        <f t="shared" si="1"/>
        <v>0</v>
      </c>
      <c r="K21" s="327">
        <f t="shared" si="1"/>
        <v>0</v>
      </c>
      <c r="L21" s="332">
        <f t="shared" si="1"/>
        <v>0</v>
      </c>
      <c r="M21" s="331">
        <f t="shared" si="1"/>
        <v>0</v>
      </c>
      <c r="N21" s="327">
        <f t="shared" si="1"/>
        <v>0</v>
      </c>
      <c r="O21" s="327">
        <f t="shared" si="1"/>
        <v>0</v>
      </c>
      <c r="P21" s="327">
        <f t="shared" si="1"/>
        <v>0</v>
      </c>
      <c r="Q21" s="327">
        <f t="shared" si="1"/>
        <v>0</v>
      </c>
      <c r="R21" s="327">
        <f t="shared" si="1"/>
        <v>0</v>
      </c>
      <c r="S21" s="332">
        <f t="shared" si="1"/>
        <v>0</v>
      </c>
      <c r="T21" s="332">
        <f>SUM(T7:T20)</f>
        <v>99177799.973750368</v>
      </c>
      <c r="U21" s="332">
        <f t="shared" si="1"/>
        <v>25670035.386321511</v>
      </c>
      <c r="V21" s="333">
        <f t="shared" si="1"/>
        <v>124847835.36007187</v>
      </c>
    </row>
    <row r="24" spans="1:22">
      <c r="A24" s="18"/>
      <c r="B24" s="18"/>
      <c r="C24" s="77"/>
    </row>
    <row r="25" spans="1:22">
      <c r="A25" s="101"/>
      <c r="B25" s="101"/>
      <c r="C25" s="18"/>
    </row>
    <row r="26" spans="1:22">
      <c r="A26" s="101"/>
      <c r="B26" s="102"/>
      <c r="C26" s="18"/>
    </row>
    <row r="27" spans="1:22">
      <c r="A27" s="101"/>
      <c r="B27" s="101"/>
      <c r="C27" s="18"/>
    </row>
    <row r="28" spans="1:22">
      <c r="A28" s="101"/>
      <c r="B28" s="102"/>
      <c r="C28" s="18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27"/>
  <sheetViews>
    <sheetView tabSelected="1" zoomScaleNormal="100" workbookViewId="0">
      <pane xSplit="1" ySplit="7" topLeftCell="B8" activePane="bottomRight" state="frozen"/>
      <selection activeCell="C63" sqref="C63"/>
      <selection pane="topRight" activeCell="C63" sqref="C63"/>
      <selection pane="bottomLeft" activeCell="C63" sqref="C63"/>
      <selection pane="bottomRight" activeCell="G30" sqref="G30"/>
    </sheetView>
  </sheetViews>
  <sheetFormatPr defaultColWidth="9.140625" defaultRowHeight="12.75"/>
  <cols>
    <col min="1" max="1" width="10.5703125" style="2" bestFit="1" customWidth="1"/>
    <col min="2" max="2" width="101.85546875" style="2" customWidth="1"/>
    <col min="3" max="3" width="13.7109375" style="2" customWidth="1"/>
    <col min="4" max="4" width="14.85546875" style="2" bestFit="1" customWidth="1"/>
    <col min="5" max="5" width="17.7109375" style="2" customWidth="1"/>
    <col min="6" max="6" width="15.85546875" style="2" customWidth="1"/>
    <col min="7" max="7" width="17.42578125" style="2" customWidth="1"/>
    <col min="8" max="8" width="15.28515625" style="2" customWidth="1"/>
    <col min="9" max="9" width="9.140625" style="13"/>
    <col min="10" max="10" width="9.85546875" style="13" bestFit="1" customWidth="1"/>
    <col min="11" max="16384" width="9.140625" style="13"/>
  </cols>
  <sheetData>
    <row r="1" spans="1:13">
      <c r="A1" s="2" t="s">
        <v>199</v>
      </c>
      <c r="B1" s="16" t="s">
        <v>391</v>
      </c>
    </row>
    <row r="2" spans="1:13">
      <c r="A2" s="2" t="s">
        <v>200</v>
      </c>
      <c r="B2" s="364">
        <v>43008</v>
      </c>
    </row>
    <row r="4" spans="1:13" ht="13.5" thickBot="1">
      <c r="A4" s="2" t="s">
        <v>355</v>
      </c>
      <c r="B4" s="351" t="s">
        <v>379</v>
      </c>
    </row>
    <row r="5" spans="1:13">
      <c r="A5" s="106"/>
      <c r="B5" s="175"/>
      <c r="C5" s="181" t="s">
        <v>0</v>
      </c>
      <c r="D5" s="181" t="s">
        <v>1</v>
      </c>
      <c r="E5" s="181" t="s">
        <v>2</v>
      </c>
      <c r="F5" s="181" t="s">
        <v>3</v>
      </c>
      <c r="G5" s="347" t="s">
        <v>4</v>
      </c>
      <c r="H5" s="182" t="s">
        <v>6</v>
      </c>
    </row>
    <row r="6" spans="1:13" ht="15" customHeight="1">
      <c r="A6" s="174"/>
      <c r="B6" s="22"/>
      <c r="C6" s="466" t="s">
        <v>372</v>
      </c>
      <c r="D6" s="468" t="s">
        <v>381</v>
      </c>
      <c r="E6" s="469"/>
      <c r="F6" s="466" t="s">
        <v>382</v>
      </c>
      <c r="G6" s="466" t="s">
        <v>383</v>
      </c>
      <c r="H6" s="448" t="s">
        <v>374</v>
      </c>
    </row>
    <row r="7" spans="1:13" ht="76.5">
      <c r="A7" s="174"/>
      <c r="B7" s="22"/>
      <c r="C7" s="467"/>
      <c r="D7" s="412" t="s">
        <v>375</v>
      </c>
      <c r="E7" s="412" t="s">
        <v>373</v>
      </c>
      <c r="F7" s="467"/>
      <c r="G7" s="467"/>
      <c r="H7" s="449"/>
    </row>
    <row r="8" spans="1:13">
      <c r="A8" s="97">
        <v>1</v>
      </c>
      <c r="B8" s="79" t="s">
        <v>228</v>
      </c>
      <c r="C8" s="334">
        <v>295754725.96029997</v>
      </c>
      <c r="D8" s="334"/>
      <c r="E8" s="334"/>
      <c r="F8" s="334">
        <v>134531910.7703</v>
      </c>
      <c r="G8" s="348">
        <v>134531910.7703</v>
      </c>
      <c r="H8" s="355">
        <f>IFERROR(G8/(C8+E8),0)</f>
        <v>0.45487662228720771</v>
      </c>
      <c r="M8" s="424"/>
    </row>
    <row r="9" spans="1:13" ht="15" customHeight="1">
      <c r="A9" s="97">
        <v>2</v>
      </c>
      <c r="B9" s="79" t="s">
        <v>229</v>
      </c>
      <c r="C9" s="334">
        <v>0</v>
      </c>
      <c r="D9" s="334"/>
      <c r="E9" s="334"/>
      <c r="F9" s="334">
        <v>0</v>
      </c>
      <c r="G9" s="348">
        <v>0</v>
      </c>
      <c r="H9" s="355">
        <f t="shared" ref="H9:H20" si="0">IFERROR(G9/(C9+E9),0)</f>
        <v>0</v>
      </c>
      <c r="M9" s="424"/>
    </row>
    <row r="10" spans="1:13">
      <c r="A10" s="97">
        <v>3</v>
      </c>
      <c r="B10" s="79" t="s">
        <v>230</v>
      </c>
      <c r="C10" s="334">
        <v>93.55</v>
      </c>
      <c r="D10" s="334"/>
      <c r="E10" s="334"/>
      <c r="F10" s="334">
        <v>93.55</v>
      </c>
      <c r="G10" s="348">
        <v>0</v>
      </c>
      <c r="H10" s="355">
        <f t="shared" si="0"/>
        <v>0</v>
      </c>
      <c r="M10" s="424"/>
    </row>
    <row r="11" spans="1:13">
      <c r="A11" s="97">
        <v>4</v>
      </c>
      <c r="B11" s="79" t="s">
        <v>231</v>
      </c>
      <c r="C11" s="334">
        <v>0</v>
      </c>
      <c r="D11" s="334"/>
      <c r="E11" s="334"/>
      <c r="F11" s="334">
        <v>0</v>
      </c>
      <c r="G11" s="348">
        <v>0</v>
      </c>
      <c r="H11" s="355">
        <f t="shared" si="0"/>
        <v>0</v>
      </c>
      <c r="M11" s="424"/>
    </row>
    <row r="12" spans="1:13">
      <c r="A12" s="97">
        <v>5</v>
      </c>
      <c r="B12" s="79" t="s">
        <v>232</v>
      </c>
      <c r="C12" s="334">
        <v>0</v>
      </c>
      <c r="D12" s="334"/>
      <c r="E12" s="334"/>
      <c r="F12" s="334">
        <v>0</v>
      </c>
      <c r="G12" s="348">
        <v>0</v>
      </c>
      <c r="H12" s="355">
        <f t="shared" si="0"/>
        <v>0</v>
      </c>
      <c r="M12" s="424"/>
    </row>
    <row r="13" spans="1:13">
      <c r="A13" s="97">
        <v>6</v>
      </c>
      <c r="B13" s="79" t="s">
        <v>233</v>
      </c>
      <c r="C13" s="334">
        <v>178429551.26410002</v>
      </c>
      <c r="D13" s="334"/>
      <c r="E13" s="334"/>
      <c r="F13" s="334">
        <v>51214106.335600004</v>
      </c>
      <c r="G13" s="348">
        <v>51214106.335600004</v>
      </c>
      <c r="H13" s="355">
        <f t="shared" si="0"/>
        <v>0.28702704217305436</v>
      </c>
      <c r="M13" s="424"/>
    </row>
    <row r="14" spans="1:13">
      <c r="A14" s="97">
        <v>7</v>
      </c>
      <c r="B14" s="79" t="s">
        <v>78</v>
      </c>
      <c r="C14" s="334">
        <v>397920568.6937564</v>
      </c>
      <c r="D14" s="334">
        <v>51673451.6708</v>
      </c>
      <c r="E14" s="334">
        <v>36001823.188560002</v>
      </c>
      <c r="F14" s="334">
        <v>563399517.22631395</v>
      </c>
      <c r="G14" s="348">
        <v>464302909.636356</v>
      </c>
      <c r="H14" s="355">
        <f t="shared" si="0"/>
        <v>1.0700137128721374</v>
      </c>
      <c r="J14" s="424"/>
      <c r="M14" s="424"/>
    </row>
    <row r="15" spans="1:13">
      <c r="A15" s="97">
        <v>8</v>
      </c>
      <c r="B15" s="79" t="s">
        <v>79</v>
      </c>
      <c r="C15" s="334">
        <v>106095266.65983619</v>
      </c>
      <c r="D15" s="334">
        <v>2408538.7409999883</v>
      </c>
      <c r="E15" s="334">
        <v>2313142.450999992</v>
      </c>
      <c r="F15" s="334">
        <v>111494138.13503546</v>
      </c>
      <c r="G15" s="348">
        <v>110783239.79218359</v>
      </c>
      <c r="H15" s="355">
        <f>IFERROR(G15/(C15+E15),0)</f>
        <v>1.021906332735862</v>
      </c>
      <c r="J15" s="424"/>
      <c r="M15" s="424"/>
    </row>
    <row r="16" spans="1:13">
      <c r="A16" s="97">
        <v>9</v>
      </c>
      <c r="B16" s="79" t="s">
        <v>80</v>
      </c>
      <c r="C16" s="334">
        <v>12891766.356460493</v>
      </c>
      <c r="D16" s="334"/>
      <c r="E16" s="334"/>
      <c r="F16" s="334">
        <v>9562563.6857762542</v>
      </c>
      <c r="G16" s="348">
        <v>9562563.6857762542</v>
      </c>
      <c r="H16" s="355">
        <f t="shared" si="0"/>
        <v>0.74175744590531889</v>
      </c>
      <c r="J16" s="424"/>
      <c r="M16" s="424"/>
    </row>
    <row r="17" spans="1:13">
      <c r="A17" s="97">
        <v>10</v>
      </c>
      <c r="B17" s="79" t="s">
        <v>72</v>
      </c>
      <c r="C17" s="334">
        <v>31305522.973551497</v>
      </c>
      <c r="D17" s="334"/>
      <c r="E17" s="334"/>
      <c r="F17" s="334">
        <v>56866280.951223165</v>
      </c>
      <c r="G17" s="348">
        <v>55871479.097953171</v>
      </c>
      <c r="H17" s="355">
        <f t="shared" si="0"/>
        <v>1.7847163628333649</v>
      </c>
      <c r="J17" s="424"/>
      <c r="M17" s="424"/>
    </row>
    <row r="18" spans="1:13">
      <c r="A18" s="97">
        <v>11</v>
      </c>
      <c r="B18" s="79" t="s">
        <v>73</v>
      </c>
      <c r="C18" s="334">
        <v>0</v>
      </c>
      <c r="D18" s="334"/>
      <c r="E18" s="334"/>
      <c r="F18" s="334">
        <v>0</v>
      </c>
      <c r="G18" s="348">
        <v>0</v>
      </c>
      <c r="H18" s="355">
        <f t="shared" si="0"/>
        <v>0</v>
      </c>
      <c r="J18" s="424"/>
      <c r="M18" s="424"/>
    </row>
    <row r="19" spans="1:13">
      <c r="A19" s="97">
        <v>12</v>
      </c>
      <c r="B19" s="79" t="s">
        <v>74</v>
      </c>
      <c r="C19" s="334">
        <v>450509.48949999997</v>
      </c>
      <c r="D19" s="334">
        <v>27424029.130799994</v>
      </c>
      <c r="E19" s="334">
        <v>27215302.833439991</v>
      </c>
      <c r="F19" s="334">
        <v>27778254.510089993</v>
      </c>
      <c r="G19" s="348">
        <v>8704646.0012066774</v>
      </c>
      <c r="H19" s="355">
        <f t="shared" si="0"/>
        <v>0.31463547498979244</v>
      </c>
      <c r="J19" s="424"/>
      <c r="M19" s="424"/>
    </row>
    <row r="20" spans="1:13">
      <c r="A20" s="97">
        <v>13</v>
      </c>
      <c r="B20" s="79" t="s">
        <v>75</v>
      </c>
      <c r="C20" s="334">
        <v>0</v>
      </c>
      <c r="D20" s="334"/>
      <c r="E20" s="334"/>
      <c r="F20" s="334">
        <v>0</v>
      </c>
      <c r="G20" s="348">
        <v>0</v>
      </c>
      <c r="H20" s="355">
        <f t="shared" si="0"/>
        <v>0</v>
      </c>
      <c r="J20" s="424"/>
      <c r="M20" s="424"/>
    </row>
    <row r="21" spans="1:13">
      <c r="A21" s="97">
        <v>14</v>
      </c>
      <c r="B21" s="79" t="s">
        <v>263</v>
      </c>
      <c r="C21" s="334">
        <v>188153770.67811775</v>
      </c>
      <c r="D21" s="334">
        <v>7150402.1153999725</v>
      </c>
      <c r="E21" s="334">
        <v>6106106.3272099672</v>
      </c>
      <c r="F21" s="334">
        <v>217803956.49441075</v>
      </c>
      <c r="G21" s="348">
        <v>212832130.97930205</v>
      </c>
      <c r="H21" s="355">
        <f>IFERROR(G21/(C21+E21),0)</f>
        <v>1.0956051978426042</v>
      </c>
      <c r="J21" s="424"/>
      <c r="M21" s="424"/>
    </row>
    <row r="22" spans="1:13" ht="13.5" thickBot="1">
      <c r="A22" s="176"/>
      <c r="B22" s="183" t="s">
        <v>71</v>
      </c>
      <c r="C22" s="327">
        <f>SUM(C8:C21)</f>
        <v>1211001775.6256223</v>
      </c>
      <c r="D22" s="327">
        <f t="shared" ref="D22:E22" si="1">SUM(D8:D21)</f>
        <v>88656421.657999948</v>
      </c>
      <c r="E22" s="327">
        <f t="shared" si="1"/>
        <v>71636374.800209954</v>
      </c>
      <c r="F22" s="327">
        <f>SUM(F8:F21)</f>
        <v>1172650821.6587496</v>
      </c>
      <c r="G22" s="327">
        <f>SUM(G8:G21)</f>
        <v>1047802986.2986777</v>
      </c>
      <c r="H22" s="355">
        <f>IFERROR(G22/(C22+E22),0)</f>
        <v>0.81691238168053093</v>
      </c>
    </row>
    <row r="27" spans="1:13" ht="10.5" customHeight="1"/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  <pageSetup scale="4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D17"/>
  <sheetViews>
    <sheetView zoomScaleNormal="100" workbookViewId="0">
      <pane xSplit="1" ySplit="6" topLeftCell="C7" activePane="bottomRight" state="frozen"/>
      <selection activeCell="C63" sqref="C63"/>
      <selection pane="topRight" activeCell="C63" sqref="C63"/>
      <selection pane="bottomLeft" activeCell="C63" sqref="C63"/>
      <selection pane="bottomRight" activeCell="F22" sqref="F22"/>
    </sheetView>
  </sheetViews>
  <sheetFormatPr defaultColWidth="9.140625" defaultRowHeight="12.75"/>
  <cols>
    <col min="1" max="1" width="10.5703125" style="2" bestFit="1" customWidth="1"/>
    <col min="2" max="2" width="104.140625" style="2" customWidth="1"/>
    <col min="3" max="3" width="36.140625" style="2" customWidth="1"/>
    <col min="4" max="4" width="43.7109375" style="2" customWidth="1"/>
    <col min="5" max="16384" width="9.140625" style="13"/>
  </cols>
  <sheetData>
    <row r="1" spans="1:4">
      <c r="A1" s="2" t="s">
        <v>199</v>
      </c>
      <c r="B1" s="16" t="s">
        <v>391</v>
      </c>
    </row>
    <row r="2" spans="1:4">
      <c r="A2" s="2" t="s">
        <v>200</v>
      </c>
      <c r="B2" s="364">
        <v>43008</v>
      </c>
      <c r="C2" s="5"/>
      <c r="D2" s="5"/>
    </row>
    <row r="3" spans="1:4">
      <c r="B3" s="5"/>
      <c r="C3" s="5"/>
      <c r="D3" s="5"/>
    </row>
    <row r="4" spans="1:4" ht="13.5" thickBot="1">
      <c r="A4" s="2" t="s">
        <v>356</v>
      </c>
      <c r="B4" s="111" t="s">
        <v>77</v>
      </c>
      <c r="C4" s="111"/>
      <c r="D4" s="112"/>
    </row>
    <row r="5" spans="1:4">
      <c r="A5" s="184"/>
      <c r="B5" s="151"/>
      <c r="C5" s="363" t="s">
        <v>0</v>
      </c>
      <c r="D5" s="185" t="s">
        <v>1</v>
      </c>
    </row>
    <row r="6" spans="1:4" ht="66.75" customHeight="1">
      <c r="A6" s="186"/>
      <c r="B6" s="113" t="s">
        <v>76</v>
      </c>
      <c r="C6" s="114" t="s">
        <v>82</v>
      </c>
      <c r="D6" s="187" t="s">
        <v>77</v>
      </c>
    </row>
    <row r="7" spans="1:4">
      <c r="A7" s="188">
        <v>1</v>
      </c>
      <c r="B7" s="79" t="s">
        <v>78</v>
      </c>
      <c r="C7" s="408">
        <v>182349042.66621101</v>
      </c>
      <c r="D7" s="409">
        <v>129477125.34399751</v>
      </c>
    </row>
    <row r="8" spans="1:4">
      <c r="A8" s="188">
        <v>2</v>
      </c>
      <c r="B8" s="79" t="s">
        <v>79</v>
      </c>
      <c r="C8" s="408">
        <v>40014211.256324098</v>
      </c>
      <c r="D8" s="409">
        <v>29609545.68915832</v>
      </c>
    </row>
    <row r="9" spans="1:4">
      <c r="A9" s="188">
        <v>3</v>
      </c>
      <c r="B9" s="79" t="s">
        <v>80</v>
      </c>
      <c r="C9" s="408">
        <v>6625722.4242752725</v>
      </c>
      <c r="D9" s="409">
        <v>4969291.8182064546</v>
      </c>
    </row>
    <row r="10" spans="1:4">
      <c r="A10" s="188">
        <v>4</v>
      </c>
      <c r="B10" s="79" t="s">
        <v>72</v>
      </c>
      <c r="C10" s="408">
        <v>26259238.299089499</v>
      </c>
      <c r="D10" s="409">
        <v>19120250.991742123</v>
      </c>
    </row>
    <row r="11" spans="1:4">
      <c r="A11" s="188">
        <v>5</v>
      </c>
      <c r="B11" s="79" t="s">
        <v>73</v>
      </c>
      <c r="C11" s="336">
        <v>0</v>
      </c>
      <c r="D11" s="409">
        <v>0</v>
      </c>
    </row>
    <row r="12" spans="1:4">
      <c r="A12" s="188">
        <v>6</v>
      </c>
      <c r="B12" s="79" t="s">
        <v>74</v>
      </c>
      <c r="C12" s="335">
        <v>149922.91620000001</v>
      </c>
      <c r="D12" s="409">
        <v>112442.18715000001</v>
      </c>
    </row>
    <row r="13" spans="1:4">
      <c r="A13" s="188">
        <v>7</v>
      </c>
      <c r="B13" s="115" t="s">
        <v>75</v>
      </c>
      <c r="C13" s="335">
        <v>0</v>
      </c>
      <c r="D13" s="409">
        <v>0</v>
      </c>
    </row>
    <row r="14" spans="1:4">
      <c r="A14" s="188">
        <v>8</v>
      </c>
      <c r="B14" s="115" t="s">
        <v>81</v>
      </c>
      <c r="C14" s="408">
        <v>74364580.077243999</v>
      </c>
      <c r="D14" s="409">
        <v>52449009.223083004</v>
      </c>
    </row>
    <row r="15" spans="1:4" ht="13.5" thickBot="1">
      <c r="A15" s="189">
        <v>9</v>
      </c>
      <c r="B15" s="180" t="s">
        <v>71</v>
      </c>
      <c r="C15" s="337">
        <f>SUM(C7:C14)</f>
        <v>329762717.63934392</v>
      </c>
      <c r="D15" s="410">
        <v>235737665.25333744</v>
      </c>
    </row>
    <row r="17" spans="2:2">
      <c r="B17" s="2" t="s">
        <v>5</v>
      </c>
    </row>
  </sheetData>
  <pageMargins left="0.7" right="0.7" top="0.75" bottom="0.75" header="0.3" footer="0.3"/>
  <pageSetup paperSize="9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22"/>
  <sheetViews>
    <sheetView zoomScaleNormal="100" workbookViewId="0">
      <pane xSplit="1" ySplit="5" topLeftCell="B6" activePane="bottomRight" state="frozen"/>
      <selection activeCell="C63" sqref="C63"/>
      <selection pane="topRight" activeCell="C63" sqref="C63"/>
      <selection pane="bottomLeft" activeCell="C63" sqref="C63"/>
      <selection pane="bottomRight" activeCell="D26" sqref="D26"/>
    </sheetView>
  </sheetViews>
  <sheetFormatPr defaultColWidth="9.140625" defaultRowHeight="15"/>
  <cols>
    <col min="1" max="1" width="10.5703125" style="74" bestFit="1" customWidth="1"/>
    <col min="2" max="2" width="95" style="74" customWidth="1"/>
    <col min="3" max="3" width="12.5703125" style="74" bestFit="1" customWidth="1"/>
    <col min="4" max="4" width="10" style="74" bestFit="1" customWidth="1"/>
    <col min="5" max="5" width="18.28515625" style="74" bestFit="1" customWidth="1"/>
    <col min="6" max="6" width="3.5703125" style="74" bestFit="1" customWidth="1"/>
    <col min="7" max="10" width="4.5703125" style="74" bestFit="1" customWidth="1"/>
    <col min="11" max="13" width="5.5703125" style="74" bestFit="1" customWidth="1"/>
    <col min="14" max="14" width="31" style="74" bestFit="1" customWidth="1"/>
    <col min="15" max="16384" width="9.140625" style="13"/>
  </cols>
  <sheetData>
    <row r="1" spans="1:14">
      <c r="A1" s="5" t="s">
        <v>199</v>
      </c>
      <c r="B1" s="16" t="s">
        <v>391</v>
      </c>
    </row>
    <row r="2" spans="1:14" ht="14.25" customHeight="1">
      <c r="A2" s="381" t="s">
        <v>200</v>
      </c>
      <c r="B2" s="364">
        <v>43008</v>
      </c>
    </row>
    <row r="3" spans="1:14" ht="14.25" customHeight="1"/>
    <row r="4" spans="1:14" ht="15.75" thickBot="1">
      <c r="A4" s="2" t="s">
        <v>357</v>
      </c>
      <c r="B4" s="99" t="s">
        <v>84</v>
      </c>
    </row>
    <row r="5" spans="1:14" s="24" customFormat="1" ht="12.75">
      <c r="A5" s="198"/>
      <c r="B5" s="199"/>
      <c r="C5" s="200" t="s">
        <v>0</v>
      </c>
      <c r="D5" s="200" t="s">
        <v>1</v>
      </c>
      <c r="E5" s="200" t="s">
        <v>2</v>
      </c>
      <c r="F5" s="200" t="s">
        <v>3</v>
      </c>
      <c r="G5" s="200" t="s">
        <v>4</v>
      </c>
      <c r="H5" s="200" t="s">
        <v>6</v>
      </c>
      <c r="I5" s="200" t="s">
        <v>251</v>
      </c>
      <c r="J5" s="200" t="s">
        <v>252</v>
      </c>
      <c r="K5" s="200" t="s">
        <v>253</v>
      </c>
      <c r="L5" s="200" t="s">
        <v>254</v>
      </c>
      <c r="M5" s="200" t="s">
        <v>255</v>
      </c>
      <c r="N5" s="201" t="s">
        <v>256</v>
      </c>
    </row>
    <row r="6" spans="1:14" ht="45">
      <c r="A6" s="190"/>
      <c r="B6" s="116"/>
      <c r="C6" s="117" t="s">
        <v>94</v>
      </c>
      <c r="D6" s="118" t="s">
        <v>83</v>
      </c>
      <c r="E6" s="119" t="s">
        <v>93</v>
      </c>
      <c r="F6" s="120">
        <v>0</v>
      </c>
      <c r="G6" s="120">
        <v>0.2</v>
      </c>
      <c r="H6" s="120">
        <v>0.35</v>
      </c>
      <c r="I6" s="120">
        <v>0.5</v>
      </c>
      <c r="J6" s="120">
        <v>0.75</v>
      </c>
      <c r="K6" s="120">
        <v>1</v>
      </c>
      <c r="L6" s="120">
        <v>1.5</v>
      </c>
      <c r="M6" s="120">
        <v>2.5</v>
      </c>
      <c r="N6" s="191" t="s">
        <v>84</v>
      </c>
    </row>
    <row r="7" spans="1:14">
      <c r="A7" s="192">
        <v>1</v>
      </c>
      <c r="B7" s="121" t="s">
        <v>85</v>
      </c>
      <c r="C7" s="338">
        <f>SUM(C8:C13)</f>
        <v>0</v>
      </c>
      <c r="D7" s="116"/>
      <c r="E7" s="341">
        <f>SUM(E8:E12)</f>
        <v>0</v>
      </c>
      <c r="F7" s="339">
        <v>0</v>
      </c>
      <c r="G7" s="339">
        <v>0</v>
      </c>
      <c r="H7" s="339">
        <v>0</v>
      </c>
      <c r="I7" s="339">
        <v>0</v>
      </c>
      <c r="J7" s="339">
        <v>0</v>
      </c>
      <c r="K7" s="339">
        <v>0</v>
      </c>
      <c r="L7" s="339">
        <v>0</v>
      </c>
      <c r="M7" s="339">
        <v>0</v>
      </c>
      <c r="N7" s="193"/>
    </row>
    <row r="8" spans="1:14">
      <c r="A8" s="192">
        <v>1.1000000000000001</v>
      </c>
      <c r="B8" s="122" t="s">
        <v>86</v>
      </c>
      <c r="C8" s="339">
        <v>0</v>
      </c>
      <c r="D8" s="123">
        <v>0.02</v>
      </c>
      <c r="E8" s="341">
        <f>C8*D8</f>
        <v>0</v>
      </c>
      <c r="F8" s="339">
        <v>0</v>
      </c>
      <c r="G8" s="339">
        <v>0</v>
      </c>
      <c r="H8" s="339">
        <v>0</v>
      </c>
      <c r="I8" s="339">
        <v>0</v>
      </c>
      <c r="J8" s="339">
        <v>0</v>
      </c>
      <c r="K8" s="339">
        <v>0</v>
      </c>
      <c r="L8" s="339">
        <v>0</v>
      </c>
      <c r="M8" s="339">
        <v>0</v>
      </c>
      <c r="N8" s="193"/>
    </row>
    <row r="9" spans="1:14">
      <c r="A9" s="192">
        <v>1.2</v>
      </c>
      <c r="B9" s="122" t="s">
        <v>87</v>
      </c>
      <c r="C9" s="339">
        <v>0</v>
      </c>
      <c r="D9" s="123">
        <v>0.05</v>
      </c>
      <c r="E9" s="341">
        <f t="shared" ref="E9:E12" si="0">C9*D9</f>
        <v>0</v>
      </c>
      <c r="F9" s="339">
        <v>0</v>
      </c>
      <c r="G9" s="339">
        <v>0</v>
      </c>
      <c r="H9" s="339">
        <v>0</v>
      </c>
      <c r="I9" s="339">
        <v>0</v>
      </c>
      <c r="J9" s="339">
        <v>0</v>
      </c>
      <c r="K9" s="339">
        <v>0</v>
      </c>
      <c r="L9" s="339">
        <v>0</v>
      </c>
      <c r="M9" s="339">
        <v>0</v>
      </c>
      <c r="N9" s="193"/>
    </row>
    <row r="10" spans="1:14">
      <c r="A10" s="192">
        <v>1.3</v>
      </c>
      <c r="B10" s="122" t="s">
        <v>88</v>
      </c>
      <c r="C10" s="339">
        <v>0</v>
      </c>
      <c r="D10" s="123">
        <v>0.08</v>
      </c>
      <c r="E10" s="341">
        <f t="shared" si="0"/>
        <v>0</v>
      </c>
      <c r="F10" s="339">
        <v>0</v>
      </c>
      <c r="G10" s="339">
        <v>0</v>
      </c>
      <c r="H10" s="339">
        <v>0</v>
      </c>
      <c r="I10" s="339">
        <v>0</v>
      </c>
      <c r="J10" s="339">
        <v>0</v>
      </c>
      <c r="K10" s="339">
        <v>0</v>
      </c>
      <c r="L10" s="339">
        <v>0</v>
      </c>
      <c r="M10" s="339">
        <v>0</v>
      </c>
      <c r="N10" s="193"/>
    </row>
    <row r="11" spans="1:14">
      <c r="A11" s="192">
        <v>1.4</v>
      </c>
      <c r="B11" s="122" t="s">
        <v>89</v>
      </c>
      <c r="C11" s="339">
        <v>0</v>
      </c>
      <c r="D11" s="123">
        <v>0.11</v>
      </c>
      <c r="E11" s="341">
        <f t="shared" si="0"/>
        <v>0</v>
      </c>
      <c r="F11" s="339">
        <v>0</v>
      </c>
      <c r="G11" s="339">
        <v>0</v>
      </c>
      <c r="H11" s="339">
        <v>0</v>
      </c>
      <c r="I11" s="339">
        <v>0</v>
      </c>
      <c r="J11" s="339">
        <v>0</v>
      </c>
      <c r="K11" s="339">
        <v>0</v>
      </c>
      <c r="L11" s="339">
        <v>0</v>
      </c>
      <c r="M11" s="339">
        <v>0</v>
      </c>
      <c r="N11" s="193"/>
    </row>
    <row r="12" spans="1:14">
      <c r="A12" s="192">
        <v>1.5</v>
      </c>
      <c r="B12" s="122" t="s">
        <v>90</v>
      </c>
      <c r="C12" s="339">
        <v>0</v>
      </c>
      <c r="D12" s="123">
        <v>0.14000000000000001</v>
      </c>
      <c r="E12" s="341">
        <f t="shared" si="0"/>
        <v>0</v>
      </c>
      <c r="F12" s="339">
        <v>0</v>
      </c>
      <c r="G12" s="339">
        <v>0</v>
      </c>
      <c r="H12" s="339">
        <v>0</v>
      </c>
      <c r="I12" s="339">
        <v>0</v>
      </c>
      <c r="J12" s="339">
        <v>0</v>
      </c>
      <c r="K12" s="339">
        <v>0</v>
      </c>
      <c r="L12" s="339">
        <v>0</v>
      </c>
      <c r="M12" s="339">
        <v>0</v>
      </c>
      <c r="N12" s="193"/>
    </row>
    <row r="13" spans="1:14">
      <c r="A13" s="192">
        <v>1.6</v>
      </c>
      <c r="B13" s="124" t="s">
        <v>91</v>
      </c>
      <c r="C13" s="339">
        <v>0</v>
      </c>
      <c r="D13" s="125"/>
      <c r="E13" s="339"/>
      <c r="F13" s="339">
        <v>0</v>
      </c>
      <c r="G13" s="339">
        <v>0</v>
      </c>
      <c r="H13" s="339">
        <v>0</v>
      </c>
      <c r="I13" s="339">
        <v>0</v>
      </c>
      <c r="J13" s="339">
        <v>0</v>
      </c>
      <c r="K13" s="339">
        <v>0</v>
      </c>
      <c r="L13" s="339">
        <v>0</v>
      </c>
      <c r="M13" s="339">
        <v>0</v>
      </c>
      <c r="N13" s="193"/>
    </row>
    <row r="14" spans="1:14">
      <c r="A14" s="192">
        <v>2</v>
      </c>
      <c r="B14" s="126" t="s">
        <v>92</v>
      </c>
      <c r="C14" s="338">
        <f>SUM(C15:C20)</f>
        <v>0</v>
      </c>
      <c r="D14" s="116"/>
      <c r="E14" s="341">
        <f>SUM(E15:E19)</f>
        <v>0</v>
      </c>
      <c r="F14" s="339">
        <v>0</v>
      </c>
      <c r="G14" s="339">
        <v>0</v>
      </c>
      <c r="H14" s="339">
        <v>0</v>
      </c>
      <c r="I14" s="339">
        <v>0</v>
      </c>
      <c r="J14" s="339">
        <v>0</v>
      </c>
      <c r="K14" s="339">
        <v>0</v>
      </c>
      <c r="L14" s="339">
        <v>0</v>
      </c>
      <c r="M14" s="339">
        <v>0</v>
      </c>
      <c r="N14" s="193"/>
    </row>
    <row r="15" spans="1:14">
      <c r="A15" s="192">
        <v>2.1</v>
      </c>
      <c r="B15" s="124" t="s">
        <v>86</v>
      </c>
      <c r="C15" s="339">
        <v>0</v>
      </c>
      <c r="D15" s="123">
        <v>5.0000000000000001E-3</v>
      </c>
      <c r="E15" s="341">
        <f>D15*C15</f>
        <v>0</v>
      </c>
      <c r="F15" s="339">
        <v>0</v>
      </c>
      <c r="G15" s="339">
        <v>0</v>
      </c>
      <c r="H15" s="339">
        <v>0</v>
      </c>
      <c r="I15" s="339">
        <v>0</v>
      </c>
      <c r="J15" s="339">
        <v>0</v>
      </c>
      <c r="K15" s="339">
        <v>0</v>
      </c>
      <c r="L15" s="339">
        <v>0</v>
      </c>
      <c r="M15" s="339">
        <v>0</v>
      </c>
      <c r="N15" s="193"/>
    </row>
    <row r="16" spans="1:14">
      <c r="A16" s="192">
        <v>2.2000000000000002</v>
      </c>
      <c r="B16" s="124" t="s">
        <v>87</v>
      </c>
      <c r="C16" s="339">
        <v>0</v>
      </c>
      <c r="D16" s="123">
        <v>0.01</v>
      </c>
      <c r="E16" s="341">
        <f t="shared" ref="E16:E19" si="1">D16*C16</f>
        <v>0</v>
      </c>
      <c r="F16" s="339">
        <v>0</v>
      </c>
      <c r="G16" s="339">
        <v>0</v>
      </c>
      <c r="H16" s="339">
        <v>0</v>
      </c>
      <c r="I16" s="339">
        <v>0</v>
      </c>
      <c r="J16" s="339">
        <v>0</v>
      </c>
      <c r="K16" s="339">
        <v>0</v>
      </c>
      <c r="L16" s="339">
        <v>0</v>
      </c>
      <c r="M16" s="339">
        <v>0</v>
      </c>
      <c r="N16" s="193"/>
    </row>
    <row r="17" spans="1:14">
      <c r="A17" s="192">
        <v>2.2999999999999998</v>
      </c>
      <c r="B17" s="124" t="s">
        <v>88</v>
      </c>
      <c r="C17" s="339">
        <v>0</v>
      </c>
      <c r="D17" s="123">
        <v>0.02</v>
      </c>
      <c r="E17" s="341">
        <f t="shared" si="1"/>
        <v>0</v>
      </c>
      <c r="F17" s="339">
        <v>0</v>
      </c>
      <c r="G17" s="339">
        <v>0</v>
      </c>
      <c r="H17" s="339">
        <v>0</v>
      </c>
      <c r="I17" s="339">
        <v>0</v>
      </c>
      <c r="J17" s="339">
        <v>0</v>
      </c>
      <c r="K17" s="339">
        <v>0</v>
      </c>
      <c r="L17" s="339">
        <v>0</v>
      </c>
      <c r="M17" s="339">
        <v>0</v>
      </c>
      <c r="N17" s="193"/>
    </row>
    <row r="18" spans="1:14">
      <c r="A18" s="192">
        <v>2.4</v>
      </c>
      <c r="B18" s="124" t="s">
        <v>89</v>
      </c>
      <c r="C18" s="339">
        <v>0</v>
      </c>
      <c r="D18" s="123">
        <v>0.03</v>
      </c>
      <c r="E18" s="341">
        <f t="shared" si="1"/>
        <v>0</v>
      </c>
      <c r="F18" s="339">
        <v>0</v>
      </c>
      <c r="G18" s="339">
        <v>0</v>
      </c>
      <c r="H18" s="339">
        <v>0</v>
      </c>
      <c r="I18" s="339">
        <v>0</v>
      </c>
      <c r="J18" s="339">
        <v>0</v>
      </c>
      <c r="K18" s="339">
        <v>0</v>
      </c>
      <c r="L18" s="339">
        <v>0</v>
      </c>
      <c r="M18" s="339">
        <v>0</v>
      </c>
      <c r="N18" s="193"/>
    </row>
    <row r="19" spans="1:14">
      <c r="A19" s="192">
        <v>2.5</v>
      </c>
      <c r="B19" s="124" t="s">
        <v>90</v>
      </c>
      <c r="C19" s="339">
        <v>0</v>
      </c>
      <c r="D19" s="123">
        <v>0.04</v>
      </c>
      <c r="E19" s="341">
        <f t="shared" si="1"/>
        <v>0</v>
      </c>
      <c r="F19" s="339">
        <v>0</v>
      </c>
      <c r="G19" s="339">
        <v>0</v>
      </c>
      <c r="H19" s="339">
        <v>0</v>
      </c>
      <c r="I19" s="339">
        <v>0</v>
      </c>
      <c r="J19" s="339">
        <v>0</v>
      </c>
      <c r="K19" s="339">
        <v>0</v>
      </c>
      <c r="L19" s="339">
        <v>0</v>
      </c>
      <c r="M19" s="339">
        <v>0</v>
      </c>
      <c r="N19" s="193"/>
    </row>
    <row r="20" spans="1:14">
      <c r="A20" s="192">
        <v>2.6</v>
      </c>
      <c r="B20" s="124" t="s">
        <v>91</v>
      </c>
      <c r="C20" s="339">
        <v>0</v>
      </c>
      <c r="D20" s="125"/>
      <c r="E20" s="342"/>
      <c r="F20" s="339">
        <v>0</v>
      </c>
      <c r="G20" s="339">
        <v>0</v>
      </c>
      <c r="H20" s="339">
        <v>0</v>
      </c>
      <c r="I20" s="339">
        <v>0</v>
      </c>
      <c r="J20" s="339">
        <v>0</v>
      </c>
      <c r="K20" s="339">
        <v>0</v>
      </c>
      <c r="L20" s="339">
        <v>0</v>
      </c>
      <c r="M20" s="339">
        <v>0</v>
      </c>
      <c r="N20" s="193"/>
    </row>
    <row r="21" spans="1:14" ht="15.75" thickBot="1">
      <c r="A21" s="194">
        <v>3</v>
      </c>
      <c r="B21" s="195" t="s">
        <v>71</v>
      </c>
      <c r="C21" s="340">
        <f>C7+C14</f>
        <v>0</v>
      </c>
      <c r="D21" s="196"/>
      <c r="E21" s="343">
        <f>SUM(E7+E14)</f>
        <v>0</v>
      </c>
      <c r="F21" s="339">
        <v>0</v>
      </c>
      <c r="G21" s="339">
        <v>0</v>
      </c>
      <c r="H21" s="339">
        <v>0</v>
      </c>
      <c r="I21" s="339">
        <v>0</v>
      </c>
      <c r="J21" s="339">
        <v>0</v>
      </c>
      <c r="K21" s="339">
        <v>0</v>
      </c>
      <c r="L21" s="339">
        <v>0</v>
      </c>
      <c r="M21" s="339">
        <v>0</v>
      </c>
      <c r="N21" s="197"/>
    </row>
    <row r="22" spans="1:14">
      <c r="E22" s="344"/>
      <c r="F22" s="344"/>
      <c r="G22" s="344"/>
      <c r="H22" s="344"/>
      <c r="I22" s="344"/>
      <c r="J22" s="344"/>
      <c r="K22" s="344"/>
      <c r="L22" s="344"/>
      <c r="M22" s="34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0"/>
  <sheetViews>
    <sheetView zoomScaleNormal="100" workbookViewId="0">
      <pane xSplit="1" ySplit="5" topLeftCell="B6" activePane="bottomRight" state="frozen"/>
      <selection activeCell="C63" sqref="C63"/>
      <selection pane="topRight" activeCell="C63" sqref="C63"/>
      <selection pane="bottomLeft" activeCell="C63" sqref="C63"/>
      <selection pane="bottomRight" activeCell="F7" sqref="F7"/>
    </sheetView>
  </sheetViews>
  <sheetFormatPr defaultRowHeight="15.75"/>
  <cols>
    <col min="1" max="1" width="9.5703125" style="19" bestFit="1" customWidth="1"/>
    <col min="2" max="2" width="86" style="16" customWidth="1"/>
    <col min="3" max="3" width="14" style="16" bestFit="1" customWidth="1"/>
    <col min="4" max="4" width="14.85546875" style="2" bestFit="1" customWidth="1"/>
    <col min="5" max="5" width="14.42578125" style="2" bestFit="1" customWidth="1"/>
    <col min="6" max="6" width="13.42578125" style="2" bestFit="1" customWidth="1"/>
    <col min="7" max="7" width="12.7109375" style="2" customWidth="1"/>
    <col min="8" max="8" width="7.140625" bestFit="1" customWidth="1"/>
  </cols>
  <sheetData>
    <row r="1" spans="1:8">
      <c r="A1" s="17" t="s">
        <v>199</v>
      </c>
      <c r="B1" s="16" t="s">
        <v>391</v>
      </c>
    </row>
    <row r="2" spans="1:8">
      <c r="A2" s="17" t="s">
        <v>200</v>
      </c>
      <c r="B2" s="364">
        <v>43008</v>
      </c>
      <c r="C2" s="27"/>
      <c r="D2" s="18"/>
      <c r="E2" s="18"/>
      <c r="F2" s="18"/>
      <c r="G2" s="18"/>
      <c r="H2" s="1"/>
    </row>
    <row r="3" spans="1:8">
      <c r="A3" s="17"/>
      <c r="C3" s="27"/>
      <c r="D3" s="27"/>
      <c r="E3" s="27"/>
      <c r="F3" s="27"/>
      <c r="G3" s="27"/>
      <c r="H3" s="1"/>
    </row>
    <row r="4" spans="1:8" ht="16.5" thickBot="1">
      <c r="A4" s="75" t="s">
        <v>343</v>
      </c>
      <c r="B4" s="238" t="s">
        <v>235</v>
      </c>
      <c r="C4" s="239"/>
      <c r="D4" s="240"/>
      <c r="E4" s="240"/>
      <c r="F4" s="240"/>
      <c r="G4" s="240"/>
      <c r="H4" s="1"/>
    </row>
    <row r="5" spans="1:8" ht="15">
      <c r="A5" s="270" t="s">
        <v>29</v>
      </c>
      <c r="B5" s="271"/>
      <c r="C5" s="393" t="s">
        <v>416</v>
      </c>
      <c r="D5" s="393" t="s">
        <v>410</v>
      </c>
      <c r="E5" s="393" t="s">
        <v>409</v>
      </c>
      <c r="F5" s="393" t="s">
        <v>411</v>
      </c>
      <c r="G5" s="393" t="s">
        <v>412</v>
      </c>
    </row>
    <row r="6" spans="1:8" ht="15">
      <c r="A6" s="134"/>
      <c r="B6" s="30" t="s">
        <v>194</v>
      </c>
      <c r="C6" s="274"/>
      <c r="D6" s="274"/>
      <c r="E6" s="275"/>
      <c r="F6" s="275"/>
      <c r="G6" s="275"/>
    </row>
    <row r="7" spans="1:8" ht="15">
      <c r="A7" s="134"/>
      <c r="B7" s="31" t="s">
        <v>201</v>
      </c>
      <c r="C7" s="274"/>
      <c r="D7" s="274"/>
      <c r="E7" s="275"/>
      <c r="F7" s="275"/>
      <c r="G7" s="275"/>
    </row>
    <row r="8" spans="1:8" ht="15">
      <c r="A8" s="135">
        <v>1</v>
      </c>
      <c r="B8" s="272" t="s">
        <v>26</v>
      </c>
      <c r="C8" s="276">
        <v>169458839.95536813</v>
      </c>
      <c r="D8" s="276">
        <v>166052814.27511388</v>
      </c>
      <c r="E8" s="277">
        <v>160086840.99711809</v>
      </c>
      <c r="F8" s="277">
        <v>154546328.11056396</v>
      </c>
      <c r="G8" s="277">
        <v>150937965.51142788</v>
      </c>
    </row>
    <row r="9" spans="1:8" ht="15">
      <c r="A9" s="135">
        <v>2</v>
      </c>
      <c r="B9" s="272" t="s">
        <v>96</v>
      </c>
      <c r="C9" s="276">
        <v>169458839.95536813</v>
      </c>
      <c r="D9" s="276">
        <v>166052814.27511388</v>
      </c>
      <c r="E9" s="277">
        <v>160086840.99711809</v>
      </c>
      <c r="F9" s="277">
        <v>154546328.11056396</v>
      </c>
      <c r="G9" s="277">
        <v>150937965.51142788</v>
      </c>
    </row>
    <row r="10" spans="1:8" ht="15">
      <c r="A10" s="135">
        <v>3</v>
      </c>
      <c r="B10" s="272" t="s">
        <v>95</v>
      </c>
      <c r="C10" s="276">
        <v>179135509.03805387</v>
      </c>
      <c r="D10" s="276">
        <v>176539448.15660587</v>
      </c>
      <c r="E10" s="277">
        <v>170292976.7091181</v>
      </c>
      <c r="F10" s="277">
        <v>163769920.61126396</v>
      </c>
      <c r="G10" s="277">
        <v>158331399.28522587</v>
      </c>
    </row>
    <row r="11" spans="1:8" ht="15">
      <c r="A11" s="134"/>
      <c r="B11" s="30" t="s">
        <v>195</v>
      </c>
      <c r="C11" s="274"/>
      <c r="D11" s="274"/>
      <c r="E11" s="275"/>
      <c r="F11" s="275"/>
      <c r="G11" s="275"/>
    </row>
    <row r="12" spans="1:8" ht="15" customHeight="1">
      <c r="A12" s="135">
        <v>4</v>
      </c>
      <c r="B12" s="272" t="s">
        <v>358</v>
      </c>
      <c r="C12" s="276">
        <v>1106457925.3890762</v>
      </c>
      <c r="D12" s="276">
        <v>1051305468.1464549</v>
      </c>
      <c r="E12" s="277">
        <v>1028969023.1022575</v>
      </c>
      <c r="F12" s="277">
        <v>1026124034.0561618</v>
      </c>
      <c r="G12" s="277">
        <v>833153508.98637629</v>
      </c>
    </row>
    <row r="13" spans="1:8" ht="15" customHeight="1">
      <c r="A13" s="135">
        <v>5</v>
      </c>
      <c r="B13" s="272" t="s">
        <v>359</v>
      </c>
      <c r="C13" s="276">
        <v>994813623.15354168</v>
      </c>
      <c r="D13" s="276">
        <v>935357030.81967556</v>
      </c>
      <c r="E13" s="277">
        <v>909302013.55330122</v>
      </c>
      <c r="F13" s="277">
        <v>896316417</v>
      </c>
      <c r="G13" s="277">
        <v>670204031.96213233</v>
      </c>
    </row>
    <row r="14" spans="1:8" ht="15">
      <c r="A14" s="134"/>
      <c r="B14" s="30" t="s">
        <v>97</v>
      </c>
      <c r="C14" s="274"/>
      <c r="D14" s="274"/>
      <c r="E14" s="275"/>
      <c r="F14" s="275"/>
      <c r="G14" s="275"/>
    </row>
    <row r="15" spans="1:8" s="3" customFormat="1" ht="15">
      <c r="A15" s="135"/>
      <c r="B15" s="31" t="s">
        <v>201</v>
      </c>
      <c r="C15" s="387"/>
      <c r="D15" s="387"/>
      <c r="E15" s="277"/>
      <c r="F15" s="277"/>
      <c r="G15" s="277"/>
    </row>
    <row r="16" spans="1:8" ht="15">
      <c r="A16" s="133">
        <v>6</v>
      </c>
      <c r="B16" s="29" t="s">
        <v>257</v>
      </c>
      <c r="C16" s="392">
        <v>0.15315434601435876</v>
      </c>
      <c r="D16" s="392">
        <v>0.15794915874249163</v>
      </c>
      <c r="E16" s="388">
        <v>0.15557984487664103</v>
      </c>
      <c r="F16" s="388">
        <v>0.15061174183754217</v>
      </c>
      <c r="G16" s="388">
        <v>0.18116465199199686</v>
      </c>
      <c r="H16" s="382"/>
    </row>
    <row r="17" spans="1:8" ht="15" customHeight="1">
      <c r="A17" s="133">
        <v>7</v>
      </c>
      <c r="B17" s="29" t="s">
        <v>197</v>
      </c>
      <c r="C17" s="392">
        <v>0.15315434601435876</v>
      </c>
      <c r="D17" s="392">
        <v>0.15794915874249163</v>
      </c>
      <c r="E17" s="388">
        <v>0.15557984487664103</v>
      </c>
      <c r="F17" s="388">
        <v>0.15061174183754217</v>
      </c>
      <c r="G17" s="388">
        <v>0.18116465199199686</v>
      </c>
      <c r="H17" s="382"/>
    </row>
    <row r="18" spans="1:8" ht="15">
      <c r="A18" s="133">
        <v>8</v>
      </c>
      <c r="B18" s="29" t="s">
        <v>198</v>
      </c>
      <c r="C18" s="392">
        <v>0.16189997371573117</v>
      </c>
      <c r="D18" s="392">
        <v>0.16792402732182171</v>
      </c>
      <c r="E18" s="388">
        <v>0.16549864270519893</v>
      </c>
      <c r="F18" s="388">
        <v>0.15960051141566042</v>
      </c>
      <c r="G18" s="388">
        <v>0.19003868744170999</v>
      </c>
      <c r="H18" s="382"/>
    </row>
    <row r="19" spans="1:8" s="3" customFormat="1" ht="15">
      <c r="A19" s="135"/>
      <c r="B19" s="31" t="s">
        <v>202</v>
      </c>
      <c r="C19" s="387"/>
      <c r="D19" s="387"/>
      <c r="E19" s="383"/>
      <c r="F19" s="388"/>
      <c r="G19" s="383"/>
      <c r="H19" s="413"/>
    </row>
    <row r="20" spans="1:8" ht="15">
      <c r="A20" s="133">
        <v>9</v>
      </c>
      <c r="B20" s="29" t="s">
        <v>266</v>
      </c>
      <c r="C20" s="392">
        <v>0.15688313610469315</v>
      </c>
      <c r="D20" s="392">
        <v>0.16634875829569376</v>
      </c>
      <c r="E20" s="388">
        <v>0.17144914134830685</v>
      </c>
      <c r="F20" s="388">
        <v>0.15348316401835416</v>
      </c>
      <c r="G20" s="388">
        <v>0.20522934794545009</v>
      </c>
      <c r="H20" s="411"/>
    </row>
    <row r="21" spans="1:8" ht="15">
      <c r="A21" s="133">
        <v>10</v>
      </c>
      <c r="B21" s="29" t="s">
        <v>267</v>
      </c>
      <c r="C21" s="392">
        <v>0.18006941689258082</v>
      </c>
      <c r="D21" s="392">
        <v>0.18874017336663426</v>
      </c>
      <c r="E21" s="388">
        <v>0.18727878545397708</v>
      </c>
      <c r="F21" s="388">
        <v>0.18271440479300305</v>
      </c>
      <c r="G21" s="388">
        <v>0.23624357917048738</v>
      </c>
      <c r="H21" s="382"/>
    </row>
    <row r="22" spans="1:8" ht="15">
      <c r="A22" s="134"/>
      <c r="B22" s="30" t="s">
        <v>7</v>
      </c>
      <c r="C22" s="384"/>
      <c r="D22" s="384"/>
      <c r="E22" s="385"/>
      <c r="F22" s="389"/>
      <c r="G22" s="385"/>
      <c r="H22" s="382"/>
    </row>
    <row r="23" spans="1:8" ht="15" customHeight="1">
      <c r="A23" s="136">
        <v>11</v>
      </c>
      <c r="B23" s="32" t="s">
        <v>8</v>
      </c>
      <c r="C23" s="392">
        <v>7.526942754315917E-2</v>
      </c>
      <c r="D23" s="392">
        <v>7.8100000000000003E-2</v>
      </c>
      <c r="E23" s="388">
        <v>7.8200000000000006E-2</v>
      </c>
      <c r="F23" s="388">
        <v>8.3099999999999993E-2</v>
      </c>
      <c r="G23" s="388">
        <v>8.4699999999999998E-2</v>
      </c>
      <c r="H23" s="382"/>
    </row>
    <row r="24" spans="1:8" ht="15">
      <c r="A24" s="136">
        <v>12</v>
      </c>
      <c r="B24" s="32" t="s">
        <v>9</v>
      </c>
      <c r="C24" s="392">
        <v>3.11343276073392E-2</v>
      </c>
      <c r="D24" s="392">
        <v>3.09E-2</v>
      </c>
      <c r="E24" s="388">
        <v>3.0700000000000002E-2</v>
      </c>
      <c r="F24" s="388">
        <v>3.4200000000000001E-2</v>
      </c>
      <c r="G24" s="388">
        <v>3.4599999999999999E-2</v>
      </c>
      <c r="H24" s="382"/>
    </row>
    <row r="25" spans="1:8" ht="15">
      <c r="A25" s="136">
        <v>13</v>
      </c>
      <c r="B25" s="32" t="s">
        <v>10</v>
      </c>
      <c r="C25" s="392">
        <v>3.3098371190060538E-2</v>
      </c>
      <c r="D25" s="392">
        <v>3.7900000000000003E-2</v>
      </c>
      <c r="E25" s="388">
        <v>3.9E-2</v>
      </c>
      <c r="F25" s="388">
        <v>4.1099999999999998E-2</v>
      </c>
      <c r="G25" s="388">
        <v>4.0899999999999999E-2</v>
      </c>
      <c r="H25" s="382"/>
    </row>
    <row r="26" spans="1:8" ht="15">
      <c r="A26" s="136">
        <v>14</v>
      </c>
      <c r="B26" s="32" t="s">
        <v>236</v>
      </c>
      <c r="C26" s="392">
        <v>4.4135099935819953E-2</v>
      </c>
      <c r="D26" s="392">
        <v>4.7199999999999999E-2</v>
      </c>
      <c r="E26" s="388">
        <v>4.7500000000000001E-2</v>
      </c>
      <c r="F26" s="388">
        <v>4.8800000000000003E-2</v>
      </c>
      <c r="G26" s="388">
        <v>5.0099999999999999E-2</v>
      </c>
      <c r="H26" s="382"/>
    </row>
    <row r="27" spans="1:8" ht="15">
      <c r="A27" s="136">
        <v>15</v>
      </c>
      <c r="B27" s="32" t="s">
        <v>11</v>
      </c>
      <c r="C27" s="392">
        <v>2.3650646377033076E-2</v>
      </c>
      <c r="D27" s="392">
        <v>3.1399999999999997E-2</v>
      </c>
      <c r="E27" s="388">
        <v>3.5099999999999999E-2</v>
      </c>
      <c r="F27" s="388">
        <v>2.6700000000000002E-2</v>
      </c>
      <c r="G27" s="388">
        <v>3.3099999999999997E-2</v>
      </c>
      <c r="H27" s="382"/>
    </row>
    <row r="28" spans="1:8" ht="15">
      <c r="A28" s="136">
        <v>16</v>
      </c>
      <c r="B28" s="32" t="s">
        <v>12</v>
      </c>
      <c r="C28" s="392">
        <v>0.13057781479592165</v>
      </c>
      <c r="D28" s="392">
        <v>0.16450000000000001</v>
      </c>
      <c r="E28" s="388">
        <v>0.18740000000000001</v>
      </c>
      <c r="F28" s="388">
        <v>0.13159999999999999</v>
      </c>
      <c r="G28" s="388">
        <v>0.15970000000000001</v>
      </c>
      <c r="H28" s="382"/>
    </row>
    <row r="29" spans="1:8" ht="15">
      <c r="A29" s="134"/>
      <c r="B29" s="30" t="s">
        <v>13</v>
      </c>
      <c r="C29" s="392"/>
      <c r="D29" s="392"/>
      <c r="E29" s="388"/>
      <c r="F29" s="388"/>
      <c r="G29" s="388"/>
      <c r="H29" s="382"/>
    </row>
    <row r="30" spans="1:8" ht="15">
      <c r="A30" s="136">
        <v>17</v>
      </c>
      <c r="B30" s="32" t="s">
        <v>14</v>
      </c>
      <c r="C30" s="392">
        <v>4.4566676542938402E-2</v>
      </c>
      <c r="D30" s="392">
        <v>3.9518381562037491E-2</v>
      </c>
      <c r="E30" s="388">
        <v>3.7489157415303002E-2</v>
      </c>
      <c r="F30" s="388">
        <v>4.1256076522336704E-2</v>
      </c>
      <c r="G30" s="388">
        <v>4.6065127916543873E-2</v>
      </c>
      <c r="H30" s="382"/>
    </row>
    <row r="31" spans="1:8" ht="15" customHeight="1">
      <c r="A31" s="136">
        <v>18</v>
      </c>
      <c r="B31" s="32" t="s">
        <v>15</v>
      </c>
      <c r="C31" s="392">
        <v>4.3872806145318799E-2</v>
      </c>
      <c r="D31" s="392">
        <v>4.4754495699887799E-2</v>
      </c>
      <c r="E31" s="388">
        <v>4.4318056132054896E-2</v>
      </c>
      <c r="F31" s="388">
        <v>4.6003568079222894E-2</v>
      </c>
      <c r="G31" s="388">
        <v>4.940281398634528E-2</v>
      </c>
      <c r="H31" s="382"/>
    </row>
    <row r="32" spans="1:8" ht="15">
      <c r="A32" s="136">
        <v>19</v>
      </c>
      <c r="B32" s="32" t="s">
        <v>16</v>
      </c>
      <c r="C32" s="392">
        <v>0.6831461482928749</v>
      </c>
      <c r="D32" s="392">
        <v>0.69144979051766087</v>
      </c>
      <c r="E32" s="388">
        <v>0.70238323850703166</v>
      </c>
      <c r="F32" s="388">
        <v>0.7132055699742994</v>
      </c>
      <c r="G32" s="388">
        <v>0.67386956547566101</v>
      </c>
      <c r="H32" s="382"/>
    </row>
    <row r="33" spans="1:8" ht="15" customHeight="1">
      <c r="A33" s="136">
        <v>20</v>
      </c>
      <c r="B33" s="32" t="s">
        <v>17</v>
      </c>
      <c r="C33" s="392">
        <v>0.63258514059894189</v>
      </c>
      <c r="D33" s="392">
        <v>0.59091301495322313</v>
      </c>
      <c r="E33" s="388">
        <v>0.62036179128528102</v>
      </c>
      <c r="F33" s="388">
        <v>0.6079974305629755</v>
      </c>
      <c r="G33" s="388">
        <v>0.59233527165622302</v>
      </c>
      <c r="H33" s="382"/>
    </row>
    <row r="34" spans="1:8" ht="15">
      <c r="A34" s="136">
        <v>21</v>
      </c>
      <c r="B34" s="32" t="s">
        <v>18</v>
      </c>
      <c r="C34" s="392">
        <v>0.27051708569088739</v>
      </c>
      <c r="D34" s="392">
        <v>0.104</v>
      </c>
      <c r="E34" s="388">
        <v>7.1762236197943377E-2</v>
      </c>
      <c r="F34" s="388">
        <v>0.19800000000000001</v>
      </c>
      <c r="G34" s="388">
        <v>-4.0103643213609479E-2</v>
      </c>
      <c r="H34" s="382"/>
    </row>
    <row r="35" spans="1:8" ht="15" customHeight="1">
      <c r="A35" s="134"/>
      <c r="B35" s="30" t="s">
        <v>19</v>
      </c>
      <c r="C35" s="392"/>
      <c r="D35" s="392"/>
      <c r="E35" s="388"/>
      <c r="F35" s="388"/>
      <c r="G35" s="388"/>
      <c r="H35" s="382"/>
    </row>
    <row r="36" spans="1:8" ht="15">
      <c r="A36" s="136">
        <v>22</v>
      </c>
      <c r="B36" s="32" t="s">
        <v>20</v>
      </c>
      <c r="C36" s="392">
        <v>0.36562836576790586</v>
      </c>
      <c r="D36" s="392">
        <v>0.28969403961779694</v>
      </c>
      <c r="E36" s="388">
        <v>0.30473635244305741</v>
      </c>
      <c r="F36" s="388">
        <v>0.27796814343181092</v>
      </c>
      <c r="G36" s="388">
        <v>0.41780246627821827</v>
      </c>
      <c r="H36" s="382"/>
    </row>
    <row r="37" spans="1:8" ht="15" customHeight="1">
      <c r="A37" s="136">
        <v>23</v>
      </c>
      <c r="B37" s="32" t="s">
        <v>21</v>
      </c>
      <c r="C37" s="392">
        <v>0.77100760571675786</v>
      </c>
      <c r="D37" s="392">
        <v>0.76925071275553736</v>
      </c>
      <c r="E37" s="388">
        <v>0.79566628015868845</v>
      </c>
      <c r="F37" s="388">
        <v>0.76626213576689617</v>
      </c>
      <c r="G37" s="388">
        <v>0.77203602338955413</v>
      </c>
      <c r="H37" s="382"/>
    </row>
    <row r="38" spans="1:8" thickBot="1">
      <c r="A38" s="137">
        <v>24</v>
      </c>
      <c r="B38" s="138" t="s">
        <v>22</v>
      </c>
      <c r="C38" s="392">
        <v>0.22830230748679953</v>
      </c>
      <c r="D38" s="392">
        <v>0.24450596692485432</v>
      </c>
      <c r="E38" s="388">
        <v>0.27463080298145209</v>
      </c>
      <c r="F38" s="388">
        <v>0.25595473172806388</v>
      </c>
      <c r="G38" s="388">
        <v>0.26371541177387287</v>
      </c>
      <c r="H38" s="382"/>
    </row>
    <row r="39" spans="1:8">
      <c r="A39" s="20"/>
      <c r="C39" s="386"/>
      <c r="D39" s="373"/>
      <c r="E39" s="390"/>
      <c r="F39" s="373"/>
      <c r="G39" s="373"/>
      <c r="H39" s="382"/>
    </row>
    <row r="40" spans="1:8">
      <c r="E40" s="391"/>
    </row>
  </sheetData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zoomScaleNormal="100" workbookViewId="0">
      <pane xSplit="1" ySplit="5" topLeftCell="B6" activePane="bottomRight" state="frozen"/>
      <selection activeCell="C63" sqref="C63"/>
      <selection pane="topRight" activeCell="C63" sqref="C63"/>
      <selection pane="bottomLeft" activeCell="C63" sqref="C63"/>
      <selection pane="bottomRight" activeCell="E12" sqref="E12"/>
    </sheetView>
  </sheetViews>
  <sheetFormatPr defaultRowHeight="15"/>
  <cols>
    <col min="1" max="1" width="9.5703125" style="2" bestFit="1" customWidth="1"/>
    <col min="2" max="2" width="55.140625" style="2" bestFit="1" customWidth="1"/>
    <col min="3" max="3" width="13.28515625" style="2" bestFit="1" customWidth="1"/>
    <col min="4" max="4" width="13.28515625" style="2" customWidth="1"/>
    <col min="5" max="5" width="13.42578125" style="2" bestFit="1" customWidth="1"/>
    <col min="6" max="6" width="13.28515625" style="2" bestFit="1" customWidth="1"/>
    <col min="7" max="7" width="13.7109375" style="2" customWidth="1"/>
    <col min="8" max="8" width="14.5703125" style="2" customWidth="1"/>
  </cols>
  <sheetData>
    <row r="1" spans="1:8" ht="15.75">
      <c r="A1" s="17" t="s">
        <v>199</v>
      </c>
      <c r="B1" s="16" t="s">
        <v>391</v>
      </c>
    </row>
    <row r="2" spans="1:8" ht="15.75">
      <c r="A2" s="17" t="s">
        <v>200</v>
      </c>
      <c r="B2" s="364">
        <v>43008</v>
      </c>
    </row>
    <row r="3" spans="1:8" ht="15.75">
      <c r="A3" s="17"/>
    </row>
    <row r="4" spans="1:8" ht="16.5" thickBot="1">
      <c r="A4" s="33" t="s">
        <v>344</v>
      </c>
      <c r="B4" s="76" t="s">
        <v>258</v>
      </c>
      <c r="C4" s="33"/>
      <c r="D4" s="34"/>
      <c r="E4" s="34"/>
      <c r="F4" s="35"/>
      <c r="G4" s="35"/>
      <c r="H4" s="36" t="s">
        <v>101</v>
      </c>
    </row>
    <row r="5" spans="1:8" ht="15.75">
      <c r="A5" s="37"/>
      <c r="B5" s="38"/>
      <c r="C5" s="427" t="s">
        <v>206</v>
      </c>
      <c r="D5" s="428"/>
      <c r="E5" s="429"/>
      <c r="F5" s="427" t="s">
        <v>207</v>
      </c>
      <c r="G5" s="428"/>
      <c r="H5" s="430"/>
    </row>
    <row r="6" spans="1:8" ht="15.75">
      <c r="A6" s="39" t="s">
        <v>29</v>
      </c>
      <c r="B6" s="40" t="s">
        <v>161</v>
      </c>
      <c r="C6" s="41" t="s">
        <v>30</v>
      </c>
      <c r="D6" s="41" t="s">
        <v>102</v>
      </c>
      <c r="E6" s="41" t="s">
        <v>71</v>
      </c>
      <c r="F6" s="41" t="s">
        <v>30</v>
      </c>
      <c r="G6" s="41" t="s">
        <v>102</v>
      </c>
      <c r="H6" s="42" t="s">
        <v>71</v>
      </c>
    </row>
    <row r="7" spans="1:8" ht="15.75">
      <c r="A7" s="39">
        <v>1</v>
      </c>
      <c r="B7" s="43" t="s">
        <v>162</v>
      </c>
      <c r="C7" s="278">
        <v>12087034.67</v>
      </c>
      <c r="D7" s="278">
        <v>16817895.063999999</v>
      </c>
      <c r="E7" s="279">
        <f>C7+D7</f>
        <v>28904929.733999997</v>
      </c>
      <c r="F7" s="280">
        <v>10475503.630000001</v>
      </c>
      <c r="G7" s="281">
        <v>11255742.1952</v>
      </c>
      <c r="H7" s="282">
        <f>F7+G7</f>
        <v>21731245.825199999</v>
      </c>
    </row>
    <row r="8" spans="1:8" ht="15.75">
      <c r="A8" s="39">
        <v>2</v>
      </c>
      <c r="B8" s="43" t="s">
        <v>163</v>
      </c>
      <c r="C8" s="278">
        <v>16169464.439999999</v>
      </c>
      <c r="D8" s="278">
        <v>134509232.42739999</v>
      </c>
      <c r="E8" s="279">
        <f t="shared" ref="E8:E20" si="0">C8+D8</f>
        <v>150678696.86739999</v>
      </c>
      <c r="F8" s="280">
        <v>7683018.7199999997</v>
      </c>
      <c r="G8" s="281">
        <v>132601945.8196</v>
      </c>
      <c r="H8" s="282">
        <f t="shared" ref="H8:H40" si="1">F8+G8</f>
        <v>140284964.53960001</v>
      </c>
    </row>
    <row r="9" spans="1:8" ht="15.75">
      <c r="A9" s="39">
        <v>3</v>
      </c>
      <c r="B9" s="43" t="s">
        <v>164</v>
      </c>
      <c r="C9" s="278">
        <v>10309605.68</v>
      </c>
      <c r="D9" s="278">
        <v>153025921.62570003</v>
      </c>
      <c r="E9" s="279">
        <f t="shared" si="0"/>
        <v>163335527.30570003</v>
      </c>
      <c r="F9" s="280">
        <v>2698424.6</v>
      </c>
      <c r="G9" s="281">
        <v>45594616.174600005</v>
      </c>
      <c r="H9" s="282">
        <f t="shared" si="1"/>
        <v>48293040.774600007</v>
      </c>
    </row>
    <row r="10" spans="1:8" ht="15.75">
      <c r="A10" s="39">
        <v>4</v>
      </c>
      <c r="B10" s="43" t="s">
        <v>193</v>
      </c>
      <c r="C10" s="278">
        <v>0</v>
      </c>
      <c r="D10" s="278">
        <v>0</v>
      </c>
      <c r="E10" s="279">
        <f t="shared" si="0"/>
        <v>0</v>
      </c>
      <c r="F10" s="280">
        <v>0</v>
      </c>
      <c r="G10" s="281">
        <v>0</v>
      </c>
      <c r="H10" s="282">
        <f t="shared" si="1"/>
        <v>0</v>
      </c>
    </row>
    <row r="11" spans="1:8" ht="15.75">
      <c r="A11" s="39">
        <v>5</v>
      </c>
      <c r="B11" s="43" t="s">
        <v>165</v>
      </c>
      <c r="C11" s="278">
        <v>146074424.57999998</v>
      </c>
      <c r="D11" s="278">
        <v>0</v>
      </c>
      <c r="E11" s="279">
        <f t="shared" si="0"/>
        <v>146074424.57999998</v>
      </c>
      <c r="F11" s="280">
        <v>128656214.06</v>
      </c>
      <c r="G11" s="281">
        <v>0</v>
      </c>
      <c r="H11" s="282">
        <f t="shared" si="1"/>
        <v>128656214.06</v>
      </c>
    </row>
    <row r="12" spans="1:8" ht="15.75">
      <c r="A12" s="39">
        <v>6.1</v>
      </c>
      <c r="B12" s="44" t="s">
        <v>166</v>
      </c>
      <c r="C12" s="278">
        <v>222684087.85999998</v>
      </c>
      <c r="D12" s="278">
        <v>480113390.09469998</v>
      </c>
      <c r="E12" s="279">
        <f t="shared" si="0"/>
        <v>702797477.95469999</v>
      </c>
      <c r="F12" s="280">
        <v>144516842.39999998</v>
      </c>
      <c r="G12" s="281">
        <v>298609057.85759997</v>
      </c>
      <c r="H12" s="282">
        <f t="shared" si="1"/>
        <v>443125900.25759995</v>
      </c>
    </row>
    <row r="13" spans="1:8" ht="15.75">
      <c r="A13" s="39">
        <v>6.2</v>
      </c>
      <c r="B13" s="44" t="s">
        <v>167</v>
      </c>
      <c r="C13" s="278">
        <v>-5923690.0921561299</v>
      </c>
      <c r="D13" s="278">
        <v>-24910007.417569399</v>
      </c>
      <c r="E13" s="279">
        <f t="shared" si="0"/>
        <v>-30833697.50972553</v>
      </c>
      <c r="F13" s="280">
        <v>-4715441.6607999997</v>
      </c>
      <c r="G13" s="281">
        <v>-17176224.762157999</v>
      </c>
      <c r="H13" s="282">
        <f t="shared" si="1"/>
        <v>-21891666.422957998</v>
      </c>
    </row>
    <row r="14" spans="1:8" ht="15.75">
      <c r="A14" s="39">
        <v>6</v>
      </c>
      <c r="B14" s="43" t="s">
        <v>168</v>
      </c>
      <c r="C14" s="279">
        <f>C12+C13</f>
        <v>216760397.76784384</v>
      </c>
      <c r="D14" s="279">
        <f>D12+D13</f>
        <v>455203382.67713058</v>
      </c>
      <c r="E14" s="279">
        <f t="shared" si="0"/>
        <v>671963780.44497442</v>
      </c>
      <c r="F14" s="279">
        <f>F12+F13</f>
        <v>139801400.73919997</v>
      </c>
      <c r="G14" s="279">
        <f>G12+G13</f>
        <v>281432833.095442</v>
      </c>
      <c r="H14" s="282">
        <f t="shared" si="1"/>
        <v>421234233.83464193</v>
      </c>
    </row>
    <row r="15" spans="1:8" ht="15.75">
      <c r="A15" s="39">
        <v>7</v>
      </c>
      <c r="B15" s="43" t="s">
        <v>169</v>
      </c>
      <c r="C15" s="278">
        <v>3882367.7000000007</v>
      </c>
      <c r="D15" s="278">
        <v>2541591.4723000005</v>
      </c>
      <c r="E15" s="279">
        <f t="shared" si="0"/>
        <v>6423959.1723000016</v>
      </c>
      <c r="F15" s="280">
        <v>2796135.7</v>
      </c>
      <c r="G15" s="281">
        <v>1771767.7826999999</v>
      </c>
      <c r="H15" s="282">
        <f t="shared" si="1"/>
        <v>4567903.4826999996</v>
      </c>
    </row>
    <row r="16" spans="1:8" ht="15.75">
      <c r="A16" s="39">
        <v>8</v>
      </c>
      <c r="B16" s="43" t="s">
        <v>170</v>
      </c>
      <c r="C16" s="278">
        <v>5298641.0529999994</v>
      </c>
      <c r="D16" s="278">
        <v>0</v>
      </c>
      <c r="E16" s="279">
        <f t="shared" si="0"/>
        <v>5298641.0529999994</v>
      </c>
      <c r="F16" s="280">
        <v>4537027.807</v>
      </c>
      <c r="G16" s="278">
        <v>0</v>
      </c>
      <c r="H16" s="282">
        <f t="shared" si="1"/>
        <v>4537027.807</v>
      </c>
    </row>
    <row r="17" spans="1:8" ht="15.75">
      <c r="A17" s="39">
        <v>9</v>
      </c>
      <c r="B17" s="43" t="s">
        <v>171</v>
      </c>
      <c r="C17" s="278">
        <v>3859355.1</v>
      </c>
      <c r="D17" s="278">
        <v>0</v>
      </c>
      <c r="E17" s="279">
        <f t="shared" si="0"/>
        <v>3859355.1</v>
      </c>
      <c r="F17" s="280">
        <v>5259355.1000000006</v>
      </c>
      <c r="G17" s="278">
        <v>0</v>
      </c>
      <c r="H17" s="282">
        <f t="shared" si="1"/>
        <v>5259355.1000000006</v>
      </c>
    </row>
    <row r="18" spans="1:8" ht="15.75">
      <c r="A18" s="39">
        <v>10</v>
      </c>
      <c r="B18" s="43" t="s">
        <v>172</v>
      </c>
      <c r="C18" s="278">
        <v>22784410.25</v>
      </c>
      <c r="D18" s="278">
        <v>0</v>
      </c>
      <c r="E18" s="279">
        <f t="shared" si="0"/>
        <v>22784410.25</v>
      </c>
      <c r="F18" s="280">
        <v>22456207.140000001</v>
      </c>
      <c r="G18" s="278">
        <v>0</v>
      </c>
      <c r="H18" s="282">
        <f t="shared" si="1"/>
        <v>22456207.140000001</v>
      </c>
    </row>
    <row r="19" spans="1:8" ht="15.75">
      <c r="A19" s="39">
        <v>11</v>
      </c>
      <c r="B19" s="43" t="s">
        <v>173</v>
      </c>
      <c r="C19" s="278">
        <v>5839239.5658</v>
      </c>
      <c r="D19" s="278">
        <v>735299.07521000004</v>
      </c>
      <c r="E19" s="279">
        <f t="shared" si="0"/>
        <v>6574538.6410100004</v>
      </c>
      <c r="F19" s="280">
        <v>4231424.5690000001</v>
      </c>
      <c r="G19" s="281">
        <v>4789939.1239999998</v>
      </c>
      <c r="H19" s="282">
        <f t="shared" si="1"/>
        <v>9021363.693</v>
      </c>
    </row>
    <row r="20" spans="1:8" ht="15.75">
      <c r="A20" s="39">
        <v>12</v>
      </c>
      <c r="B20" s="45" t="s">
        <v>174</v>
      </c>
      <c r="C20" s="279">
        <f>SUM(C7:C11)+SUM(C14:C19)</f>
        <v>443064940.80664384</v>
      </c>
      <c r="D20" s="279">
        <f>SUM(D7:D11)+SUM(D14:D19)</f>
        <v>762833322.34174061</v>
      </c>
      <c r="E20" s="279">
        <f t="shared" si="0"/>
        <v>1205898263.1483846</v>
      </c>
      <c r="F20" s="279">
        <f>SUM(F7:F11)+SUM(F14:F19)</f>
        <v>328594712.06519997</v>
      </c>
      <c r="G20" s="279">
        <f>SUM(G7:G11)+SUM(G14:G19)</f>
        <v>477446844.19154203</v>
      </c>
      <c r="H20" s="282">
        <f t="shared" si="1"/>
        <v>806041556.256742</v>
      </c>
    </row>
    <row r="21" spans="1:8" ht="15.75">
      <c r="A21" s="39"/>
      <c r="B21" s="40" t="s">
        <v>191</v>
      </c>
      <c r="C21" s="283"/>
      <c r="D21" s="283"/>
      <c r="E21" s="283"/>
      <c r="F21" s="284"/>
      <c r="G21" s="285"/>
      <c r="H21" s="286"/>
    </row>
    <row r="22" spans="1:8" ht="15.75">
      <c r="A22" s="39">
        <v>13</v>
      </c>
      <c r="B22" s="43" t="s">
        <v>175</v>
      </c>
      <c r="C22" s="278">
        <v>19001269.079999998</v>
      </c>
      <c r="D22" s="278">
        <v>15243772.9189</v>
      </c>
      <c r="E22" s="279">
        <f>C22+D22</f>
        <v>34245041.998899996</v>
      </c>
      <c r="F22" s="280">
        <v>4501144.46</v>
      </c>
      <c r="G22" s="281">
        <v>61271.552600000003</v>
      </c>
      <c r="H22" s="282">
        <f t="shared" si="1"/>
        <v>4562416.0126</v>
      </c>
    </row>
    <row r="23" spans="1:8" ht="15.75">
      <c r="A23" s="39">
        <v>14</v>
      </c>
      <c r="B23" s="43" t="s">
        <v>176</v>
      </c>
      <c r="C23" s="278">
        <v>83425150.920000002</v>
      </c>
      <c r="D23" s="278">
        <v>68352311.145099998</v>
      </c>
      <c r="E23" s="279">
        <f t="shared" ref="E23:E40" si="2">C23+D23</f>
        <v>151777462.06510001</v>
      </c>
      <c r="F23" s="280">
        <v>63932932.670000002</v>
      </c>
      <c r="G23" s="281">
        <v>65591847.7984</v>
      </c>
      <c r="H23" s="282">
        <f t="shared" si="1"/>
        <v>129524780.4684</v>
      </c>
    </row>
    <row r="24" spans="1:8" ht="15.75">
      <c r="A24" s="39">
        <v>15</v>
      </c>
      <c r="B24" s="43" t="s">
        <v>177</v>
      </c>
      <c r="C24" s="278">
        <v>29718937.600000001</v>
      </c>
      <c r="D24" s="278">
        <v>93812956.405999988</v>
      </c>
      <c r="E24" s="279">
        <f t="shared" si="2"/>
        <v>123531894.00599998</v>
      </c>
      <c r="F24" s="280">
        <v>23439433.469999999</v>
      </c>
      <c r="G24" s="281">
        <v>59601366.9767</v>
      </c>
      <c r="H24" s="282">
        <f t="shared" si="1"/>
        <v>83040800.446700007</v>
      </c>
    </row>
    <row r="25" spans="1:8" ht="15.75">
      <c r="A25" s="39">
        <v>16</v>
      </c>
      <c r="B25" s="43" t="s">
        <v>178</v>
      </c>
      <c r="C25" s="278">
        <v>40495537.469999999</v>
      </c>
      <c r="D25" s="278">
        <v>354782516.01709998</v>
      </c>
      <c r="E25" s="279">
        <f t="shared" si="2"/>
        <v>395278053.48710001</v>
      </c>
      <c r="F25" s="280">
        <v>40146913.269999996</v>
      </c>
      <c r="G25" s="281">
        <v>266824737.85870004</v>
      </c>
      <c r="H25" s="282">
        <f t="shared" si="1"/>
        <v>306971651.12870002</v>
      </c>
    </row>
    <row r="26" spans="1:8" ht="15.75">
      <c r="A26" s="39">
        <v>17</v>
      </c>
      <c r="B26" s="43" t="s">
        <v>179</v>
      </c>
      <c r="C26" s="283"/>
      <c r="D26" s="283"/>
      <c r="E26" s="279">
        <f t="shared" si="2"/>
        <v>0</v>
      </c>
      <c r="F26" s="284"/>
      <c r="G26" s="285"/>
      <c r="H26" s="282">
        <f t="shared" si="1"/>
        <v>0</v>
      </c>
    </row>
    <row r="27" spans="1:8" ht="15.75">
      <c r="A27" s="39">
        <v>18</v>
      </c>
      <c r="B27" s="43" t="s">
        <v>180</v>
      </c>
      <c r="C27" s="278">
        <v>51511336.810000002</v>
      </c>
      <c r="D27" s="278">
        <v>244543917.20319998</v>
      </c>
      <c r="E27" s="279">
        <f t="shared" si="2"/>
        <v>296055254.01319999</v>
      </c>
      <c r="F27" s="280">
        <v>4039704.09</v>
      </c>
      <c r="G27" s="281">
        <v>93188000.000200003</v>
      </c>
      <c r="H27" s="282">
        <f t="shared" si="1"/>
        <v>97227704.090200007</v>
      </c>
    </row>
    <row r="28" spans="1:8" ht="15.75">
      <c r="A28" s="39">
        <v>19</v>
      </c>
      <c r="B28" s="43" t="s">
        <v>181</v>
      </c>
      <c r="C28" s="278">
        <v>649709.02</v>
      </c>
      <c r="D28" s="278">
        <v>8309589.5488</v>
      </c>
      <c r="E28" s="279">
        <f t="shared" si="2"/>
        <v>8959298.5688000005</v>
      </c>
      <c r="F28" s="280">
        <v>1338908.52</v>
      </c>
      <c r="G28" s="281">
        <v>7149843.3295000009</v>
      </c>
      <c r="H28" s="282">
        <f t="shared" si="1"/>
        <v>8488751.8495000005</v>
      </c>
    </row>
    <row r="29" spans="1:8" ht="15.75">
      <c r="A29" s="39">
        <v>20</v>
      </c>
      <c r="B29" s="43" t="s">
        <v>103</v>
      </c>
      <c r="C29" s="278">
        <v>9503042.4198603202</v>
      </c>
      <c r="D29" s="278">
        <v>3849802.7340559503</v>
      </c>
      <c r="E29" s="279">
        <f t="shared" si="2"/>
        <v>13352845.15391627</v>
      </c>
      <c r="F29" s="280">
        <v>8668679.7566</v>
      </c>
      <c r="G29" s="281">
        <v>2264331.122614</v>
      </c>
      <c r="H29" s="282">
        <f t="shared" si="1"/>
        <v>10933010.879214</v>
      </c>
    </row>
    <row r="30" spans="1:8" ht="15.75">
      <c r="A30" s="39">
        <v>21</v>
      </c>
      <c r="B30" s="43" t="s">
        <v>182</v>
      </c>
      <c r="C30" s="278">
        <v>0</v>
      </c>
      <c r="D30" s="278">
        <v>0</v>
      </c>
      <c r="E30" s="279">
        <f t="shared" si="2"/>
        <v>0</v>
      </c>
      <c r="F30" s="280">
        <v>0</v>
      </c>
      <c r="G30" s="281">
        <v>0</v>
      </c>
      <c r="H30" s="282">
        <f t="shared" si="1"/>
        <v>0</v>
      </c>
    </row>
    <row r="31" spans="1:8" ht="15.75">
      <c r="A31" s="39">
        <v>22</v>
      </c>
      <c r="B31" s="45" t="s">
        <v>183</v>
      </c>
      <c r="C31" s="279">
        <f>SUM(C22:C30)</f>
        <v>234304983.31986034</v>
      </c>
      <c r="D31" s="279">
        <f>SUM(D22:D30)</f>
        <v>788894865.97315598</v>
      </c>
      <c r="E31" s="279">
        <f>C31+D31</f>
        <v>1023199849.2930163</v>
      </c>
      <c r="F31" s="279">
        <f>SUM(F22:F30)</f>
        <v>146067716.23659998</v>
      </c>
      <c r="G31" s="279">
        <f>SUM(G22:G30)</f>
        <v>494681398.63871413</v>
      </c>
      <c r="H31" s="282">
        <f t="shared" si="1"/>
        <v>640749114.87531412</v>
      </c>
    </row>
    <row r="32" spans="1:8" ht="15.75">
      <c r="A32" s="39"/>
      <c r="B32" s="40" t="s">
        <v>192</v>
      </c>
      <c r="C32" s="283"/>
      <c r="D32" s="283"/>
      <c r="E32" s="278"/>
      <c r="F32" s="284"/>
      <c r="G32" s="285"/>
      <c r="H32" s="286"/>
    </row>
    <row r="33" spans="1:8" ht="15.75">
      <c r="A33" s="39">
        <v>23</v>
      </c>
      <c r="B33" s="43" t="s">
        <v>184</v>
      </c>
      <c r="C33" s="278">
        <v>16096897</v>
      </c>
      <c r="D33" s="278">
        <v>0</v>
      </c>
      <c r="E33" s="279">
        <f t="shared" si="2"/>
        <v>16096897</v>
      </c>
      <c r="F33" s="280">
        <v>16057277</v>
      </c>
      <c r="G33" s="278">
        <v>0</v>
      </c>
      <c r="H33" s="282">
        <f t="shared" si="1"/>
        <v>16057277</v>
      </c>
    </row>
    <row r="34" spans="1:8" ht="15.75">
      <c r="A34" s="39">
        <v>24</v>
      </c>
      <c r="B34" s="43" t="s">
        <v>185</v>
      </c>
      <c r="C34" s="278">
        <v>0</v>
      </c>
      <c r="D34" s="278">
        <v>0</v>
      </c>
      <c r="E34" s="279">
        <f t="shared" si="2"/>
        <v>0</v>
      </c>
      <c r="F34" s="280">
        <v>0</v>
      </c>
      <c r="G34" s="278">
        <v>0</v>
      </c>
      <c r="H34" s="282">
        <f t="shared" si="1"/>
        <v>0</v>
      </c>
    </row>
    <row r="35" spans="1:8" ht="15.75">
      <c r="A35" s="39">
        <v>25</v>
      </c>
      <c r="B35" s="44" t="s">
        <v>186</v>
      </c>
      <c r="C35" s="278">
        <v>0</v>
      </c>
      <c r="D35" s="278">
        <v>0</v>
      </c>
      <c r="E35" s="279">
        <f t="shared" si="2"/>
        <v>0</v>
      </c>
      <c r="F35" s="280">
        <v>0</v>
      </c>
      <c r="G35" s="278">
        <v>0</v>
      </c>
      <c r="H35" s="282">
        <f t="shared" si="1"/>
        <v>0</v>
      </c>
    </row>
    <row r="36" spans="1:8" ht="15.75">
      <c r="A36" s="39">
        <v>26</v>
      </c>
      <c r="B36" s="43" t="s">
        <v>187</v>
      </c>
      <c r="C36" s="278">
        <v>75284047.799999997</v>
      </c>
      <c r="D36" s="278">
        <v>0</v>
      </c>
      <c r="E36" s="279">
        <f t="shared" si="2"/>
        <v>75284047.799999997</v>
      </c>
      <c r="F36" s="280">
        <v>74865296.100000009</v>
      </c>
      <c r="G36" s="278">
        <v>0</v>
      </c>
      <c r="H36" s="282">
        <f t="shared" si="1"/>
        <v>74865296.100000009</v>
      </c>
    </row>
    <row r="37" spans="1:8" ht="15.75">
      <c r="A37" s="39">
        <v>27</v>
      </c>
      <c r="B37" s="43" t="s">
        <v>188</v>
      </c>
      <c r="C37" s="278">
        <v>65529804.509999998</v>
      </c>
      <c r="D37" s="278">
        <v>0</v>
      </c>
      <c r="E37" s="279">
        <f t="shared" si="2"/>
        <v>65529804.509999998</v>
      </c>
      <c r="F37" s="280">
        <v>47179133.609999999</v>
      </c>
      <c r="G37" s="278">
        <v>0</v>
      </c>
      <c r="H37" s="282">
        <f t="shared" si="1"/>
        <v>47179133.609999999</v>
      </c>
    </row>
    <row r="38" spans="1:8" ht="15.75">
      <c r="A38" s="39">
        <v>28</v>
      </c>
      <c r="B38" s="43" t="s">
        <v>189</v>
      </c>
      <c r="C38" s="278">
        <v>17186009.355368149</v>
      </c>
      <c r="D38" s="278">
        <v>0</v>
      </c>
      <c r="E38" s="279">
        <f t="shared" si="2"/>
        <v>17186009.355368149</v>
      </c>
      <c r="F38" s="280">
        <v>18589079.481427878</v>
      </c>
      <c r="G38" s="278">
        <v>0</v>
      </c>
      <c r="H38" s="282">
        <f t="shared" si="1"/>
        <v>18589079.481427878</v>
      </c>
    </row>
    <row r="39" spans="1:8" ht="15.75">
      <c r="A39" s="39">
        <v>29</v>
      </c>
      <c r="B39" s="43" t="s">
        <v>208</v>
      </c>
      <c r="C39" s="278">
        <v>8601655.1899999995</v>
      </c>
      <c r="D39" s="278">
        <v>0</v>
      </c>
      <c r="E39" s="279">
        <f t="shared" si="2"/>
        <v>8601655.1899999995</v>
      </c>
      <c r="F39" s="280">
        <v>8601655.1899999995</v>
      </c>
      <c r="G39" s="278">
        <v>0</v>
      </c>
      <c r="H39" s="282">
        <f t="shared" si="1"/>
        <v>8601655.1899999995</v>
      </c>
    </row>
    <row r="40" spans="1:8" ht="15.75">
      <c r="A40" s="39">
        <v>30</v>
      </c>
      <c r="B40" s="45" t="s">
        <v>190</v>
      </c>
      <c r="C40" s="278">
        <v>182698413.85536814</v>
      </c>
      <c r="D40" s="278">
        <v>0</v>
      </c>
      <c r="E40" s="279">
        <f t="shared" si="2"/>
        <v>182698413.85536814</v>
      </c>
      <c r="F40" s="280">
        <v>165292441.38142788</v>
      </c>
      <c r="G40" s="278">
        <v>0</v>
      </c>
      <c r="H40" s="282">
        <f t="shared" si="1"/>
        <v>165292441.38142788</v>
      </c>
    </row>
    <row r="41" spans="1:8" ht="16.5" thickBot="1">
      <c r="A41" s="46">
        <v>31</v>
      </c>
      <c r="B41" s="47" t="s">
        <v>209</v>
      </c>
      <c r="C41" s="287">
        <f>C31+C40</f>
        <v>417003397.17522848</v>
      </c>
      <c r="D41" s="287">
        <f>D31+D40</f>
        <v>788894865.97315598</v>
      </c>
      <c r="E41" s="287">
        <f>C41+D41</f>
        <v>1205898263.1483846</v>
      </c>
      <c r="F41" s="287">
        <f>F31+F40</f>
        <v>311360157.61802787</v>
      </c>
      <c r="G41" s="287">
        <f>G31+G40</f>
        <v>494681398.63871413</v>
      </c>
      <c r="H41" s="288">
        <f>F41+G41</f>
        <v>806041556.256742</v>
      </c>
    </row>
    <row r="43" spans="1:8">
      <c r="B43" s="4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F13:G13 C13:D13">
      <formula1>0</formula1>
    </dataValidation>
  </dataValidation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67"/>
  <sheetViews>
    <sheetView zoomScaleNormal="100" workbookViewId="0">
      <pane xSplit="1" ySplit="6" topLeftCell="B7" activePane="bottomRight" state="frozen"/>
      <selection activeCell="C63" sqref="C63"/>
      <selection pane="topRight" activeCell="C63" sqref="C63"/>
      <selection pane="bottomLeft" activeCell="C63" sqref="C63"/>
      <selection pane="bottomRight" activeCell="F5" sqref="F5:H5"/>
    </sheetView>
  </sheetViews>
  <sheetFormatPr defaultColWidth="9.140625" defaultRowHeight="15"/>
  <cols>
    <col min="1" max="1" width="9.5703125" style="2" bestFit="1" customWidth="1"/>
    <col min="2" max="2" width="89.140625" style="2" customWidth="1"/>
    <col min="3" max="4" width="12.7109375" style="366" customWidth="1"/>
    <col min="5" max="8" width="12.7109375" style="2" customWidth="1"/>
    <col min="9" max="9" width="8.85546875" customWidth="1"/>
    <col min="10" max="16384" width="9.140625" style="13"/>
  </cols>
  <sheetData>
    <row r="1" spans="1:8" ht="15.75">
      <c r="A1" s="17" t="s">
        <v>199</v>
      </c>
      <c r="B1" s="16" t="s">
        <v>391</v>
      </c>
      <c r="C1" s="365"/>
    </row>
    <row r="2" spans="1:8" ht="15.75">
      <c r="A2" s="17" t="s">
        <v>200</v>
      </c>
      <c r="B2" s="364">
        <v>43008</v>
      </c>
      <c r="C2" s="367"/>
      <c r="D2" s="368"/>
      <c r="E2" s="18"/>
      <c r="F2" s="18"/>
      <c r="G2" s="18"/>
      <c r="H2" s="18"/>
    </row>
    <row r="3" spans="1:8" ht="15.75">
      <c r="A3" s="17"/>
      <c r="B3" s="16"/>
      <c r="C3" s="367"/>
      <c r="D3" s="368"/>
      <c r="E3" s="18"/>
      <c r="F3" s="18"/>
      <c r="G3" s="18"/>
      <c r="H3" s="18"/>
    </row>
    <row r="4" spans="1:8" ht="16.5" thickBot="1">
      <c r="A4" s="49" t="s">
        <v>345</v>
      </c>
      <c r="B4" s="28" t="s">
        <v>234</v>
      </c>
      <c r="C4" s="369"/>
      <c r="D4" s="369"/>
      <c r="E4" s="35"/>
      <c r="F4" s="49"/>
      <c r="G4" s="49"/>
      <c r="H4" s="50" t="s">
        <v>101</v>
      </c>
    </row>
    <row r="5" spans="1:8" ht="15.75">
      <c r="A5" s="139"/>
      <c r="B5" s="140"/>
      <c r="C5" s="427" t="s">
        <v>206</v>
      </c>
      <c r="D5" s="428"/>
      <c r="E5" s="429"/>
      <c r="F5" s="427" t="s">
        <v>207</v>
      </c>
      <c r="G5" s="428"/>
      <c r="H5" s="430"/>
    </row>
    <row r="6" spans="1:8">
      <c r="A6" s="141" t="s">
        <v>29</v>
      </c>
      <c r="B6" s="51"/>
      <c r="C6" s="370" t="s">
        <v>30</v>
      </c>
      <c r="D6" s="370" t="s">
        <v>104</v>
      </c>
      <c r="E6" s="52" t="s">
        <v>71</v>
      </c>
      <c r="F6" s="52" t="s">
        <v>30</v>
      </c>
      <c r="G6" s="52" t="s">
        <v>104</v>
      </c>
      <c r="H6" s="142" t="s">
        <v>71</v>
      </c>
    </row>
    <row r="7" spans="1:8">
      <c r="A7" s="143"/>
      <c r="B7" s="54" t="s">
        <v>100</v>
      </c>
      <c r="C7" s="55"/>
      <c r="D7" s="55"/>
      <c r="E7" s="55"/>
      <c r="F7" s="55"/>
      <c r="G7" s="55"/>
      <c r="H7" s="144"/>
    </row>
    <row r="8" spans="1:8" ht="15.75">
      <c r="A8" s="143">
        <v>1</v>
      </c>
      <c r="B8" s="56" t="s">
        <v>105</v>
      </c>
      <c r="C8" s="289">
        <v>419516.76</v>
      </c>
      <c r="D8" s="289">
        <v>379198.6</v>
      </c>
      <c r="E8" s="279">
        <f>C8+D8</f>
        <v>798715.36</v>
      </c>
      <c r="F8" s="289">
        <v>616799.75</v>
      </c>
      <c r="G8" s="289">
        <v>513119.12</v>
      </c>
      <c r="H8" s="290">
        <f>F8+G8</f>
        <v>1129918.8700000001</v>
      </c>
    </row>
    <row r="9" spans="1:8" ht="15.75">
      <c r="A9" s="143">
        <v>2</v>
      </c>
      <c r="B9" s="56" t="s">
        <v>106</v>
      </c>
      <c r="C9" s="291">
        <f>SUM(C10:C18)</f>
        <v>14448924.027799999</v>
      </c>
      <c r="D9" s="291">
        <f>SUM(D10:D18)</f>
        <v>29922426.0647</v>
      </c>
      <c r="E9" s="279">
        <f t="shared" ref="E9:E67" si="0">C9+D9</f>
        <v>44371350.092500001</v>
      </c>
      <c r="F9" s="291">
        <f>SUM(F10:F18)</f>
        <v>14477024.609999999</v>
      </c>
      <c r="G9" s="291">
        <f>SUM(G10:G18)</f>
        <v>22882872.830000002</v>
      </c>
      <c r="H9" s="290">
        <f t="shared" ref="H9:H67" si="1">F9+G9</f>
        <v>37359897.439999998</v>
      </c>
    </row>
    <row r="10" spans="1:8" ht="15.75">
      <c r="A10" s="143">
        <v>2.1</v>
      </c>
      <c r="B10" s="57" t="s">
        <v>107</v>
      </c>
      <c r="C10" s="289">
        <v>323222.05979999999</v>
      </c>
      <c r="D10" s="289"/>
      <c r="E10" s="279">
        <f t="shared" si="0"/>
        <v>323222.05979999999</v>
      </c>
      <c r="F10" s="289">
        <v>8472.91</v>
      </c>
      <c r="G10" s="289"/>
      <c r="H10" s="290">
        <f t="shared" si="1"/>
        <v>8472.91</v>
      </c>
    </row>
    <row r="11" spans="1:8" ht="15.75">
      <c r="A11" s="143">
        <v>2.2000000000000002</v>
      </c>
      <c r="B11" s="57" t="s">
        <v>108</v>
      </c>
      <c r="C11" s="289">
        <v>3030561.5721</v>
      </c>
      <c r="D11" s="289">
        <v>11810115.970699999</v>
      </c>
      <c r="E11" s="279">
        <f t="shared" si="0"/>
        <v>14840677.5428</v>
      </c>
      <c r="F11" s="289">
        <v>2926923.63</v>
      </c>
      <c r="G11" s="289">
        <v>7102183.9939000001</v>
      </c>
      <c r="H11" s="290">
        <f t="shared" si="1"/>
        <v>10029107.6239</v>
      </c>
    </row>
    <row r="12" spans="1:8" ht="15.75">
      <c r="A12" s="143">
        <v>2.2999999999999998</v>
      </c>
      <c r="B12" s="57" t="s">
        <v>109</v>
      </c>
      <c r="C12" s="289">
        <v>505544.28759999998</v>
      </c>
      <c r="D12" s="289">
        <v>8156.9296999999997</v>
      </c>
      <c r="E12" s="279">
        <f t="shared" si="0"/>
        <v>513701.21729999996</v>
      </c>
      <c r="F12" s="289">
        <v>201214.28</v>
      </c>
      <c r="G12" s="289">
        <v>4328.2532000000001</v>
      </c>
      <c r="H12" s="290">
        <f t="shared" si="1"/>
        <v>205542.53320000001</v>
      </c>
    </row>
    <row r="13" spans="1:8" ht="15.75">
      <c r="A13" s="143">
        <v>2.4</v>
      </c>
      <c r="B13" s="57" t="s">
        <v>110</v>
      </c>
      <c r="C13" s="289">
        <v>383330.07309999998</v>
      </c>
      <c r="D13" s="289">
        <v>631052.7659</v>
      </c>
      <c r="E13" s="279">
        <f t="shared" si="0"/>
        <v>1014382.8389999999</v>
      </c>
      <c r="F13" s="289">
        <v>372263.67</v>
      </c>
      <c r="G13" s="289">
        <v>742218.07449999999</v>
      </c>
      <c r="H13" s="290">
        <f t="shared" si="1"/>
        <v>1114481.7445</v>
      </c>
    </row>
    <row r="14" spans="1:8" ht="15.75">
      <c r="A14" s="143">
        <v>2.5</v>
      </c>
      <c r="B14" s="57" t="s">
        <v>111</v>
      </c>
      <c r="C14" s="289">
        <v>451244.13949999999</v>
      </c>
      <c r="D14" s="289">
        <v>3421182.1885000002</v>
      </c>
      <c r="E14" s="279">
        <f t="shared" si="0"/>
        <v>3872426.3280000002</v>
      </c>
      <c r="F14" s="289">
        <v>879930.56</v>
      </c>
      <c r="G14" s="289">
        <v>2808583.4018999999</v>
      </c>
      <c r="H14" s="290">
        <f t="shared" si="1"/>
        <v>3688513.9619</v>
      </c>
    </row>
    <row r="15" spans="1:8" ht="15.75">
      <c r="A15" s="143">
        <v>2.6</v>
      </c>
      <c r="B15" s="57" t="s">
        <v>112</v>
      </c>
      <c r="C15" s="289">
        <v>567661.76809999999</v>
      </c>
      <c r="D15" s="289">
        <v>736192.42220000003</v>
      </c>
      <c r="E15" s="279">
        <f t="shared" si="0"/>
        <v>1303854.1902999999</v>
      </c>
      <c r="F15" s="289">
        <v>675900.41</v>
      </c>
      <c r="G15" s="289">
        <v>853975.0111</v>
      </c>
      <c r="H15" s="290">
        <f t="shared" si="1"/>
        <v>1529875.4210999999</v>
      </c>
    </row>
    <row r="16" spans="1:8" ht="15.75">
      <c r="A16" s="143">
        <v>2.7</v>
      </c>
      <c r="B16" s="57" t="s">
        <v>113</v>
      </c>
      <c r="C16" s="289">
        <v>3340.4231</v>
      </c>
      <c r="D16" s="289">
        <v>53246.116399999999</v>
      </c>
      <c r="E16" s="279">
        <f t="shared" si="0"/>
        <v>56586.539499999999</v>
      </c>
      <c r="F16" s="289">
        <v>520.25</v>
      </c>
      <c r="G16" s="289">
        <v>41646.715400000001</v>
      </c>
      <c r="H16" s="290">
        <f t="shared" si="1"/>
        <v>42166.965400000001</v>
      </c>
    </row>
    <row r="17" spans="1:8" ht="15.75">
      <c r="A17" s="143">
        <v>2.8</v>
      </c>
      <c r="B17" s="57" t="s">
        <v>114</v>
      </c>
      <c r="C17" s="289">
        <v>6378377.46</v>
      </c>
      <c r="D17" s="289">
        <v>9547555.7300000004</v>
      </c>
      <c r="E17" s="279">
        <f t="shared" si="0"/>
        <v>15925933.190000001</v>
      </c>
      <c r="F17" s="289">
        <v>5753386.8600000003</v>
      </c>
      <c r="G17" s="289">
        <v>10513287.042099999</v>
      </c>
      <c r="H17" s="290">
        <f t="shared" si="1"/>
        <v>16266673.902100001</v>
      </c>
    </row>
    <row r="18" spans="1:8" ht="15.75">
      <c r="A18" s="143">
        <v>2.9</v>
      </c>
      <c r="B18" s="57" t="s">
        <v>115</v>
      </c>
      <c r="C18" s="289">
        <v>2805642.2445</v>
      </c>
      <c r="D18" s="289">
        <v>3714923.9413000001</v>
      </c>
      <c r="E18" s="279">
        <f t="shared" si="0"/>
        <v>6520566.1858000001</v>
      </c>
      <c r="F18" s="289">
        <v>3658412.04</v>
      </c>
      <c r="G18" s="289">
        <v>816650.33790000004</v>
      </c>
      <c r="H18" s="290">
        <f t="shared" si="1"/>
        <v>4475062.3778999997</v>
      </c>
    </row>
    <row r="19" spans="1:8" ht="15.75">
      <c r="A19" s="143">
        <v>3</v>
      </c>
      <c r="B19" s="56" t="s">
        <v>116</v>
      </c>
      <c r="C19" s="289">
        <v>269535.07</v>
      </c>
      <c r="D19" s="289">
        <v>940364.06</v>
      </c>
      <c r="E19" s="279">
        <f t="shared" si="0"/>
        <v>1209899.1300000001</v>
      </c>
      <c r="F19" s="289">
        <v>423903.84</v>
      </c>
      <c r="G19" s="289">
        <v>843064</v>
      </c>
      <c r="H19" s="290">
        <f t="shared" si="1"/>
        <v>1266967.8400000001</v>
      </c>
    </row>
    <row r="20" spans="1:8" ht="15.75">
      <c r="A20" s="143">
        <v>4</v>
      </c>
      <c r="B20" s="56" t="s">
        <v>117</v>
      </c>
      <c r="C20" s="289">
        <v>7537190.4500000002</v>
      </c>
      <c r="D20" s="289"/>
      <c r="E20" s="279">
        <f t="shared" si="0"/>
        <v>7537190.4500000002</v>
      </c>
      <c r="F20" s="289">
        <v>7072966.79</v>
      </c>
      <c r="G20" s="289"/>
      <c r="H20" s="290">
        <f t="shared" si="1"/>
        <v>7072966.79</v>
      </c>
    </row>
    <row r="21" spans="1:8" ht="15.75">
      <c r="A21" s="143">
        <v>5</v>
      </c>
      <c r="B21" s="56" t="s">
        <v>118</v>
      </c>
      <c r="C21" s="289">
        <v>639009.55000000005</v>
      </c>
      <c r="D21" s="289">
        <v>139215.21</v>
      </c>
      <c r="E21" s="279">
        <f t="shared" si="0"/>
        <v>778224.76</v>
      </c>
      <c r="F21" s="289">
        <v>543687.01</v>
      </c>
      <c r="G21" s="289">
        <v>141195.88</v>
      </c>
      <c r="H21" s="290">
        <f>F21+G21</f>
        <v>684882.89</v>
      </c>
    </row>
    <row r="22" spans="1:8" ht="15.75">
      <c r="A22" s="143">
        <v>6</v>
      </c>
      <c r="B22" s="58" t="s">
        <v>119</v>
      </c>
      <c r="C22" s="291">
        <f>C8+C9+C19+C20+C21</f>
        <v>23314175.857799999</v>
      </c>
      <c r="D22" s="291">
        <f>D8+D9+D19+D20+D21</f>
        <v>31381203.934700001</v>
      </c>
      <c r="E22" s="279">
        <f>C22+D22</f>
        <v>54695379.792500004</v>
      </c>
      <c r="F22" s="291">
        <f>F8+F9+F19+F20+F21</f>
        <v>23134382</v>
      </c>
      <c r="G22" s="291">
        <f>G8+G9+G19+G20+G21</f>
        <v>24380251.830000002</v>
      </c>
      <c r="H22" s="290">
        <f>F22+G22</f>
        <v>47514633.829999998</v>
      </c>
    </row>
    <row r="23" spans="1:8" ht="15.75">
      <c r="A23" s="143"/>
      <c r="B23" s="54" t="s">
        <v>98</v>
      </c>
      <c r="C23" s="289"/>
      <c r="D23" s="289"/>
      <c r="E23" s="278"/>
      <c r="F23" s="289"/>
      <c r="G23" s="289"/>
      <c r="H23" s="292"/>
    </row>
    <row r="24" spans="1:8" ht="15.75">
      <c r="A24" s="143">
        <v>7</v>
      </c>
      <c r="B24" s="56" t="s">
        <v>120</v>
      </c>
      <c r="C24" s="289">
        <v>3487869.3406000002</v>
      </c>
      <c r="D24" s="289">
        <v>1539774.1872</v>
      </c>
      <c r="E24" s="279">
        <f t="shared" si="0"/>
        <v>5027643.5278000003</v>
      </c>
      <c r="F24" s="289">
        <v>2900139.5</v>
      </c>
      <c r="G24" s="289">
        <v>1067377.2631999999</v>
      </c>
      <c r="H24" s="290">
        <f t="shared" si="1"/>
        <v>3967516.7631999999</v>
      </c>
    </row>
    <row r="25" spans="1:8" ht="15.75">
      <c r="A25" s="143">
        <v>8</v>
      </c>
      <c r="B25" s="56" t="s">
        <v>121</v>
      </c>
      <c r="C25" s="289">
        <v>1585270.6355000001</v>
      </c>
      <c r="D25" s="289">
        <v>7835683.4561999999</v>
      </c>
      <c r="E25" s="279">
        <f t="shared" si="0"/>
        <v>9420954.0917000007</v>
      </c>
      <c r="F25" s="289">
        <v>2564505.46</v>
      </c>
      <c r="G25" s="289">
        <v>7418033.8886000002</v>
      </c>
      <c r="H25" s="290">
        <f t="shared" si="1"/>
        <v>9982539.3486000001</v>
      </c>
    </row>
    <row r="26" spans="1:8" ht="15.75">
      <c r="A26" s="143">
        <v>9</v>
      </c>
      <c r="B26" s="56" t="s">
        <v>122</v>
      </c>
      <c r="C26" s="289">
        <v>293495.98</v>
      </c>
      <c r="D26" s="289">
        <v>293217.96000000002</v>
      </c>
      <c r="E26" s="279">
        <f t="shared" si="0"/>
        <v>586713.93999999994</v>
      </c>
      <c r="F26" s="289">
        <v>932228.45</v>
      </c>
      <c r="G26" s="289">
        <v>36239.22</v>
      </c>
      <c r="H26" s="290">
        <f t="shared" si="1"/>
        <v>968467.66999999993</v>
      </c>
    </row>
    <row r="27" spans="1:8" ht="15.75">
      <c r="A27" s="143">
        <v>10</v>
      </c>
      <c r="B27" s="56" t="s">
        <v>123</v>
      </c>
      <c r="C27" s="289">
        <v>118617.18</v>
      </c>
      <c r="D27" s="289"/>
      <c r="E27" s="279">
        <f t="shared" si="0"/>
        <v>118617.18</v>
      </c>
      <c r="F27" s="289">
        <v>65342.37</v>
      </c>
      <c r="G27" s="289"/>
      <c r="H27" s="290">
        <f t="shared" si="1"/>
        <v>65342.37</v>
      </c>
    </row>
    <row r="28" spans="1:8" ht="15.75">
      <c r="A28" s="143">
        <v>11</v>
      </c>
      <c r="B28" s="56" t="s">
        <v>124</v>
      </c>
      <c r="C28" s="289">
        <v>1679039.34</v>
      </c>
      <c r="D28" s="289">
        <v>5791142.7800000003</v>
      </c>
      <c r="E28" s="279">
        <f t="shared" si="0"/>
        <v>7470182.1200000001</v>
      </c>
      <c r="F28" s="289">
        <v>1102116.8899999999</v>
      </c>
      <c r="G28" s="289">
        <v>3320685.04</v>
      </c>
      <c r="H28" s="290">
        <f t="shared" si="1"/>
        <v>4422801.93</v>
      </c>
    </row>
    <row r="29" spans="1:8" ht="15.75">
      <c r="A29" s="143">
        <v>12</v>
      </c>
      <c r="B29" s="56" t="s">
        <v>125</v>
      </c>
      <c r="C29" s="289"/>
      <c r="D29" s="289"/>
      <c r="E29" s="279">
        <f t="shared" si="0"/>
        <v>0</v>
      </c>
      <c r="F29" s="289"/>
      <c r="G29" s="289"/>
      <c r="H29" s="290">
        <f t="shared" si="1"/>
        <v>0</v>
      </c>
    </row>
    <row r="30" spans="1:8" ht="15.75">
      <c r="A30" s="143">
        <v>13</v>
      </c>
      <c r="B30" s="59" t="s">
        <v>126</v>
      </c>
      <c r="C30" s="291">
        <f>SUM(C24:C29)</f>
        <v>7164292.4760999996</v>
      </c>
      <c r="D30" s="291">
        <f>SUM(D24:D29)</f>
        <v>15459818.383400001</v>
      </c>
      <c r="E30" s="279">
        <f t="shared" si="0"/>
        <v>22624110.859499998</v>
      </c>
      <c r="F30" s="291">
        <f>SUM(F24:F29)</f>
        <v>7564332.6699999999</v>
      </c>
      <c r="G30" s="291">
        <f>SUM(G24:G29)</f>
        <v>11842335.411800001</v>
      </c>
      <c r="H30" s="290">
        <f t="shared" si="1"/>
        <v>19406668.081799999</v>
      </c>
    </row>
    <row r="31" spans="1:8" ht="15.75">
      <c r="A31" s="143">
        <v>14</v>
      </c>
      <c r="B31" s="59" t="s">
        <v>127</v>
      </c>
      <c r="C31" s="291">
        <f>C22-C30</f>
        <v>16149883.3817</v>
      </c>
      <c r="D31" s="291">
        <f>D22-D30</f>
        <v>15921385.5513</v>
      </c>
      <c r="E31" s="279">
        <f t="shared" si="0"/>
        <v>32071268.932999998</v>
      </c>
      <c r="F31" s="291">
        <f>F22-F30</f>
        <v>15570049.33</v>
      </c>
      <c r="G31" s="291">
        <f>G22-G30</f>
        <v>12537916.418200001</v>
      </c>
      <c r="H31" s="290">
        <f t="shared" si="1"/>
        <v>28107965.748199999</v>
      </c>
    </row>
    <row r="32" spans="1:8">
      <c r="A32" s="143"/>
      <c r="B32" s="54"/>
      <c r="C32" s="371"/>
      <c r="D32" s="371"/>
      <c r="E32" s="293"/>
      <c r="F32" s="293"/>
      <c r="G32" s="293"/>
      <c r="H32" s="294"/>
    </row>
    <row r="33" spans="1:8" ht="15.75">
      <c r="A33" s="143"/>
      <c r="B33" s="54" t="s">
        <v>128</v>
      </c>
      <c r="C33" s="289"/>
      <c r="D33" s="289"/>
      <c r="E33" s="278"/>
      <c r="F33" s="289"/>
      <c r="G33" s="289"/>
      <c r="H33" s="292"/>
    </row>
    <row r="34" spans="1:8" ht="15.75">
      <c r="A34" s="143">
        <v>15</v>
      </c>
      <c r="B34" s="53" t="s">
        <v>99</v>
      </c>
      <c r="C34" s="295">
        <f>C35-C36</f>
        <v>1558454.9000000001</v>
      </c>
      <c r="D34" s="295">
        <f>D35-D36</f>
        <v>-334677.71999999997</v>
      </c>
      <c r="E34" s="279">
        <f t="shared" si="0"/>
        <v>1223777.1800000002</v>
      </c>
      <c r="F34" s="295">
        <f>F35-F36</f>
        <v>1057333.52</v>
      </c>
      <c r="G34" s="295">
        <f>G35-G36</f>
        <v>305615.99</v>
      </c>
      <c r="H34" s="290">
        <f t="shared" si="1"/>
        <v>1362949.51</v>
      </c>
    </row>
    <row r="35" spans="1:8" ht="15.75">
      <c r="A35" s="143">
        <v>15.1</v>
      </c>
      <c r="B35" s="57" t="s">
        <v>129</v>
      </c>
      <c r="C35" s="289">
        <v>2575861.16</v>
      </c>
      <c r="D35" s="289">
        <v>1959611.76</v>
      </c>
      <c r="E35" s="279">
        <f t="shared" si="0"/>
        <v>4535472.92</v>
      </c>
      <c r="F35" s="289">
        <v>2040592.53</v>
      </c>
      <c r="G35" s="289">
        <v>1710411.57</v>
      </c>
      <c r="H35" s="290">
        <f t="shared" si="1"/>
        <v>3751004.1</v>
      </c>
    </row>
    <row r="36" spans="1:8" ht="15.75">
      <c r="A36" s="143">
        <v>15.2</v>
      </c>
      <c r="B36" s="57" t="s">
        <v>130</v>
      </c>
      <c r="C36" s="289">
        <v>1017406.26</v>
      </c>
      <c r="D36" s="289">
        <v>2294289.48</v>
      </c>
      <c r="E36" s="279">
        <f t="shared" si="0"/>
        <v>3311695.74</v>
      </c>
      <c r="F36" s="289">
        <v>983259.01</v>
      </c>
      <c r="G36" s="289">
        <v>1404795.58</v>
      </c>
      <c r="H36" s="290">
        <f t="shared" si="1"/>
        <v>2388054.59</v>
      </c>
    </row>
    <row r="37" spans="1:8" ht="15.75">
      <c r="A37" s="143">
        <v>16</v>
      </c>
      <c r="B37" s="56" t="s">
        <v>131</v>
      </c>
      <c r="C37" s="289"/>
      <c r="D37" s="289"/>
      <c r="E37" s="279">
        <f t="shared" si="0"/>
        <v>0</v>
      </c>
      <c r="F37" s="289"/>
      <c r="G37" s="289"/>
      <c r="H37" s="290">
        <f t="shared" si="1"/>
        <v>0</v>
      </c>
    </row>
    <row r="38" spans="1:8" ht="15.75">
      <c r="A38" s="143">
        <v>17</v>
      </c>
      <c r="B38" s="56" t="s">
        <v>132</v>
      </c>
      <c r="C38" s="289"/>
      <c r="D38" s="289"/>
      <c r="E38" s="279">
        <f t="shared" si="0"/>
        <v>0</v>
      </c>
      <c r="F38" s="289"/>
      <c r="G38" s="289"/>
      <c r="H38" s="290">
        <f t="shared" si="1"/>
        <v>0</v>
      </c>
    </row>
    <row r="39" spans="1:8" ht="15.75">
      <c r="A39" s="143">
        <v>18</v>
      </c>
      <c r="B39" s="56" t="s">
        <v>133</v>
      </c>
      <c r="C39" s="289"/>
      <c r="D39" s="289"/>
      <c r="E39" s="279">
        <f t="shared" si="0"/>
        <v>0</v>
      </c>
      <c r="F39" s="289"/>
      <c r="G39" s="289"/>
      <c r="H39" s="290">
        <f t="shared" si="1"/>
        <v>0</v>
      </c>
    </row>
    <row r="40" spans="1:8" ht="15.75">
      <c r="A40" s="143">
        <v>19</v>
      </c>
      <c r="B40" s="56" t="s">
        <v>134</v>
      </c>
      <c r="C40" s="289">
        <v>2500307.7999999998</v>
      </c>
      <c r="D40" s="289"/>
      <c r="E40" s="279">
        <f t="shared" si="0"/>
        <v>2500307.7999999998</v>
      </c>
      <c r="F40" s="289">
        <v>2805488.33</v>
      </c>
      <c r="G40" s="289"/>
      <c r="H40" s="290">
        <f t="shared" si="1"/>
        <v>2805488.33</v>
      </c>
    </row>
    <row r="41" spans="1:8" ht="15.75">
      <c r="A41" s="143">
        <v>20</v>
      </c>
      <c r="B41" s="56" t="s">
        <v>135</v>
      </c>
      <c r="C41" s="289">
        <v>-199061.35</v>
      </c>
      <c r="D41" s="289"/>
      <c r="E41" s="279">
        <f t="shared" si="0"/>
        <v>-199061.35</v>
      </c>
      <c r="F41" s="289">
        <v>-151954.03</v>
      </c>
      <c r="G41" s="289"/>
      <c r="H41" s="290">
        <f t="shared" si="1"/>
        <v>-151954.03</v>
      </c>
    </row>
    <row r="42" spans="1:8" ht="15.75">
      <c r="A42" s="143">
        <v>21</v>
      </c>
      <c r="B42" s="56" t="s">
        <v>136</v>
      </c>
      <c r="C42" s="289">
        <v>513652.98</v>
      </c>
      <c r="D42" s="289"/>
      <c r="E42" s="279">
        <f t="shared" si="0"/>
        <v>513652.98</v>
      </c>
      <c r="F42" s="289">
        <v>30222.33</v>
      </c>
      <c r="G42" s="289"/>
      <c r="H42" s="290">
        <f t="shared" si="1"/>
        <v>30222.33</v>
      </c>
    </row>
    <row r="43" spans="1:8" ht="15.75">
      <c r="A43" s="143">
        <v>22</v>
      </c>
      <c r="B43" s="56" t="s">
        <v>137</v>
      </c>
      <c r="C43" s="289">
        <v>138109.74</v>
      </c>
      <c r="D43" s="289">
        <v>3859.32</v>
      </c>
      <c r="E43" s="279">
        <f t="shared" si="0"/>
        <v>141969.06</v>
      </c>
      <c r="F43" s="289">
        <v>105237.31</v>
      </c>
      <c r="G43" s="289">
        <v>1944.75</v>
      </c>
      <c r="H43" s="290">
        <f t="shared" si="1"/>
        <v>107182.06</v>
      </c>
    </row>
    <row r="44" spans="1:8" ht="15.75">
      <c r="A44" s="143">
        <v>23</v>
      </c>
      <c r="B44" s="56" t="s">
        <v>138</v>
      </c>
      <c r="C44" s="289">
        <v>359767.88236814499</v>
      </c>
      <c r="D44" s="289">
        <v>493675.78</v>
      </c>
      <c r="E44" s="279">
        <f t="shared" si="0"/>
        <v>853443.66236814507</v>
      </c>
      <c r="F44" s="289">
        <v>449449.58</v>
      </c>
      <c r="G44" s="289">
        <v>1348873.46</v>
      </c>
      <c r="H44" s="290">
        <f t="shared" si="1"/>
        <v>1798323.04</v>
      </c>
    </row>
    <row r="45" spans="1:8" ht="15.75">
      <c r="A45" s="143">
        <v>24</v>
      </c>
      <c r="B45" s="59" t="s">
        <v>139</v>
      </c>
      <c r="C45" s="291">
        <f>C34+C37+C38+C39+C40+C41+C42+C43+C44</f>
        <v>4871231.9523681449</v>
      </c>
      <c r="D45" s="291">
        <f>D34+D37+D38+D39+D40+D41+D42+D43+D44</f>
        <v>162857.38000000006</v>
      </c>
      <c r="E45" s="279">
        <f t="shared" si="0"/>
        <v>5034089.3323681448</v>
      </c>
      <c r="F45" s="291">
        <f>F34+F37+F38+F39+F40+F41+F42+F43+F44</f>
        <v>4295777.04</v>
      </c>
      <c r="G45" s="291">
        <f>G34+G37+G38+G39+G40+G41+G42+G43+G44</f>
        <v>1656434.2</v>
      </c>
      <c r="H45" s="290">
        <f t="shared" si="1"/>
        <v>5952211.2400000002</v>
      </c>
    </row>
    <row r="46" spans="1:8">
      <c r="A46" s="143"/>
      <c r="B46" s="54" t="s">
        <v>140</v>
      </c>
      <c r="C46" s="289"/>
      <c r="D46" s="289"/>
      <c r="E46" s="289"/>
      <c r="F46" s="289"/>
      <c r="G46" s="289"/>
      <c r="H46" s="296"/>
    </row>
    <row r="47" spans="1:8" ht="15.75">
      <c r="A47" s="143">
        <v>25</v>
      </c>
      <c r="B47" s="56" t="s">
        <v>141</v>
      </c>
      <c r="C47" s="289">
        <v>721653.88</v>
      </c>
      <c r="D47" s="289">
        <v>14170.69</v>
      </c>
      <c r="E47" s="279">
        <f t="shared" si="0"/>
        <v>735824.57</v>
      </c>
      <c r="F47" s="289">
        <v>651541.41</v>
      </c>
      <c r="G47" s="289">
        <v>36282.86</v>
      </c>
      <c r="H47" s="290">
        <f t="shared" si="1"/>
        <v>687824.27</v>
      </c>
    </row>
    <row r="48" spans="1:8" ht="15.75">
      <c r="A48" s="143">
        <v>26</v>
      </c>
      <c r="B48" s="56" t="s">
        <v>142</v>
      </c>
      <c r="C48" s="289">
        <v>1187232.83</v>
      </c>
      <c r="D48" s="289">
        <v>130883.41</v>
      </c>
      <c r="E48" s="279">
        <f t="shared" si="0"/>
        <v>1318116.24</v>
      </c>
      <c r="F48" s="289">
        <v>1018953.6</v>
      </c>
      <c r="G48" s="289">
        <v>132845.22</v>
      </c>
      <c r="H48" s="290">
        <f t="shared" si="1"/>
        <v>1151798.82</v>
      </c>
    </row>
    <row r="49" spans="1:9" ht="15.75">
      <c r="A49" s="143">
        <v>27</v>
      </c>
      <c r="B49" s="56" t="s">
        <v>143</v>
      </c>
      <c r="C49" s="289">
        <v>7953925.9199999999</v>
      </c>
      <c r="D49" s="289"/>
      <c r="E49" s="279">
        <f t="shared" si="0"/>
        <v>7953925.9199999999</v>
      </c>
      <c r="F49" s="289">
        <v>6858002.1667721225</v>
      </c>
      <c r="G49" s="289"/>
      <c r="H49" s="290">
        <f t="shared" si="1"/>
        <v>6858002.1667721225</v>
      </c>
    </row>
    <row r="50" spans="1:9" ht="15.75">
      <c r="A50" s="143">
        <v>28</v>
      </c>
      <c r="B50" s="56" t="s">
        <v>286</v>
      </c>
      <c r="C50" s="289">
        <v>70903.509999999995</v>
      </c>
      <c r="D50" s="289"/>
      <c r="E50" s="279">
        <f t="shared" si="0"/>
        <v>70903.509999999995</v>
      </c>
      <c r="F50" s="289">
        <v>61292.11</v>
      </c>
      <c r="G50" s="289"/>
      <c r="H50" s="290">
        <f t="shared" si="1"/>
        <v>61292.11</v>
      </c>
    </row>
    <row r="51" spans="1:9" ht="15.75">
      <c r="A51" s="143">
        <v>29</v>
      </c>
      <c r="B51" s="56" t="s">
        <v>144</v>
      </c>
      <c r="C51" s="289">
        <v>984263.7</v>
      </c>
      <c r="D51" s="289"/>
      <c r="E51" s="279">
        <f t="shared" si="0"/>
        <v>984263.7</v>
      </c>
      <c r="F51" s="289">
        <v>943800.89</v>
      </c>
      <c r="G51" s="289"/>
      <c r="H51" s="290">
        <f t="shared" si="1"/>
        <v>943800.89</v>
      </c>
    </row>
    <row r="52" spans="1:9" ht="15.75">
      <c r="A52" s="143">
        <v>30</v>
      </c>
      <c r="B52" s="56" t="s">
        <v>145</v>
      </c>
      <c r="C52" s="289">
        <v>1656597.24</v>
      </c>
      <c r="D52" s="289">
        <v>19830.14</v>
      </c>
      <c r="E52" s="279">
        <f t="shared" si="0"/>
        <v>1676427.38</v>
      </c>
      <c r="F52" s="289">
        <v>1488036.98</v>
      </c>
      <c r="G52" s="289">
        <v>37694.26</v>
      </c>
      <c r="H52" s="290">
        <f t="shared" si="1"/>
        <v>1525731.24</v>
      </c>
    </row>
    <row r="53" spans="1:9" ht="15.75">
      <c r="A53" s="143">
        <v>31</v>
      </c>
      <c r="B53" s="59" t="s">
        <v>146</v>
      </c>
      <c r="C53" s="291">
        <f>C47+C48+C49+C50+C51+C52</f>
        <v>12574577.079999998</v>
      </c>
      <c r="D53" s="291">
        <f>D47+D48+D49+D50+D51+D52</f>
        <v>164884.24</v>
      </c>
      <c r="E53" s="279">
        <f t="shared" si="0"/>
        <v>12739461.319999998</v>
      </c>
      <c r="F53" s="291">
        <f>F47+F48+F49+F50+F51+F52</f>
        <v>11021627.156772124</v>
      </c>
      <c r="G53" s="291">
        <f>G47+G48+G49+G50+G51+G52</f>
        <v>206822.34000000003</v>
      </c>
      <c r="H53" s="290">
        <f t="shared" si="1"/>
        <v>11228449.496772124</v>
      </c>
    </row>
    <row r="54" spans="1:9" ht="15.75">
      <c r="A54" s="143">
        <v>32</v>
      </c>
      <c r="B54" s="59" t="s">
        <v>147</v>
      </c>
      <c r="C54" s="291">
        <f>C45-C53</f>
        <v>-7703345.1276318533</v>
      </c>
      <c r="D54" s="291">
        <f>D45-D53</f>
        <v>-2026.8599999999278</v>
      </c>
      <c r="E54" s="279">
        <f t="shared" si="0"/>
        <v>-7705371.9876318537</v>
      </c>
      <c r="F54" s="291">
        <f>F45-F53</f>
        <v>-6725850.1167721236</v>
      </c>
      <c r="G54" s="291">
        <f>G45-G53</f>
        <v>1449611.8599999999</v>
      </c>
      <c r="H54" s="290">
        <f t="shared" si="1"/>
        <v>-5276238.2567721233</v>
      </c>
    </row>
    <row r="55" spans="1:9">
      <c r="A55" s="143"/>
      <c r="B55" s="54"/>
      <c r="C55" s="371"/>
      <c r="D55" s="371"/>
      <c r="E55" s="293"/>
      <c r="F55" s="293"/>
      <c r="G55" s="293"/>
      <c r="H55" s="294"/>
    </row>
    <row r="56" spans="1:9" ht="15.75">
      <c r="A56" s="143">
        <v>33</v>
      </c>
      <c r="B56" s="59" t="s">
        <v>148</v>
      </c>
      <c r="C56" s="291">
        <f>C31+C54</f>
        <v>8446538.2540681474</v>
      </c>
      <c r="D56" s="291">
        <f>D31+D54</f>
        <v>15919358.691300001</v>
      </c>
      <c r="E56" s="279">
        <f t="shared" si="0"/>
        <v>24365896.945368148</v>
      </c>
      <c r="F56" s="291">
        <f>F31+F54</f>
        <v>8844199.2132278755</v>
      </c>
      <c r="G56" s="291">
        <f>G31+G54</f>
        <v>13987528.278200001</v>
      </c>
      <c r="H56" s="290">
        <f t="shared" si="1"/>
        <v>22831727.491427876</v>
      </c>
    </row>
    <row r="57" spans="1:9">
      <c r="A57" s="143"/>
      <c r="B57" s="54"/>
      <c r="C57" s="371"/>
      <c r="D57" s="371"/>
      <c r="E57" s="293"/>
      <c r="F57" s="293"/>
      <c r="G57" s="371"/>
      <c r="H57" s="294"/>
    </row>
    <row r="58" spans="1:9" ht="15.75">
      <c r="A58" s="143">
        <v>34</v>
      </c>
      <c r="B58" s="56" t="s">
        <v>149</v>
      </c>
      <c r="C58" s="289">
        <v>4840235.67</v>
      </c>
      <c r="D58" s="289"/>
      <c r="E58" s="279">
        <f t="shared" si="0"/>
        <v>4840235.67</v>
      </c>
      <c r="F58" s="289">
        <v>1702499.81</v>
      </c>
      <c r="G58" s="289"/>
      <c r="H58" s="290">
        <f t="shared" si="1"/>
        <v>1702499.81</v>
      </c>
    </row>
    <row r="59" spans="1:9" s="237" customFormat="1" ht="15.75">
      <c r="A59" s="143">
        <v>35</v>
      </c>
      <c r="B59" s="53" t="s">
        <v>150</v>
      </c>
      <c r="C59" s="372">
        <v>60000</v>
      </c>
      <c r="D59" s="289"/>
      <c r="E59" s="297">
        <f t="shared" si="0"/>
        <v>60000</v>
      </c>
      <c r="F59" s="298"/>
      <c r="G59" s="289"/>
      <c r="H59" s="299">
        <f t="shared" si="1"/>
        <v>0</v>
      </c>
      <c r="I59" s="236"/>
    </row>
    <row r="60" spans="1:9" ht="15.75">
      <c r="A60" s="143">
        <v>36</v>
      </c>
      <c r="B60" s="56" t="s">
        <v>151</v>
      </c>
      <c r="C60" s="289">
        <v>461760.08</v>
      </c>
      <c r="D60" s="289"/>
      <c r="E60" s="279">
        <f t="shared" si="0"/>
        <v>461760.08</v>
      </c>
      <c r="F60" s="289">
        <v>455241.94</v>
      </c>
      <c r="G60" s="289"/>
      <c r="H60" s="290">
        <f t="shared" si="1"/>
        <v>455241.94</v>
      </c>
    </row>
    <row r="61" spans="1:9" ht="15.75">
      <c r="A61" s="143">
        <v>37</v>
      </c>
      <c r="B61" s="59" t="s">
        <v>152</v>
      </c>
      <c r="C61" s="291">
        <f>C58+C59+C60</f>
        <v>5361995.75</v>
      </c>
      <c r="D61" s="291">
        <f>D58+D59+D60</f>
        <v>0</v>
      </c>
      <c r="E61" s="279">
        <f t="shared" si="0"/>
        <v>5361995.75</v>
      </c>
      <c r="F61" s="291">
        <f>F58+F59+F60</f>
        <v>2157741.75</v>
      </c>
      <c r="G61" s="291">
        <f>G58+G59+G60</f>
        <v>0</v>
      </c>
      <c r="H61" s="290">
        <f t="shared" si="1"/>
        <v>2157741.75</v>
      </c>
    </row>
    <row r="62" spans="1:9">
      <c r="A62" s="143"/>
      <c r="B62" s="60"/>
      <c r="C62" s="289"/>
      <c r="D62" s="289"/>
      <c r="E62" s="289"/>
      <c r="F62" s="289"/>
      <c r="G62" s="289"/>
      <c r="H62" s="296"/>
    </row>
    <row r="63" spans="1:9" ht="15.75">
      <c r="A63" s="143">
        <v>38</v>
      </c>
      <c r="B63" s="61" t="s">
        <v>287</v>
      </c>
      <c r="C63" s="291">
        <f>C56-C61</f>
        <v>3084542.5040681474</v>
      </c>
      <c r="D63" s="291">
        <f>D56-D61</f>
        <v>15919358.691300001</v>
      </c>
      <c r="E63" s="279">
        <f t="shared" si="0"/>
        <v>19003901.195368148</v>
      </c>
      <c r="F63" s="291">
        <f>F56-F61</f>
        <v>6686457.4632278755</v>
      </c>
      <c r="G63" s="291">
        <f>G56-G61</f>
        <v>13987528.278200001</v>
      </c>
      <c r="H63" s="290">
        <f t="shared" si="1"/>
        <v>20673985.741427876</v>
      </c>
    </row>
    <row r="64" spans="1:9" ht="15.75">
      <c r="A64" s="141">
        <v>39</v>
      </c>
      <c r="B64" s="56" t="s">
        <v>153</v>
      </c>
      <c r="C64" s="300">
        <v>1817121.84</v>
      </c>
      <c r="D64" s="300"/>
      <c r="E64" s="279">
        <f t="shared" si="0"/>
        <v>1817121.84</v>
      </c>
      <c r="F64" s="300">
        <v>2076906.26</v>
      </c>
      <c r="G64" s="300"/>
      <c r="H64" s="290">
        <f t="shared" si="1"/>
        <v>2076906.26</v>
      </c>
    </row>
    <row r="65" spans="1:8" ht="15.75">
      <c r="A65" s="143">
        <v>40</v>
      </c>
      <c r="B65" s="59" t="s">
        <v>154</v>
      </c>
      <c r="C65" s="291">
        <f>C63-C64</f>
        <v>1267420.6640681473</v>
      </c>
      <c r="D65" s="291">
        <f>D63-D64</f>
        <v>15919358.691300001</v>
      </c>
      <c r="E65" s="279">
        <f t="shared" si="0"/>
        <v>17186779.355368149</v>
      </c>
      <c r="F65" s="291">
        <f>F63-F64</f>
        <v>4609551.2032278758</v>
      </c>
      <c r="G65" s="291">
        <f>G63-G64</f>
        <v>13987528.278200001</v>
      </c>
      <c r="H65" s="290">
        <f t="shared" si="1"/>
        <v>18597079.481427878</v>
      </c>
    </row>
    <row r="66" spans="1:8" ht="15.75">
      <c r="A66" s="141">
        <v>41</v>
      </c>
      <c r="B66" s="56" t="s">
        <v>155</v>
      </c>
      <c r="C66" s="300">
        <v>-770</v>
      </c>
      <c r="D66" s="300"/>
      <c r="E66" s="279">
        <f t="shared" si="0"/>
        <v>-770</v>
      </c>
      <c r="F66" s="300">
        <v>-8000</v>
      </c>
      <c r="G66" s="300"/>
      <c r="H66" s="290">
        <f t="shared" si="1"/>
        <v>-8000</v>
      </c>
    </row>
    <row r="67" spans="1:8" ht="16.5" thickBot="1">
      <c r="A67" s="145">
        <v>42</v>
      </c>
      <c r="B67" s="146" t="s">
        <v>156</v>
      </c>
      <c r="C67" s="301">
        <f>C65+C66</f>
        <v>1266650.6640681473</v>
      </c>
      <c r="D67" s="301">
        <f>D65+D66</f>
        <v>15919358.691300001</v>
      </c>
      <c r="E67" s="287">
        <f t="shared" si="0"/>
        <v>17186009.355368149</v>
      </c>
      <c r="F67" s="301">
        <f>F65+F66</f>
        <v>4601551.2032278758</v>
      </c>
      <c r="G67" s="301">
        <f>G65+G66</f>
        <v>13987528.278200001</v>
      </c>
      <c r="H67" s="302">
        <f t="shared" si="1"/>
        <v>18589079.481427878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K55"/>
  <sheetViews>
    <sheetView zoomScaleNormal="100" workbookViewId="0">
      <selection activeCell="D13" sqref="D13"/>
    </sheetView>
  </sheetViews>
  <sheetFormatPr defaultRowHeight="15"/>
  <cols>
    <col min="1" max="1" width="9.5703125" bestFit="1" customWidth="1"/>
    <col min="2" max="2" width="72.28515625" customWidth="1"/>
    <col min="3" max="3" width="16.28515625" customWidth="1"/>
    <col min="4" max="4" width="14.85546875" customWidth="1"/>
    <col min="5" max="5" width="14.85546875" bestFit="1" customWidth="1"/>
    <col min="6" max="8" width="12.7109375" customWidth="1"/>
    <col min="9" max="11" width="11.5703125" bestFit="1" customWidth="1"/>
  </cols>
  <sheetData>
    <row r="1" spans="1:8">
      <c r="A1" s="2" t="s">
        <v>199</v>
      </c>
      <c r="B1" s="16" t="s">
        <v>391</v>
      </c>
    </row>
    <row r="2" spans="1:8">
      <c r="A2" s="2" t="s">
        <v>200</v>
      </c>
      <c r="B2" s="364">
        <v>43008</v>
      </c>
    </row>
    <row r="3" spans="1:8">
      <c r="A3" s="2"/>
    </row>
    <row r="4" spans="1:8" ht="16.5" thickBot="1">
      <c r="A4" s="2" t="s">
        <v>346</v>
      </c>
      <c r="B4" s="2"/>
      <c r="C4" s="247"/>
      <c r="D4" s="247"/>
      <c r="E4" s="247"/>
      <c r="F4" s="248"/>
      <c r="G4" s="248"/>
      <c r="H4" s="249" t="s">
        <v>101</v>
      </c>
    </row>
    <row r="5" spans="1:8" ht="15.75">
      <c r="A5" s="431" t="s">
        <v>29</v>
      </c>
      <c r="B5" s="433" t="s">
        <v>259</v>
      </c>
      <c r="C5" s="435" t="s">
        <v>206</v>
      </c>
      <c r="D5" s="435"/>
      <c r="E5" s="435"/>
      <c r="F5" s="435" t="s">
        <v>207</v>
      </c>
      <c r="G5" s="435"/>
      <c r="H5" s="436"/>
    </row>
    <row r="6" spans="1:8">
      <c r="A6" s="432"/>
      <c r="B6" s="434"/>
      <c r="C6" s="41" t="s">
        <v>30</v>
      </c>
      <c r="D6" s="41" t="s">
        <v>102</v>
      </c>
      <c r="E6" s="41" t="s">
        <v>71</v>
      </c>
      <c r="F6" s="41" t="s">
        <v>30</v>
      </c>
      <c r="G6" s="41" t="s">
        <v>102</v>
      </c>
      <c r="H6" s="42" t="s">
        <v>71</v>
      </c>
    </row>
    <row r="7" spans="1:8" s="3" customFormat="1" ht="15.75" customHeight="1">
      <c r="A7" s="250">
        <v>1</v>
      </c>
      <c r="B7" s="251" t="s">
        <v>384</v>
      </c>
      <c r="C7" s="401">
        <f>SUM(C8:C11)</f>
        <v>51270436.389999993</v>
      </c>
      <c r="D7" s="401">
        <f>SUM(D8:D11)</f>
        <v>37403045.267999999</v>
      </c>
      <c r="E7" s="303">
        <f>C7+D7</f>
        <v>88673481.657999992</v>
      </c>
      <c r="F7" s="401">
        <f>SUM(F8:F11)</f>
        <v>48205676.109999999</v>
      </c>
      <c r="G7" s="401">
        <f>SUM(G8:G11)</f>
        <v>28869781.672900002</v>
      </c>
      <c r="H7" s="282">
        <f t="shared" ref="H7:H53" si="0">F7+G7</f>
        <v>77075457.782900006</v>
      </c>
    </row>
    <row r="8" spans="1:8" s="3" customFormat="1" ht="15.75" customHeight="1">
      <c r="A8" s="250">
        <v>1.1000000000000001</v>
      </c>
      <c r="B8" s="252" t="s">
        <v>291</v>
      </c>
      <c r="C8" s="281">
        <v>30053477.91</v>
      </c>
      <c r="D8" s="281">
        <v>15204830.4199</v>
      </c>
      <c r="E8" s="303">
        <f t="shared" ref="E8:E53" si="1">C8+D8</f>
        <v>45258308.329899997</v>
      </c>
      <c r="F8" s="281">
        <v>33923513.329999998</v>
      </c>
      <c r="G8" s="281">
        <v>4047086.8757000002</v>
      </c>
      <c r="H8" s="282">
        <f t="shared" si="0"/>
        <v>37970600.205699995</v>
      </c>
    </row>
    <row r="9" spans="1:8" s="3" customFormat="1" ht="15.75" customHeight="1">
      <c r="A9" s="250">
        <v>1.2</v>
      </c>
      <c r="B9" s="252" t="s">
        <v>292</v>
      </c>
      <c r="C9" s="281">
        <v>0</v>
      </c>
      <c r="D9" s="281">
        <v>579111.90079999994</v>
      </c>
      <c r="E9" s="303">
        <f t="shared" si="1"/>
        <v>579111.90079999994</v>
      </c>
      <c r="F9" s="281">
        <v>0</v>
      </c>
      <c r="G9" s="281"/>
      <c r="H9" s="282">
        <f t="shared" si="0"/>
        <v>0</v>
      </c>
    </row>
    <row r="10" spans="1:8" s="3" customFormat="1" ht="15.75" customHeight="1">
      <c r="A10" s="250">
        <v>1.3</v>
      </c>
      <c r="B10" s="252" t="s">
        <v>293</v>
      </c>
      <c r="C10" s="281">
        <v>21194263.329999998</v>
      </c>
      <c r="D10" s="281">
        <v>21571493.949499998</v>
      </c>
      <c r="E10" s="303">
        <f t="shared" si="1"/>
        <v>42765757.279499993</v>
      </c>
      <c r="F10" s="281">
        <v>14118188.33</v>
      </c>
      <c r="G10" s="281">
        <v>24779627.975200001</v>
      </c>
      <c r="H10" s="282">
        <f t="shared" si="0"/>
        <v>38897816.305200003</v>
      </c>
    </row>
    <row r="11" spans="1:8" s="3" customFormat="1" ht="15.75" customHeight="1">
      <c r="A11" s="250" t="s">
        <v>413</v>
      </c>
      <c r="B11" s="252" t="s">
        <v>294</v>
      </c>
      <c r="C11" s="281">
        <v>22695.15</v>
      </c>
      <c r="D11" s="281">
        <v>47608.997799999997</v>
      </c>
      <c r="E11" s="303">
        <f t="shared" si="1"/>
        <v>70304.147800000006</v>
      </c>
      <c r="F11" s="281">
        <v>163974.45000000001</v>
      </c>
      <c r="G11" s="281">
        <v>43066.822</v>
      </c>
      <c r="H11" s="282">
        <f t="shared" si="0"/>
        <v>207041.272</v>
      </c>
    </row>
    <row r="12" spans="1:8" s="3" customFormat="1" ht="29.25" customHeight="1">
      <c r="A12" s="250">
        <v>2</v>
      </c>
      <c r="B12" s="251" t="s">
        <v>295</v>
      </c>
      <c r="C12" s="281">
        <v>15993600</v>
      </c>
      <c r="D12" s="281">
        <v>28482050</v>
      </c>
      <c r="E12" s="303">
        <f t="shared" si="1"/>
        <v>44475650</v>
      </c>
      <c r="F12" s="281">
        <v>7490400</v>
      </c>
      <c r="G12" s="281">
        <v>239433.75270000001</v>
      </c>
      <c r="H12" s="282">
        <f t="shared" si="0"/>
        <v>7729833.7527000001</v>
      </c>
    </row>
    <row r="13" spans="1:8" s="3" customFormat="1" ht="25.5" customHeight="1">
      <c r="A13" s="250">
        <v>3</v>
      </c>
      <c r="B13" s="251" t="s">
        <v>296</v>
      </c>
      <c r="C13" s="281">
        <f>C14+C15</f>
        <v>92396000</v>
      </c>
      <c r="D13" s="281">
        <f>D14+D15</f>
        <v>0</v>
      </c>
      <c r="E13" s="303">
        <f t="shared" si="1"/>
        <v>92396000</v>
      </c>
      <c r="F13" s="281">
        <f>F14+F15</f>
        <v>13583000</v>
      </c>
      <c r="G13" s="281">
        <f>G14+G15</f>
        <v>0</v>
      </c>
      <c r="H13" s="282">
        <f t="shared" si="0"/>
        <v>13583000</v>
      </c>
    </row>
    <row r="14" spans="1:8" s="3" customFormat="1" ht="15.75" customHeight="1">
      <c r="A14" s="250">
        <v>3.1</v>
      </c>
      <c r="B14" s="252" t="s">
        <v>297</v>
      </c>
      <c r="C14" s="281">
        <v>92396000</v>
      </c>
      <c r="D14" s="281">
        <v>0</v>
      </c>
      <c r="E14" s="303">
        <f t="shared" si="1"/>
        <v>92396000</v>
      </c>
      <c r="F14" s="281">
        <v>13583000</v>
      </c>
      <c r="G14" s="281">
        <v>0</v>
      </c>
      <c r="H14" s="282">
        <f t="shared" si="0"/>
        <v>13583000</v>
      </c>
    </row>
    <row r="15" spans="1:8" s="3" customFormat="1" ht="15.75" customHeight="1">
      <c r="A15" s="250">
        <v>3.2</v>
      </c>
      <c r="B15" s="252" t="s">
        <v>298</v>
      </c>
      <c r="C15" s="281">
        <v>0</v>
      </c>
      <c r="D15" s="281">
        <v>0</v>
      </c>
      <c r="E15" s="303">
        <f t="shared" si="1"/>
        <v>0</v>
      </c>
      <c r="F15" s="281">
        <v>0</v>
      </c>
      <c r="G15" s="281">
        <v>0</v>
      </c>
      <c r="H15" s="282">
        <f t="shared" si="0"/>
        <v>0</v>
      </c>
    </row>
    <row r="16" spans="1:8" s="3" customFormat="1" ht="15.75" customHeight="1">
      <c r="A16" s="250">
        <v>4</v>
      </c>
      <c r="B16" s="251" t="s">
        <v>299</v>
      </c>
      <c r="C16" s="281">
        <f>SUM(C17:C18)</f>
        <v>133494253.58</v>
      </c>
      <c r="D16" s="281">
        <f>SUM(D17:D18)</f>
        <v>3007334416.9001002</v>
      </c>
      <c r="E16" s="303">
        <f t="shared" si="1"/>
        <v>3140828670.4801002</v>
      </c>
      <c r="F16" s="281">
        <f>SUM(F17:F18)</f>
        <v>71343757</v>
      </c>
      <c r="G16" s="281">
        <f>SUM(G17:G18)</f>
        <v>2132756849.1391022</v>
      </c>
      <c r="H16" s="282">
        <f t="shared" si="0"/>
        <v>2204100606.139102</v>
      </c>
    </row>
    <row r="17" spans="1:8" s="3" customFormat="1" ht="15.75" customHeight="1">
      <c r="A17" s="250">
        <v>4.0999999999999996</v>
      </c>
      <c r="B17" s="252" t="s">
        <v>300</v>
      </c>
      <c r="C17" s="281">
        <v>132184253.58</v>
      </c>
      <c r="D17" s="281">
        <v>3003281842.2241001</v>
      </c>
      <c r="E17" s="303">
        <f t="shared" si="1"/>
        <v>3135466095.8041</v>
      </c>
      <c r="F17" s="281">
        <v>70145657</v>
      </c>
      <c r="G17" s="281">
        <v>2130017634.4731023</v>
      </c>
      <c r="H17" s="282">
        <f t="shared" si="0"/>
        <v>2200163291.4731026</v>
      </c>
    </row>
    <row r="18" spans="1:8" s="3" customFormat="1" ht="15.75" customHeight="1">
      <c r="A18" s="250">
        <v>4.2</v>
      </c>
      <c r="B18" s="252" t="s">
        <v>301</v>
      </c>
      <c r="C18" s="281">
        <v>1310000</v>
      </c>
      <c r="D18" s="281">
        <v>4052574.676</v>
      </c>
      <c r="E18" s="303">
        <f t="shared" si="1"/>
        <v>5362574.676</v>
      </c>
      <c r="F18" s="281">
        <v>1198100</v>
      </c>
      <c r="G18" s="281">
        <v>2739214.6659999997</v>
      </c>
      <c r="H18" s="282">
        <f t="shared" si="0"/>
        <v>3937314.6659999997</v>
      </c>
    </row>
    <row r="19" spans="1:8" s="3" customFormat="1" ht="26.25" customHeight="1">
      <c r="A19" s="250">
        <v>5</v>
      </c>
      <c r="B19" s="251" t="s">
        <v>302</v>
      </c>
      <c r="C19" s="281">
        <f>C20+C21+C22+C28+C29+C30+C31</f>
        <v>81430186.439999998</v>
      </c>
      <c r="D19" s="281">
        <f>D20+D21+D22+D28+D29+D30+D31</f>
        <v>1692035404.5161002</v>
      </c>
      <c r="E19" s="303">
        <f t="shared" si="1"/>
        <v>1773465590.9561002</v>
      </c>
      <c r="F19" s="281">
        <f>F20+F21+F22+F28+F29+F30+F31</f>
        <v>61353307.650000006</v>
      </c>
      <c r="G19" s="281">
        <f>G20+G21+G22+G28+G29+G30+G31</f>
        <v>1073385379.436499</v>
      </c>
      <c r="H19" s="282">
        <f t="shared" si="0"/>
        <v>1134738687.086499</v>
      </c>
    </row>
    <row r="20" spans="1:8" s="3" customFormat="1" ht="15.75">
      <c r="A20" s="250">
        <v>5.0999999999999996</v>
      </c>
      <c r="B20" s="252" t="s">
        <v>303</v>
      </c>
      <c r="C20" s="281">
        <v>8930920.75</v>
      </c>
      <c r="D20" s="281">
        <v>142775186.8865</v>
      </c>
      <c r="E20" s="303">
        <f t="shared" si="1"/>
        <v>151706107.6365</v>
      </c>
      <c r="F20" s="281">
        <v>11175638.359999999</v>
      </c>
      <c r="G20" s="281">
        <v>88205441.897100031</v>
      </c>
      <c r="H20" s="282">
        <f t="shared" si="0"/>
        <v>99381080.257100031</v>
      </c>
    </row>
    <row r="21" spans="1:8" s="3" customFormat="1" ht="15.75">
      <c r="A21" s="250">
        <v>5.2</v>
      </c>
      <c r="B21" s="252" t="s">
        <v>304</v>
      </c>
      <c r="C21" s="281"/>
      <c r="D21" s="281">
        <v>10711727.5</v>
      </c>
      <c r="E21" s="303">
        <f t="shared" si="1"/>
        <v>10711727.5</v>
      </c>
      <c r="F21" s="281">
        <v>0</v>
      </c>
      <c r="G21" s="281">
        <v>4659400</v>
      </c>
      <c r="H21" s="282">
        <f t="shared" si="0"/>
        <v>4659400</v>
      </c>
    </row>
    <row r="22" spans="1:8" s="3" customFormat="1" ht="15.75">
      <c r="A22" s="250">
        <v>5.3</v>
      </c>
      <c r="B22" s="252" t="s">
        <v>305</v>
      </c>
      <c r="C22" s="281">
        <f>SUM(C23:C27)</f>
        <v>25648922.809999999</v>
      </c>
      <c r="D22" s="281">
        <f>SUM(D23:D27)</f>
        <v>1152802600.1960001</v>
      </c>
      <c r="E22" s="303">
        <f t="shared" si="1"/>
        <v>1178451523.006</v>
      </c>
      <c r="F22" s="281">
        <f>SUM(F23:F27)</f>
        <v>26270986.810000002</v>
      </c>
      <c r="G22" s="281">
        <f>SUM(G23:G27)</f>
        <v>848480308.91249871</v>
      </c>
      <c r="H22" s="282">
        <f t="shared" si="0"/>
        <v>874751295.72249866</v>
      </c>
    </row>
    <row r="23" spans="1:8" s="3" customFormat="1" ht="15.75">
      <c r="A23" s="250" t="s">
        <v>306</v>
      </c>
      <c r="B23" s="253" t="s">
        <v>307</v>
      </c>
      <c r="C23" s="281">
        <v>25353502.809999999</v>
      </c>
      <c r="D23" s="281">
        <v>517356750.28759998</v>
      </c>
      <c r="E23" s="303">
        <f t="shared" si="1"/>
        <v>542710253.09759998</v>
      </c>
      <c r="F23" s="281">
        <v>26142317.810000002</v>
      </c>
      <c r="G23" s="281">
        <v>413022118.87859881</v>
      </c>
      <c r="H23" s="282">
        <f t="shared" si="0"/>
        <v>439164436.68859881</v>
      </c>
    </row>
    <row r="24" spans="1:8" s="3" customFormat="1" ht="15.75">
      <c r="A24" s="250" t="s">
        <v>308</v>
      </c>
      <c r="B24" s="253" t="s">
        <v>309</v>
      </c>
      <c r="C24" s="281">
        <v>95900</v>
      </c>
      <c r="D24" s="281">
        <v>443424287.46340001</v>
      </c>
      <c r="E24" s="303">
        <f t="shared" si="1"/>
        <v>443520187.46340001</v>
      </c>
      <c r="F24" s="281">
        <v>0</v>
      </c>
      <c r="G24" s="281">
        <v>291399396.82779986</v>
      </c>
      <c r="H24" s="282">
        <f t="shared" si="0"/>
        <v>291399396.82779986</v>
      </c>
    </row>
    <row r="25" spans="1:8" s="3" customFormat="1" ht="15.75">
      <c r="A25" s="250" t="s">
        <v>310</v>
      </c>
      <c r="B25" s="254" t="s">
        <v>311</v>
      </c>
      <c r="C25" s="281"/>
      <c r="D25" s="281">
        <v>18471949.815000001</v>
      </c>
      <c r="E25" s="303">
        <f t="shared" si="1"/>
        <v>18471949.815000001</v>
      </c>
      <c r="F25" s="281">
        <v>0</v>
      </c>
      <c r="G25" s="281">
        <v>12360805.774999997</v>
      </c>
      <c r="H25" s="282">
        <f t="shared" si="0"/>
        <v>12360805.774999997</v>
      </c>
    </row>
    <row r="26" spans="1:8" s="3" customFormat="1" ht="15.75">
      <c r="A26" s="250" t="s">
        <v>312</v>
      </c>
      <c r="B26" s="253" t="s">
        <v>313</v>
      </c>
      <c r="C26" s="281">
        <v>112070</v>
      </c>
      <c r="D26" s="281">
        <v>120064306.3779</v>
      </c>
      <c r="E26" s="303">
        <f t="shared" si="1"/>
        <v>120176376.3779</v>
      </c>
      <c r="F26" s="281">
        <v>96469</v>
      </c>
      <c r="G26" s="281">
        <v>101054234.10030003</v>
      </c>
      <c r="H26" s="282">
        <f t="shared" si="0"/>
        <v>101150703.10030003</v>
      </c>
    </row>
    <row r="27" spans="1:8" s="3" customFormat="1" ht="15.75">
      <c r="A27" s="250" t="s">
        <v>314</v>
      </c>
      <c r="B27" s="253" t="s">
        <v>315</v>
      </c>
      <c r="C27" s="281">
        <v>87450</v>
      </c>
      <c r="D27" s="281">
        <v>53485306.252099998</v>
      </c>
      <c r="E27" s="303">
        <f t="shared" si="1"/>
        <v>53572756.252099998</v>
      </c>
      <c r="F27" s="281">
        <v>32200</v>
      </c>
      <c r="G27" s="281">
        <v>30643753.330799993</v>
      </c>
      <c r="H27" s="282">
        <f t="shared" si="0"/>
        <v>30675953.330799993</v>
      </c>
    </row>
    <row r="28" spans="1:8" s="3" customFormat="1" ht="15.75">
      <c r="A28" s="250">
        <v>5.4</v>
      </c>
      <c r="B28" s="252" t="s">
        <v>316</v>
      </c>
      <c r="C28" s="281">
        <v>25510865.879999999</v>
      </c>
      <c r="D28" s="281">
        <v>144915940.92559999</v>
      </c>
      <c r="E28" s="303">
        <f t="shared" si="1"/>
        <v>170426806.80559999</v>
      </c>
      <c r="F28" s="281">
        <v>20442743.48</v>
      </c>
      <c r="G28" s="281">
        <v>77338387.666700318</v>
      </c>
      <c r="H28" s="282">
        <f t="shared" si="0"/>
        <v>97781131.146700323</v>
      </c>
    </row>
    <row r="29" spans="1:8" s="3" customFormat="1" ht="15.75">
      <c r="A29" s="250">
        <v>5.5</v>
      </c>
      <c r="B29" s="252" t="s">
        <v>317</v>
      </c>
      <c r="C29" s="281"/>
      <c r="D29" s="281">
        <v>16609431.2925</v>
      </c>
      <c r="E29" s="303">
        <f t="shared" si="1"/>
        <v>16609431.2925</v>
      </c>
      <c r="F29" s="281">
        <v>0</v>
      </c>
      <c r="G29" s="281">
        <v>8811566.067499999</v>
      </c>
      <c r="H29" s="282">
        <f t="shared" si="0"/>
        <v>8811566.067499999</v>
      </c>
    </row>
    <row r="30" spans="1:8" s="3" customFormat="1" ht="15.75">
      <c r="A30" s="250">
        <v>5.6</v>
      </c>
      <c r="B30" s="252" t="s">
        <v>318</v>
      </c>
      <c r="C30" s="281">
        <v>13710000</v>
      </c>
      <c r="D30" s="281">
        <v>93497.901700000002</v>
      </c>
      <c r="E30" s="303">
        <f t="shared" si="1"/>
        <v>13803497.901699999</v>
      </c>
      <c r="F30" s="281">
        <v>0</v>
      </c>
      <c r="G30" s="281">
        <v>9497085.3344999999</v>
      </c>
      <c r="H30" s="282">
        <f t="shared" si="0"/>
        <v>9497085.3344999999</v>
      </c>
    </row>
    <row r="31" spans="1:8" s="3" customFormat="1" ht="15.75">
      <c r="A31" s="250">
        <v>5.7</v>
      </c>
      <c r="B31" s="252" t="s">
        <v>319</v>
      </c>
      <c r="C31" s="281">
        <v>7629477</v>
      </c>
      <c r="D31" s="281">
        <v>224127019.81380001</v>
      </c>
      <c r="E31" s="303">
        <f t="shared" si="1"/>
        <v>231756496.81380001</v>
      </c>
      <c r="F31" s="281">
        <v>3463939</v>
      </c>
      <c r="G31" s="281">
        <v>36393189.558200002</v>
      </c>
      <c r="H31" s="282">
        <f t="shared" si="0"/>
        <v>39857128.558200002</v>
      </c>
    </row>
    <row r="32" spans="1:8" s="3" customFormat="1" ht="15.75">
      <c r="A32" s="250">
        <v>6</v>
      </c>
      <c r="B32" s="251" t="s">
        <v>320</v>
      </c>
      <c r="C32" s="281">
        <v>0</v>
      </c>
      <c r="D32" s="281">
        <v>0</v>
      </c>
      <c r="E32" s="303">
        <f t="shared" si="1"/>
        <v>0</v>
      </c>
      <c r="F32" s="281">
        <v>0</v>
      </c>
      <c r="G32" s="281">
        <v>0</v>
      </c>
      <c r="H32" s="282">
        <f t="shared" si="0"/>
        <v>0</v>
      </c>
    </row>
    <row r="33" spans="1:11" s="3" customFormat="1" ht="25.5">
      <c r="A33" s="250">
        <v>6.1</v>
      </c>
      <c r="B33" s="252" t="s">
        <v>385</v>
      </c>
      <c r="C33" s="281">
        <v>0</v>
      </c>
      <c r="D33" s="281">
        <v>0</v>
      </c>
      <c r="E33" s="303">
        <f t="shared" si="1"/>
        <v>0</v>
      </c>
      <c r="F33" s="281">
        <v>0</v>
      </c>
      <c r="G33" s="281">
        <v>0</v>
      </c>
      <c r="H33" s="282">
        <f t="shared" si="0"/>
        <v>0</v>
      </c>
    </row>
    <row r="34" spans="1:11" s="3" customFormat="1" ht="25.5">
      <c r="A34" s="250">
        <v>6.2</v>
      </c>
      <c r="B34" s="252" t="s">
        <v>321</v>
      </c>
      <c r="C34" s="281">
        <v>0</v>
      </c>
      <c r="D34" s="281">
        <v>0</v>
      </c>
      <c r="E34" s="303">
        <f t="shared" si="1"/>
        <v>0</v>
      </c>
      <c r="F34" s="281">
        <v>0</v>
      </c>
      <c r="G34" s="281">
        <v>0</v>
      </c>
      <c r="H34" s="282">
        <f t="shared" si="0"/>
        <v>0</v>
      </c>
    </row>
    <row r="35" spans="1:11" s="3" customFormat="1" ht="25.5">
      <c r="A35" s="250">
        <v>6.3</v>
      </c>
      <c r="B35" s="252" t="s">
        <v>322</v>
      </c>
      <c r="C35" s="281">
        <v>0</v>
      </c>
      <c r="D35" s="281">
        <v>0</v>
      </c>
      <c r="E35" s="303">
        <f t="shared" si="1"/>
        <v>0</v>
      </c>
      <c r="F35" s="281">
        <v>0</v>
      </c>
      <c r="G35" s="281">
        <v>0</v>
      </c>
      <c r="H35" s="282">
        <f t="shared" si="0"/>
        <v>0</v>
      </c>
    </row>
    <row r="36" spans="1:11" s="3" customFormat="1" ht="15.75">
      <c r="A36" s="250">
        <v>6.4</v>
      </c>
      <c r="B36" s="252" t="s">
        <v>323</v>
      </c>
      <c r="C36" s="281">
        <v>0</v>
      </c>
      <c r="D36" s="281">
        <v>0</v>
      </c>
      <c r="E36" s="303">
        <f t="shared" si="1"/>
        <v>0</v>
      </c>
      <c r="F36" s="281">
        <v>0</v>
      </c>
      <c r="G36" s="281">
        <v>0</v>
      </c>
      <c r="H36" s="282">
        <f t="shared" si="0"/>
        <v>0</v>
      </c>
    </row>
    <row r="37" spans="1:11" s="3" customFormat="1" ht="15.75">
      <c r="A37" s="250">
        <v>6.5</v>
      </c>
      <c r="B37" s="252" t="s">
        <v>324</v>
      </c>
      <c r="C37" s="281">
        <v>0</v>
      </c>
      <c r="D37" s="281">
        <v>0</v>
      </c>
      <c r="E37" s="303">
        <f t="shared" si="1"/>
        <v>0</v>
      </c>
      <c r="F37" s="281">
        <v>0</v>
      </c>
      <c r="G37" s="281">
        <v>0</v>
      </c>
      <c r="H37" s="282">
        <f t="shared" si="0"/>
        <v>0</v>
      </c>
    </row>
    <row r="38" spans="1:11" s="3" customFormat="1" ht="25.5">
      <c r="A38" s="250">
        <v>6.6</v>
      </c>
      <c r="B38" s="252" t="s">
        <v>325</v>
      </c>
      <c r="C38" s="281">
        <v>0</v>
      </c>
      <c r="D38" s="281">
        <v>0</v>
      </c>
      <c r="E38" s="303">
        <f t="shared" si="1"/>
        <v>0</v>
      </c>
      <c r="F38" s="281">
        <v>0</v>
      </c>
      <c r="G38" s="281">
        <v>0</v>
      </c>
      <c r="H38" s="282">
        <f t="shared" si="0"/>
        <v>0</v>
      </c>
    </row>
    <row r="39" spans="1:11" s="3" customFormat="1" ht="25.5">
      <c r="A39" s="250">
        <v>6.7</v>
      </c>
      <c r="B39" s="252" t="s">
        <v>326</v>
      </c>
      <c r="C39" s="281">
        <v>0</v>
      </c>
      <c r="D39" s="281">
        <v>0</v>
      </c>
      <c r="E39" s="303">
        <f t="shared" si="1"/>
        <v>0</v>
      </c>
      <c r="F39" s="281">
        <v>0</v>
      </c>
      <c r="G39" s="281">
        <v>0</v>
      </c>
      <c r="H39" s="282">
        <f t="shared" si="0"/>
        <v>0</v>
      </c>
    </row>
    <row r="40" spans="1:11" s="3" customFormat="1" ht="15.75">
      <c r="A40" s="250">
        <v>7</v>
      </c>
      <c r="B40" s="251" t="s">
        <v>327</v>
      </c>
      <c r="C40" s="281"/>
      <c r="D40" s="281"/>
      <c r="E40" s="303">
        <f t="shared" si="1"/>
        <v>0</v>
      </c>
      <c r="F40" s="281"/>
      <c r="G40" s="281"/>
      <c r="H40" s="282">
        <f t="shared" si="0"/>
        <v>0</v>
      </c>
      <c r="I40" s="423" t="s">
        <v>5</v>
      </c>
      <c r="J40" s="423"/>
      <c r="K40" s="423"/>
    </row>
    <row r="41" spans="1:11" s="3" customFormat="1" ht="25.5">
      <c r="A41" s="250">
        <v>7.1</v>
      </c>
      <c r="B41" s="252" t="s">
        <v>328</v>
      </c>
      <c r="C41" s="281">
        <v>242575.58999999997</v>
      </c>
      <c r="D41" s="281">
        <v>23001.770000000004</v>
      </c>
      <c r="E41" s="303">
        <f t="shared" si="1"/>
        <v>265577.36</v>
      </c>
      <c r="F41" s="281">
        <v>0</v>
      </c>
      <c r="G41" s="281">
        <v>0</v>
      </c>
      <c r="H41" s="282">
        <f t="shared" si="0"/>
        <v>0</v>
      </c>
      <c r="I41" s="423"/>
    </row>
    <row r="42" spans="1:11" s="3" customFormat="1" ht="25.5">
      <c r="A42" s="250">
        <v>7.2</v>
      </c>
      <c r="B42" s="252" t="s">
        <v>329</v>
      </c>
      <c r="C42" s="281">
        <v>129552.48999999993</v>
      </c>
      <c r="D42" s="281">
        <v>546014.06960000016</v>
      </c>
      <c r="E42" s="303">
        <f t="shared" si="1"/>
        <v>675566.55960000004</v>
      </c>
      <c r="F42" s="281">
        <v>0</v>
      </c>
      <c r="G42" s="281">
        <v>0</v>
      </c>
      <c r="H42" s="282">
        <f t="shared" si="0"/>
        <v>0</v>
      </c>
      <c r="I42" s="423"/>
    </row>
    <row r="43" spans="1:11" s="3" customFormat="1" ht="25.5">
      <c r="A43" s="250">
        <v>7.3</v>
      </c>
      <c r="B43" s="252" t="s">
        <v>330</v>
      </c>
      <c r="C43" s="281">
        <v>2456926.6800000002</v>
      </c>
      <c r="D43" s="281">
        <v>1880722.6756519999</v>
      </c>
      <c r="E43" s="303">
        <f t="shared" si="1"/>
        <v>4337649.3556519998</v>
      </c>
      <c r="F43" s="281">
        <v>0</v>
      </c>
      <c r="G43" s="281">
        <v>0</v>
      </c>
      <c r="H43" s="282">
        <f t="shared" si="0"/>
        <v>0</v>
      </c>
    </row>
    <row r="44" spans="1:11" s="3" customFormat="1" ht="25.5">
      <c r="A44" s="250">
        <v>7.4</v>
      </c>
      <c r="B44" s="252" t="s">
        <v>331</v>
      </c>
      <c r="C44" s="281">
        <v>636622.64</v>
      </c>
      <c r="D44" s="281">
        <v>1627431.8797999993</v>
      </c>
      <c r="E44" s="303">
        <f t="shared" si="1"/>
        <v>2264054.5197999994</v>
      </c>
      <c r="F44" s="281">
        <v>0</v>
      </c>
      <c r="G44" s="281">
        <v>0</v>
      </c>
      <c r="H44" s="282">
        <f t="shared" si="0"/>
        <v>0</v>
      </c>
    </row>
    <row r="45" spans="1:11" s="3" customFormat="1" ht="15.75">
      <c r="A45" s="250">
        <v>8</v>
      </c>
      <c r="B45" s="251" t="s">
        <v>332</v>
      </c>
      <c r="C45" s="401">
        <v>0</v>
      </c>
      <c r="D45" s="401">
        <v>0</v>
      </c>
      <c r="E45" s="303">
        <f t="shared" si="1"/>
        <v>0</v>
      </c>
      <c r="F45" s="401">
        <v>0</v>
      </c>
      <c r="G45" s="401">
        <v>0</v>
      </c>
      <c r="H45" s="282">
        <f t="shared" si="0"/>
        <v>0</v>
      </c>
    </row>
    <row r="46" spans="1:11" s="3" customFormat="1" ht="15.75">
      <c r="A46" s="250">
        <v>8.1</v>
      </c>
      <c r="B46" s="252" t="s">
        <v>333</v>
      </c>
      <c r="C46" s="281">
        <v>0</v>
      </c>
      <c r="D46" s="281">
        <v>0</v>
      </c>
      <c r="E46" s="303">
        <f t="shared" si="1"/>
        <v>0</v>
      </c>
      <c r="F46" s="281">
        <v>0</v>
      </c>
      <c r="G46" s="281">
        <v>0</v>
      </c>
      <c r="H46" s="282">
        <f t="shared" si="0"/>
        <v>0</v>
      </c>
    </row>
    <row r="47" spans="1:11" s="3" customFormat="1" ht="15.75">
      <c r="A47" s="250">
        <v>8.1999999999999993</v>
      </c>
      <c r="B47" s="252" t="s">
        <v>334</v>
      </c>
      <c r="C47" s="281">
        <v>0</v>
      </c>
      <c r="D47" s="281">
        <v>0</v>
      </c>
      <c r="E47" s="303">
        <f t="shared" si="1"/>
        <v>0</v>
      </c>
      <c r="F47" s="281">
        <v>0</v>
      </c>
      <c r="G47" s="281">
        <v>0</v>
      </c>
      <c r="H47" s="282">
        <f t="shared" si="0"/>
        <v>0</v>
      </c>
    </row>
    <row r="48" spans="1:11" s="3" customFormat="1" ht="15.75">
      <c r="A48" s="250">
        <v>8.3000000000000007</v>
      </c>
      <c r="B48" s="252" t="s">
        <v>335</v>
      </c>
      <c r="C48" s="281">
        <v>0</v>
      </c>
      <c r="D48" s="281">
        <v>0</v>
      </c>
      <c r="E48" s="303">
        <f t="shared" si="1"/>
        <v>0</v>
      </c>
      <c r="F48" s="281">
        <v>0</v>
      </c>
      <c r="G48" s="281">
        <v>0</v>
      </c>
      <c r="H48" s="282">
        <f t="shared" si="0"/>
        <v>0</v>
      </c>
    </row>
    <row r="49" spans="1:8" s="3" customFormat="1" ht="15.75">
      <c r="A49" s="250">
        <v>8.4</v>
      </c>
      <c r="B49" s="252" t="s">
        <v>336</v>
      </c>
      <c r="C49" s="281">
        <v>0</v>
      </c>
      <c r="D49" s="281">
        <v>0</v>
      </c>
      <c r="E49" s="303">
        <f t="shared" si="1"/>
        <v>0</v>
      </c>
      <c r="F49" s="281">
        <v>0</v>
      </c>
      <c r="G49" s="281">
        <v>0</v>
      </c>
      <c r="H49" s="282">
        <f t="shared" si="0"/>
        <v>0</v>
      </c>
    </row>
    <row r="50" spans="1:8" s="3" customFormat="1" ht="15.75">
      <c r="A50" s="250">
        <v>8.5</v>
      </c>
      <c r="B50" s="252" t="s">
        <v>337</v>
      </c>
      <c r="C50" s="281">
        <v>0</v>
      </c>
      <c r="D50" s="281">
        <v>0</v>
      </c>
      <c r="E50" s="303">
        <f t="shared" si="1"/>
        <v>0</v>
      </c>
      <c r="F50" s="281">
        <v>0</v>
      </c>
      <c r="G50" s="281">
        <v>0</v>
      </c>
      <c r="H50" s="282">
        <f t="shared" si="0"/>
        <v>0</v>
      </c>
    </row>
    <row r="51" spans="1:8" s="3" customFormat="1" ht="15.75">
      <c r="A51" s="250">
        <v>8.6</v>
      </c>
      <c r="B51" s="252" t="s">
        <v>338</v>
      </c>
      <c r="C51" s="281">
        <v>0</v>
      </c>
      <c r="D51" s="281">
        <v>0</v>
      </c>
      <c r="E51" s="303">
        <f t="shared" si="1"/>
        <v>0</v>
      </c>
      <c r="F51" s="281">
        <v>0</v>
      </c>
      <c r="G51" s="281">
        <v>0</v>
      </c>
      <c r="H51" s="282">
        <f t="shared" si="0"/>
        <v>0</v>
      </c>
    </row>
    <row r="52" spans="1:8" s="3" customFormat="1" ht="15.75">
      <c r="A52" s="250">
        <v>8.6999999999999993</v>
      </c>
      <c r="B52" s="252" t="s">
        <v>339</v>
      </c>
      <c r="C52" s="281">
        <v>0</v>
      </c>
      <c r="D52" s="281">
        <v>0</v>
      </c>
      <c r="E52" s="303">
        <f t="shared" si="1"/>
        <v>0</v>
      </c>
      <c r="F52" s="281">
        <v>0</v>
      </c>
      <c r="G52" s="281">
        <v>0</v>
      </c>
      <c r="H52" s="282">
        <f t="shared" si="0"/>
        <v>0</v>
      </c>
    </row>
    <row r="53" spans="1:8" s="3" customFormat="1" ht="26.25" thickBot="1">
      <c r="A53" s="255">
        <v>9</v>
      </c>
      <c r="B53" s="256" t="s">
        <v>340</v>
      </c>
      <c r="C53" s="256">
        <v>0</v>
      </c>
      <c r="D53" s="256">
        <v>0</v>
      </c>
      <c r="E53" s="304">
        <f t="shared" si="1"/>
        <v>0</v>
      </c>
      <c r="F53" s="422">
        <v>0</v>
      </c>
      <c r="G53" s="422">
        <v>0</v>
      </c>
      <c r="H53" s="288">
        <f t="shared" si="0"/>
        <v>0</v>
      </c>
    </row>
    <row r="55" spans="1:8">
      <c r="A55" s="400" t="s">
        <v>413</v>
      </c>
      <c r="B55" s="402" t="s">
        <v>414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21"/>
  <sheetViews>
    <sheetView zoomScaleNormal="100" workbookViewId="0">
      <pane xSplit="1" ySplit="4" topLeftCell="B5" activePane="bottomRight" state="frozen"/>
      <selection activeCell="C63" sqref="C63"/>
      <selection pane="topRight" activeCell="C63" sqref="C63"/>
      <selection pane="bottomLeft" activeCell="C63" sqref="C63"/>
      <selection pane="bottomRight" activeCell="D14" sqref="D14"/>
    </sheetView>
  </sheetViews>
  <sheetFormatPr defaultColWidth="9.140625" defaultRowHeight="12.75"/>
  <cols>
    <col min="1" max="1" width="9.5703125" style="2" bestFit="1" customWidth="1"/>
    <col min="2" max="2" width="93.5703125" style="2" customWidth="1"/>
    <col min="3" max="3" width="13.42578125" style="2" bestFit="1" customWidth="1"/>
    <col min="4" max="4" width="14.42578125" style="2" bestFit="1" customWidth="1"/>
    <col min="5" max="11" width="9.7109375" style="13" customWidth="1"/>
    <col min="12" max="16384" width="9.140625" style="13"/>
  </cols>
  <sheetData>
    <row r="1" spans="1:8" ht="14.25" customHeight="1">
      <c r="A1" s="2" t="s">
        <v>199</v>
      </c>
      <c r="B1" s="16" t="s">
        <v>391</v>
      </c>
      <c r="C1" s="16"/>
    </row>
    <row r="2" spans="1:8" ht="14.25" customHeight="1">
      <c r="A2" s="2" t="s">
        <v>200</v>
      </c>
      <c r="B2" s="364">
        <v>43008</v>
      </c>
      <c r="C2" s="27"/>
      <c r="D2" s="18"/>
      <c r="E2" s="12"/>
      <c r="F2" s="12"/>
      <c r="G2" s="12"/>
      <c r="H2" s="12"/>
    </row>
    <row r="3" spans="1:8" ht="14.25" customHeight="1">
      <c r="C3" s="27"/>
      <c r="D3" s="18"/>
      <c r="E3" s="12"/>
      <c r="F3" s="12"/>
      <c r="G3" s="12"/>
      <c r="H3" s="12"/>
    </row>
    <row r="4" spans="1:8" ht="15" customHeight="1" thickBot="1">
      <c r="A4" s="244" t="s">
        <v>347</v>
      </c>
      <c r="B4" s="245" t="s">
        <v>196</v>
      </c>
      <c r="C4" s="244"/>
      <c r="D4" s="246" t="s">
        <v>101</v>
      </c>
    </row>
    <row r="5" spans="1:8" ht="15" customHeight="1">
      <c r="A5" s="241" t="s">
        <v>29</v>
      </c>
      <c r="B5" s="242"/>
      <c r="C5" s="243" t="s">
        <v>416</v>
      </c>
      <c r="D5" s="243" t="s">
        <v>410</v>
      </c>
    </row>
    <row r="6" spans="1:8" ht="15" customHeight="1">
      <c r="A6" s="148">
        <v>1</v>
      </c>
      <c r="B6" s="63" t="s">
        <v>204</v>
      </c>
      <c r="C6" s="305">
        <f>C7+C9+C10+C11</f>
        <v>1047802986.2986777</v>
      </c>
      <c r="D6" s="306">
        <f>D7+D9+D10+D11</f>
        <v>966723301.6159718</v>
      </c>
    </row>
    <row r="7" spans="1:8" ht="15" customHeight="1">
      <c r="A7" s="148">
        <v>1.1000000000000001</v>
      </c>
      <c r="B7" s="64" t="s">
        <v>23</v>
      </c>
      <c r="C7" s="307">
        <v>766098981.63145185</v>
      </c>
      <c r="D7" s="307">
        <v>673540515.28498542</v>
      </c>
    </row>
    <row r="8" spans="1:8" ht="25.5">
      <c r="A8" s="148" t="s">
        <v>268</v>
      </c>
      <c r="B8" s="205" t="s">
        <v>341</v>
      </c>
      <c r="C8" s="307">
        <v>0</v>
      </c>
      <c r="D8" s="307">
        <v>0</v>
      </c>
    </row>
    <row r="9" spans="1:8" ht="15" customHeight="1">
      <c r="A9" s="148">
        <v>1.2</v>
      </c>
      <c r="B9" s="64" t="s">
        <v>24</v>
      </c>
      <c r="C9" s="307">
        <v>45966339.413888499</v>
      </c>
      <c r="D9" s="307">
        <v>51398692.311806604</v>
      </c>
    </row>
    <row r="10" spans="1:8" ht="15" customHeight="1">
      <c r="A10" s="148">
        <v>1.3</v>
      </c>
      <c r="B10" s="64" t="s">
        <v>25</v>
      </c>
      <c r="C10" s="308">
        <v>235737665.25333744</v>
      </c>
      <c r="D10" s="308">
        <v>241784094.01917976</v>
      </c>
    </row>
    <row r="11" spans="1:8" ht="15" customHeight="1">
      <c r="A11" s="148">
        <v>1.4</v>
      </c>
      <c r="B11" s="206" t="s">
        <v>84</v>
      </c>
      <c r="C11" s="308">
        <v>0</v>
      </c>
      <c r="D11" s="308">
        <v>0</v>
      </c>
    </row>
    <row r="12" spans="1:8" ht="15" customHeight="1">
      <c r="A12" s="148">
        <v>2</v>
      </c>
      <c r="B12" s="63" t="s">
        <v>205</v>
      </c>
      <c r="C12" s="407">
        <v>1059136.9901966101</v>
      </c>
      <c r="D12" s="407">
        <v>1794086.6830998801</v>
      </c>
    </row>
    <row r="13" spans="1:8" ht="15" customHeight="1">
      <c r="A13" s="148">
        <v>3</v>
      </c>
      <c r="B13" s="63" t="s">
        <v>203</v>
      </c>
      <c r="C13" s="308">
        <v>57595802.100202039</v>
      </c>
      <c r="D13" s="308">
        <v>86376253.213582993</v>
      </c>
    </row>
    <row r="14" spans="1:8" ht="15" customHeight="1" thickBot="1">
      <c r="A14" s="149">
        <v>4</v>
      </c>
      <c r="B14" s="150" t="s">
        <v>269</v>
      </c>
      <c r="C14" s="309">
        <f>C6+C12+C13</f>
        <v>1106457925.3890762</v>
      </c>
      <c r="D14" s="310">
        <v>1051305468.1464549</v>
      </c>
    </row>
    <row r="15" spans="1:8" ht="15" customHeight="1">
      <c r="A15" s="65"/>
      <c r="B15" s="66"/>
      <c r="C15" s="67"/>
      <c r="D15" s="67"/>
    </row>
    <row r="16" spans="1:8">
      <c r="B16" s="23"/>
      <c r="C16" s="418"/>
      <c r="D16" s="418"/>
    </row>
    <row r="17" spans="2:2">
      <c r="B17" s="110"/>
    </row>
    <row r="18" spans="2:2">
      <c r="B18" s="110"/>
    </row>
    <row r="19" spans="2:2">
      <c r="B19" s="110"/>
    </row>
    <row r="20" spans="2:2">
      <c r="B20" s="110"/>
    </row>
    <row r="21" spans="2:2">
      <c r="B21" s="110"/>
    </row>
  </sheetData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34"/>
  <sheetViews>
    <sheetView zoomScaleNormal="100" workbookViewId="0">
      <pane xSplit="1" ySplit="4" topLeftCell="B11" activePane="bottomRight" state="frozen"/>
      <selection activeCell="C63" sqref="C63"/>
      <selection pane="topRight" activeCell="C63" sqref="C63"/>
      <selection pane="bottomLeft" activeCell="C63" sqref="C63"/>
      <selection pane="bottomRight" activeCell="B22" sqref="B22"/>
    </sheetView>
  </sheetViews>
  <sheetFormatPr defaultRowHeight="15"/>
  <cols>
    <col min="1" max="1" width="9.5703125" style="2" bestFit="1" customWidth="1"/>
    <col min="2" max="2" width="90.42578125" style="2" bestFit="1" customWidth="1"/>
    <col min="3" max="3" width="9.140625" style="373"/>
  </cols>
  <sheetData>
    <row r="1" spans="1:7">
      <c r="A1" s="2" t="s">
        <v>199</v>
      </c>
      <c r="B1" s="16" t="s">
        <v>391</v>
      </c>
    </row>
    <row r="2" spans="1:7">
      <c r="A2" s="2" t="s">
        <v>200</v>
      </c>
      <c r="B2" s="364">
        <v>43008</v>
      </c>
    </row>
    <row r="4" spans="1:7" ht="16.5" customHeight="1" thickBot="1">
      <c r="A4" s="257" t="s">
        <v>348</v>
      </c>
      <c r="B4" s="68" t="s">
        <v>157</v>
      </c>
      <c r="C4" s="374"/>
    </row>
    <row r="5" spans="1:7" ht="15.75">
      <c r="A5" s="11"/>
      <c r="B5" s="437" t="s">
        <v>158</v>
      </c>
      <c r="C5" s="438"/>
    </row>
    <row r="6" spans="1:7">
      <c r="A6" s="14">
        <v>1</v>
      </c>
      <c r="B6" s="69" t="s">
        <v>392</v>
      </c>
      <c r="C6" s="375"/>
    </row>
    <row r="7" spans="1:7">
      <c r="A7" s="14">
        <v>2</v>
      </c>
      <c r="B7" s="69" t="s">
        <v>393</v>
      </c>
      <c r="C7" s="375"/>
    </row>
    <row r="8" spans="1:7">
      <c r="A8" s="14">
        <v>3</v>
      </c>
      <c r="B8" s="69" t="s">
        <v>400</v>
      </c>
      <c r="C8" s="375"/>
    </row>
    <row r="9" spans="1:7">
      <c r="A9" s="14">
        <v>4</v>
      </c>
      <c r="B9" s="69" t="s">
        <v>394</v>
      </c>
      <c r="C9" s="375"/>
    </row>
    <row r="10" spans="1:7">
      <c r="A10" s="14">
        <v>5</v>
      </c>
      <c r="B10" s="69" t="s">
        <v>395</v>
      </c>
      <c r="C10" s="375"/>
    </row>
    <row r="11" spans="1:7">
      <c r="A11" s="14"/>
      <c r="B11" s="69"/>
      <c r="C11" s="375"/>
    </row>
    <row r="12" spans="1:7">
      <c r="A12" s="14"/>
      <c r="B12" s="69"/>
      <c r="C12" s="375"/>
      <c r="G12" s="4"/>
    </row>
    <row r="13" spans="1:7">
      <c r="A13" s="14"/>
      <c r="B13" s="69"/>
      <c r="C13" s="375"/>
    </row>
    <row r="14" spans="1:7">
      <c r="A14" s="14"/>
      <c r="B14" s="69"/>
      <c r="C14" s="375"/>
    </row>
    <row r="15" spans="1:7">
      <c r="A15" s="14"/>
      <c r="B15" s="69"/>
      <c r="C15" s="375"/>
    </row>
    <row r="16" spans="1:7">
      <c r="A16" s="14"/>
      <c r="B16" s="439"/>
      <c r="C16" s="440"/>
    </row>
    <row r="17" spans="1:4" ht="15.75">
      <c r="A17" s="14"/>
      <c r="B17" s="441" t="s">
        <v>159</v>
      </c>
      <c r="C17" s="442"/>
    </row>
    <row r="18" spans="1:4" ht="15.75">
      <c r="A18" s="14">
        <v>1</v>
      </c>
      <c r="B18" s="26" t="s">
        <v>394</v>
      </c>
      <c r="C18" s="376"/>
    </row>
    <row r="19" spans="1:4" ht="15.75">
      <c r="A19" s="14">
        <v>2</v>
      </c>
      <c r="B19" s="26" t="s">
        <v>396</v>
      </c>
      <c r="C19" s="376"/>
    </row>
    <row r="20" spans="1:4" ht="15.75">
      <c r="A20" s="14">
        <v>3</v>
      </c>
      <c r="B20" s="26" t="s">
        <v>397</v>
      </c>
      <c r="C20" s="376"/>
    </row>
    <row r="21" spans="1:4" ht="15.75">
      <c r="A21" s="14">
        <v>4</v>
      </c>
      <c r="B21" s="26" t="s">
        <v>398</v>
      </c>
      <c r="C21" s="376"/>
    </row>
    <row r="22" spans="1:4" ht="15.75">
      <c r="A22" s="14">
        <v>5</v>
      </c>
      <c r="B22" s="26" t="s">
        <v>395</v>
      </c>
      <c r="C22" s="376"/>
    </row>
    <row r="23" spans="1:4" ht="15.75">
      <c r="A23" s="14"/>
      <c r="B23" s="26"/>
      <c r="C23" s="376"/>
    </row>
    <row r="24" spans="1:4" ht="15.75">
      <c r="A24" s="14"/>
      <c r="B24" s="26"/>
      <c r="C24" s="376"/>
    </row>
    <row r="25" spans="1:4" ht="15.75">
      <c r="A25" s="14"/>
      <c r="B25" s="26"/>
      <c r="C25" s="376"/>
    </row>
    <row r="26" spans="1:4" ht="15.75">
      <c r="A26" s="14"/>
      <c r="B26" s="26"/>
      <c r="C26" s="376"/>
    </row>
    <row r="27" spans="1:4" ht="15.75" customHeight="1">
      <c r="A27" s="14"/>
      <c r="B27" s="26"/>
      <c r="C27" s="377"/>
    </row>
    <row r="28" spans="1:4" ht="15.75" customHeight="1">
      <c r="A28" s="14"/>
      <c r="B28" s="26"/>
      <c r="C28" s="377"/>
    </row>
    <row r="29" spans="1:4" ht="30" customHeight="1">
      <c r="A29" s="14"/>
      <c r="B29" s="443" t="s">
        <v>160</v>
      </c>
      <c r="C29" s="444"/>
    </row>
    <row r="30" spans="1:4">
      <c r="A30" s="14">
        <v>1</v>
      </c>
      <c r="B30" s="419" t="s">
        <v>399</v>
      </c>
      <c r="C30" s="394">
        <v>0.92077591103428191</v>
      </c>
      <c r="D30" s="411"/>
    </row>
    <row r="31" spans="1:4" ht="15.75" customHeight="1">
      <c r="A31" s="14">
        <v>2</v>
      </c>
      <c r="B31" s="419" t="s">
        <v>400</v>
      </c>
      <c r="C31" s="394">
        <v>6.9517249194052735E-2</v>
      </c>
    </row>
    <row r="32" spans="1:4" ht="45.75" customHeight="1">
      <c r="A32" s="14"/>
      <c r="B32" s="443" t="s">
        <v>288</v>
      </c>
      <c r="C32" s="444"/>
    </row>
    <row r="33" spans="1:3">
      <c r="A33" s="14">
        <v>1</v>
      </c>
      <c r="B33" s="419" t="s">
        <v>417</v>
      </c>
      <c r="C33" s="394">
        <v>0.91989196615968905</v>
      </c>
    </row>
    <row r="34" spans="1:3" ht="16.5" thickBot="1">
      <c r="A34" s="15">
        <v>2</v>
      </c>
      <c r="B34" s="420" t="s">
        <v>400</v>
      </c>
      <c r="C34" s="394">
        <v>6.9517249194052735E-2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35"/>
  <sheetViews>
    <sheetView zoomScaleNormal="100" workbookViewId="0">
      <pane xSplit="1" ySplit="5" topLeftCell="B6" activePane="bottomRight" state="frozen"/>
      <selection activeCell="C63" sqref="C63"/>
      <selection pane="topRight" activeCell="C63" sqref="C63"/>
      <selection pane="bottomLeft" activeCell="C63" sqref="C63"/>
      <selection pane="bottomRight" activeCell="G21" sqref="G21"/>
    </sheetView>
  </sheetViews>
  <sheetFormatPr defaultRowHeight="15"/>
  <cols>
    <col min="1" max="1" width="9.5703125" style="2" bestFit="1" customWidth="1"/>
    <col min="2" max="2" width="47.5703125" style="2" customWidth="1"/>
    <col min="3" max="3" width="28" style="2" customWidth="1"/>
    <col min="4" max="4" width="22.42578125" style="2" customWidth="1"/>
    <col min="5" max="5" width="18.85546875" style="2" customWidth="1"/>
    <col min="6" max="6" width="25.42578125" style="2" customWidth="1"/>
    <col min="7" max="7" width="23.28515625" customWidth="1"/>
    <col min="8" max="8" width="11.7109375" bestFit="1" customWidth="1"/>
  </cols>
  <sheetData>
    <row r="1" spans="1:7" ht="15.75">
      <c r="A1" s="17" t="s">
        <v>199</v>
      </c>
      <c r="B1" s="16" t="s">
        <v>391</v>
      </c>
    </row>
    <row r="2" spans="1:7" s="21" customFormat="1" ht="15.75" customHeight="1">
      <c r="A2" s="21" t="s">
        <v>200</v>
      </c>
      <c r="B2" s="364">
        <v>43008</v>
      </c>
    </row>
    <row r="3" spans="1:7" s="21" customFormat="1" ht="15.75" customHeight="1"/>
    <row r="4" spans="1:7" s="21" customFormat="1" ht="15.75" customHeight="1" thickBot="1">
      <c r="A4" s="262" t="s">
        <v>349</v>
      </c>
      <c r="B4" s="263" t="s">
        <v>276</v>
      </c>
      <c r="C4" s="220"/>
      <c r="D4" s="220"/>
      <c r="E4" s="220"/>
      <c r="F4" s="220"/>
      <c r="G4" s="221" t="s">
        <v>101</v>
      </c>
    </row>
    <row r="5" spans="1:7" s="130" customFormat="1" ht="17.45" customHeight="1">
      <c r="A5" s="261"/>
      <c r="B5" s="261"/>
      <c r="C5" s="218" t="s">
        <v>0</v>
      </c>
      <c r="D5" s="218" t="s">
        <v>1</v>
      </c>
      <c r="E5" s="218" t="s">
        <v>2</v>
      </c>
      <c r="F5" s="218" t="s">
        <v>3</v>
      </c>
      <c r="G5" s="269" t="s">
        <v>275</v>
      </c>
    </row>
    <row r="6" spans="1:7" s="173" customFormat="1" ht="14.45" customHeight="1">
      <c r="A6" s="260"/>
      <c r="B6" s="445" t="s">
        <v>244</v>
      </c>
      <c r="C6" s="445" t="s">
        <v>243</v>
      </c>
      <c r="D6" s="446" t="s">
        <v>242</v>
      </c>
      <c r="E6" s="447"/>
      <c r="F6" s="447"/>
      <c r="G6" s="448" t="s">
        <v>390</v>
      </c>
    </row>
    <row r="7" spans="1:7" s="173" customFormat="1" ht="99.6" customHeight="1">
      <c r="A7" s="260"/>
      <c r="B7" s="445"/>
      <c r="C7" s="445"/>
      <c r="D7" s="207" t="s">
        <v>241</v>
      </c>
      <c r="E7" s="207" t="s">
        <v>281</v>
      </c>
      <c r="F7" s="219" t="s">
        <v>240</v>
      </c>
      <c r="G7" s="449"/>
    </row>
    <row r="8" spans="1:7">
      <c r="A8" s="356">
        <v>1</v>
      </c>
      <c r="B8" s="258" t="s">
        <v>162</v>
      </c>
      <c r="C8" s="358">
        <v>28904929.733999997</v>
      </c>
      <c r="D8" s="358"/>
      <c r="E8" s="358">
        <f>C8-D8</f>
        <v>28904929.733999997</v>
      </c>
      <c r="F8" s="359"/>
      <c r="G8" s="360">
        <f>E8+F8</f>
        <v>28904929.733999997</v>
      </c>
    </row>
    <row r="9" spans="1:7">
      <c r="A9" s="356">
        <v>2</v>
      </c>
      <c r="B9" s="258" t="s">
        <v>163</v>
      </c>
      <c r="C9" s="358">
        <v>150678696.86739999</v>
      </c>
      <c r="D9" s="358"/>
      <c r="E9" s="358">
        <f t="shared" ref="E9:E20" si="0">C9-D9</f>
        <v>150678696.86739999</v>
      </c>
      <c r="F9" s="359"/>
      <c r="G9" s="360">
        <f t="shared" ref="G9:G20" si="1">E9+F9</f>
        <v>150678696.86739999</v>
      </c>
    </row>
    <row r="10" spans="1:7">
      <c r="A10" s="356">
        <v>3</v>
      </c>
      <c r="B10" s="258" t="s">
        <v>239</v>
      </c>
      <c r="C10" s="358">
        <v>163335527.30570003</v>
      </c>
      <c r="D10" s="358"/>
      <c r="E10" s="358">
        <f t="shared" si="0"/>
        <v>163335527.30570003</v>
      </c>
      <c r="F10" s="359"/>
      <c r="G10" s="360">
        <f t="shared" si="1"/>
        <v>163335527.30570003</v>
      </c>
    </row>
    <row r="11" spans="1:7" ht="25.5">
      <c r="A11" s="356">
        <v>4</v>
      </c>
      <c r="B11" s="258" t="s">
        <v>193</v>
      </c>
      <c r="C11" s="358">
        <v>0</v>
      </c>
      <c r="D11" s="358"/>
      <c r="E11" s="358">
        <f t="shared" si="0"/>
        <v>0</v>
      </c>
      <c r="F11" s="406"/>
      <c r="G11" s="360">
        <f t="shared" si="1"/>
        <v>0</v>
      </c>
    </row>
    <row r="12" spans="1:7">
      <c r="A12" s="356">
        <v>5</v>
      </c>
      <c r="B12" s="258" t="s">
        <v>165</v>
      </c>
      <c r="C12" s="358">
        <v>146074424.57999998</v>
      </c>
      <c r="D12" s="358"/>
      <c r="E12" s="358">
        <f t="shared" si="0"/>
        <v>146074424.57999998</v>
      </c>
      <c r="F12" s="406"/>
      <c r="G12" s="360">
        <f t="shared" si="1"/>
        <v>146074424.57999998</v>
      </c>
    </row>
    <row r="13" spans="1:7">
      <c r="A13" s="356">
        <v>6.1</v>
      </c>
      <c r="B13" s="258" t="s">
        <v>166</v>
      </c>
      <c r="C13" s="361">
        <v>702797477.95469999</v>
      </c>
      <c r="D13" s="358"/>
      <c r="E13" s="358">
        <f t="shared" si="0"/>
        <v>702797477.95469999</v>
      </c>
      <c r="F13" s="406">
        <v>343193660.61180007</v>
      </c>
      <c r="G13" s="360">
        <f t="shared" si="1"/>
        <v>1045991138.5665001</v>
      </c>
    </row>
    <row r="14" spans="1:7">
      <c r="A14" s="356">
        <v>6.2</v>
      </c>
      <c r="B14" s="259" t="s">
        <v>167</v>
      </c>
      <c r="C14" s="361">
        <v>-30833697.50972553</v>
      </c>
      <c r="D14" s="358"/>
      <c r="E14" s="358">
        <f t="shared" si="0"/>
        <v>-30833697.50972553</v>
      </c>
      <c r="F14" s="406">
        <v>-20563682.857682995</v>
      </c>
      <c r="G14" s="360">
        <f t="shared" si="1"/>
        <v>-51397380.367408529</v>
      </c>
    </row>
    <row r="15" spans="1:7">
      <c r="A15" s="356">
        <v>6</v>
      </c>
      <c r="B15" s="258" t="s">
        <v>238</v>
      </c>
      <c r="C15" s="358">
        <v>671963780.44497442</v>
      </c>
      <c r="D15" s="358"/>
      <c r="E15" s="358">
        <f t="shared" si="0"/>
        <v>671963780.44497442</v>
      </c>
      <c r="F15" s="406">
        <f>F13+F14</f>
        <v>322629977.75411707</v>
      </c>
      <c r="G15" s="360">
        <f t="shared" si="1"/>
        <v>994593758.19909143</v>
      </c>
    </row>
    <row r="16" spans="1:7" ht="25.5">
      <c r="A16" s="356">
        <v>7</v>
      </c>
      <c r="B16" s="258" t="s">
        <v>169</v>
      </c>
      <c r="C16" s="358">
        <v>6423959.1723000016</v>
      </c>
      <c r="D16" s="358"/>
      <c r="E16" s="358">
        <f t="shared" si="0"/>
        <v>6423959.1723000016</v>
      </c>
      <c r="F16" s="406">
        <v>1911634.5476000016</v>
      </c>
      <c r="G16" s="360">
        <f t="shared" si="1"/>
        <v>8335593.7199000027</v>
      </c>
    </row>
    <row r="17" spans="1:7">
      <c r="A17" s="356">
        <v>8</v>
      </c>
      <c r="B17" s="258" t="s">
        <v>170</v>
      </c>
      <c r="C17" s="358">
        <v>5298641.0529999994</v>
      </c>
      <c r="D17" s="358"/>
      <c r="E17" s="358">
        <f t="shared" si="0"/>
        <v>5298641.0529999994</v>
      </c>
      <c r="F17" s="359"/>
      <c r="G17" s="360">
        <f t="shared" si="1"/>
        <v>5298641.0529999994</v>
      </c>
    </row>
    <row r="18" spans="1:7">
      <c r="A18" s="356">
        <v>9</v>
      </c>
      <c r="B18" s="258" t="s">
        <v>171</v>
      </c>
      <c r="C18" s="358">
        <v>3859355.1</v>
      </c>
      <c r="D18" s="358">
        <v>3796650.44</v>
      </c>
      <c r="E18" s="358">
        <f t="shared" si="0"/>
        <v>62704.660000000149</v>
      </c>
      <c r="F18" s="359"/>
      <c r="G18" s="360">
        <f t="shared" si="1"/>
        <v>62704.660000000149</v>
      </c>
    </row>
    <row r="19" spans="1:7" ht="25.5">
      <c r="A19" s="356">
        <v>10</v>
      </c>
      <c r="B19" s="258" t="s">
        <v>172</v>
      </c>
      <c r="C19" s="358">
        <v>22784410.25</v>
      </c>
      <c r="D19" s="358">
        <v>841268.27</v>
      </c>
      <c r="E19" s="358">
        <f t="shared" si="0"/>
        <v>21943141.98</v>
      </c>
      <c r="F19" s="359"/>
      <c r="G19" s="360">
        <f t="shared" si="1"/>
        <v>21943141.98</v>
      </c>
    </row>
    <row r="20" spans="1:7">
      <c r="A20" s="356">
        <v>11</v>
      </c>
      <c r="B20" s="258" t="s">
        <v>173</v>
      </c>
      <c r="C20" s="358">
        <v>6574538.6410100004</v>
      </c>
      <c r="D20" s="358"/>
      <c r="E20" s="358">
        <f t="shared" si="0"/>
        <v>6574538.6410100004</v>
      </c>
      <c r="F20" s="359"/>
      <c r="G20" s="360">
        <f t="shared" si="1"/>
        <v>6574538.6410100004</v>
      </c>
    </row>
    <row r="21" spans="1:7" ht="51.75" thickBot="1">
      <c r="A21" s="265"/>
      <c r="B21" s="264" t="s">
        <v>386</v>
      </c>
      <c r="C21" s="362">
        <f>SUM(C8:C12, C15:C20)</f>
        <v>1205898263.1483846</v>
      </c>
      <c r="D21" s="362">
        <f t="shared" ref="D21" si="2">SUM(D8:D12, D15:D20)</f>
        <v>4637918.71</v>
      </c>
      <c r="E21" s="362">
        <f>SUM(E8:E12, E15:E20)</f>
        <v>1201260344.4383848</v>
      </c>
      <c r="F21" s="362">
        <f>SUM(F8:F12, F15:F20)</f>
        <v>324541612.3017171</v>
      </c>
      <c r="G21" s="362">
        <f>SUM(G8:G12, G15:G20)</f>
        <v>1525801956.7401016</v>
      </c>
    </row>
    <row r="22" spans="1:7">
      <c r="A22"/>
      <c r="B22"/>
      <c r="C22"/>
      <c r="D22"/>
      <c r="E22"/>
      <c r="F22"/>
    </row>
    <row r="23" spans="1:7">
      <c r="A23"/>
      <c r="B23"/>
      <c r="C23"/>
      <c r="D23"/>
      <c r="E23"/>
      <c r="F23" s="416"/>
      <c r="G23" s="6"/>
    </row>
    <row r="24" spans="1:7" s="2" customFormat="1">
      <c r="B24" s="72"/>
      <c r="G24"/>
    </row>
    <row r="25" spans="1:7" s="2" customFormat="1">
      <c r="B25" s="71"/>
      <c r="G25"/>
    </row>
    <row r="26" spans="1:7" s="2" customFormat="1">
      <c r="B26" s="71"/>
      <c r="G26"/>
    </row>
    <row r="27" spans="1:7" s="2" customFormat="1">
      <c r="B27" s="71"/>
      <c r="G27"/>
    </row>
    <row r="28" spans="1:7" s="2" customFormat="1">
      <c r="B28" s="71"/>
      <c r="G28"/>
    </row>
    <row r="29" spans="1:7" s="2" customFormat="1">
      <c r="B29" s="71"/>
      <c r="G29"/>
    </row>
    <row r="30" spans="1:7" s="2" customFormat="1">
      <c r="B30" s="72"/>
      <c r="G30"/>
    </row>
    <row r="31" spans="1:7" s="2" customFormat="1">
      <c r="B31" s="72"/>
      <c r="G31"/>
    </row>
    <row r="32" spans="1:7" s="2" customFormat="1">
      <c r="B32" s="72"/>
      <c r="G32"/>
    </row>
    <row r="33" spans="2:7" s="2" customFormat="1">
      <c r="B33" s="72"/>
      <c r="G33"/>
    </row>
    <row r="34" spans="2:7" s="2" customFormat="1">
      <c r="B34" s="72"/>
      <c r="G34"/>
    </row>
    <row r="35" spans="2:7" s="2" customFormat="1">
      <c r="B35" s="72"/>
      <c r="G35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3"/>
  <sheetViews>
    <sheetView zoomScaleNormal="100" workbookViewId="0">
      <pane xSplit="1" ySplit="4" topLeftCell="B5" activePane="bottomRight" state="frozen"/>
      <selection activeCell="C63" sqref="C63"/>
      <selection pane="topRight" activeCell="C63" sqref="C63"/>
      <selection pane="bottomLeft" activeCell="C63" sqref="C63"/>
      <selection pane="bottomRight" activeCell="C6" sqref="C6"/>
    </sheetView>
  </sheetViews>
  <sheetFormatPr defaultRowHeight="15" outlineLevelRow="1"/>
  <cols>
    <col min="1" max="1" width="9.5703125" style="2" bestFit="1" customWidth="1"/>
    <col min="2" max="2" width="114.28515625" style="2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>
      <c r="A1" s="17" t="s">
        <v>199</v>
      </c>
      <c r="B1" s="16" t="s">
        <v>391</v>
      </c>
    </row>
    <row r="2" spans="1:6" s="21" customFormat="1" ht="15.75" customHeight="1">
      <c r="A2" s="21" t="s">
        <v>200</v>
      </c>
      <c r="B2" s="364">
        <v>43008</v>
      </c>
      <c r="C2"/>
      <c r="D2"/>
      <c r="E2"/>
      <c r="F2"/>
    </row>
    <row r="3" spans="1:6" s="21" customFormat="1" ht="15.75" customHeight="1">
      <c r="C3"/>
      <c r="D3"/>
      <c r="E3"/>
      <c r="F3"/>
    </row>
    <row r="4" spans="1:6" s="21" customFormat="1" ht="26.25" thickBot="1">
      <c r="A4" s="21" t="s">
        <v>350</v>
      </c>
      <c r="B4" s="227" t="s">
        <v>280</v>
      </c>
      <c r="C4" s="221" t="s">
        <v>101</v>
      </c>
      <c r="D4"/>
      <c r="E4"/>
      <c r="F4"/>
    </row>
    <row r="5" spans="1:6" ht="26.25">
      <c r="A5" s="222">
        <v>1</v>
      </c>
      <c r="B5" s="223" t="s">
        <v>360</v>
      </c>
      <c r="C5" s="395">
        <f>'7. LI1'!G21</f>
        <v>1525801956.7401016</v>
      </c>
    </row>
    <row r="6" spans="1:6" s="209" customFormat="1">
      <c r="A6" s="129">
        <v>2.1</v>
      </c>
      <c r="B6" s="229" t="s">
        <v>282</v>
      </c>
      <c r="C6" s="396">
        <v>88656421.657999992</v>
      </c>
    </row>
    <row r="7" spans="1:6" s="4" customFormat="1" ht="25.5" outlineLevel="1">
      <c r="A7" s="228">
        <v>2.2000000000000002</v>
      </c>
      <c r="B7" s="224" t="s">
        <v>283</v>
      </c>
      <c r="C7" s="397">
        <v>0</v>
      </c>
    </row>
    <row r="8" spans="1:6" s="4" customFormat="1" ht="26.25">
      <c r="A8" s="228">
        <v>3</v>
      </c>
      <c r="B8" s="225" t="s">
        <v>361</v>
      </c>
      <c r="C8" s="398">
        <f>SUM(C5:C7)</f>
        <v>1614458378.3981016</v>
      </c>
      <c r="D8" s="414"/>
      <c r="E8" s="414"/>
      <c r="F8" s="414"/>
    </row>
    <row r="9" spans="1:6" s="209" customFormat="1">
      <c r="A9" s="129">
        <v>4</v>
      </c>
      <c r="B9" s="232" t="s">
        <v>277</v>
      </c>
      <c r="C9" s="396">
        <f>9676669.08268575+5221105.33762752+60000+4762</f>
        <v>14962536.420313269</v>
      </c>
      <c r="D9" s="415"/>
      <c r="E9" s="415"/>
      <c r="F9" s="415"/>
    </row>
    <row r="10" spans="1:6" s="4" customFormat="1" ht="25.5" outlineLevel="1">
      <c r="A10" s="228">
        <v>5.0999999999999996</v>
      </c>
      <c r="B10" s="224" t="s">
        <v>289</v>
      </c>
      <c r="C10" s="397">
        <v>-17020046.857790001</v>
      </c>
      <c r="D10" s="414"/>
      <c r="E10" s="414"/>
      <c r="F10" s="414"/>
    </row>
    <row r="11" spans="1:6" s="4" customFormat="1" ht="25.5" outlineLevel="1">
      <c r="A11" s="228">
        <v>5.2</v>
      </c>
      <c r="B11" s="224" t="s">
        <v>290</v>
      </c>
      <c r="C11" s="397"/>
      <c r="D11" s="414"/>
      <c r="E11" s="414"/>
      <c r="F11" s="414"/>
    </row>
    <row r="12" spans="1:6" s="4" customFormat="1" ht="26.25" customHeight="1">
      <c r="A12" s="228">
        <v>6</v>
      </c>
      <c r="B12" s="230" t="s">
        <v>278</v>
      </c>
      <c r="C12" s="397">
        <v>-15445830.634894</v>
      </c>
      <c r="D12" s="414"/>
      <c r="E12" s="414"/>
      <c r="F12" s="414"/>
    </row>
    <row r="13" spans="1:6" s="4" customFormat="1" ht="15.75" thickBot="1">
      <c r="A13" s="231">
        <v>7</v>
      </c>
      <c r="B13" s="226" t="s">
        <v>279</v>
      </c>
      <c r="C13" s="399">
        <f>SUM(C8:C12)</f>
        <v>1596955037.325731</v>
      </c>
      <c r="D13" s="414"/>
      <c r="E13" s="414"/>
      <c r="F13" s="414"/>
    </row>
    <row r="14" spans="1:6">
      <c r="B14"/>
      <c r="C14" s="2"/>
      <c r="D14" s="416"/>
      <c r="E14" s="416"/>
      <c r="F14" s="416"/>
    </row>
    <row r="15" spans="1:6">
      <c r="C15" s="2"/>
      <c r="D15" s="416"/>
      <c r="E15" s="416"/>
      <c r="F15" s="416"/>
    </row>
    <row r="16" spans="1:6">
      <c r="C16" s="2"/>
      <c r="D16" s="416"/>
      <c r="E16" s="416"/>
      <c r="F16" s="416"/>
    </row>
    <row r="17" spans="2:9" s="2" customFormat="1">
      <c r="B17" s="73"/>
      <c r="D17" s="416"/>
      <c r="E17" s="416"/>
      <c r="F17" s="416"/>
      <c r="G17"/>
      <c r="H17"/>
      <c r="I17"/>
    </row>
    <row r="18" spans="2:9" s="2" customFormat="1">
      <c r="B18" s="70"/>
      <c r="D18"/>
      <c r="E18"/>
      <c r="F18"/>
      <c r="G18"/>
      <c r="H18"/>
      <c r="I18"/>
    </row>
    <row r="19" spans="2:9" s="2" customFormat="1">
      <c r="B19" s="70"/>
      <c r="D19"/>
      <c r="E19"/>
      <c r="F19"/>
      <c r="G19"/>
      <c r="H19"/>
      <c r="I19"/>
    </row>
    <row r="20" spans="2:9" s="2" customFormat="1">
      <c r="B20" s="72"/>
      <c r="D20"/>
      <c r="E20"/>
      <c r="F20"/>
      <c r="G20"/>
      <c r="H20"/>
      <c r="I20"/>
    </row>
    <row r="21" spans="2:9" s="2" customFormat="1">
      <c r="B21" s="71"/>
      <c r="C21"/>
      <c r="D21"/>
      <c r="E21"/>
      <c r="F21"/>
      <c r="G21"/>
      <c r="H21"/>
      <c r="I21"/>
    </row>
    <row r="22" spans="2:9" s="2" customFormat="1">
      <c r="B22" s="72"/>
      <c r="C22"/>
      <c r="D22"/>
      <c r="E22"/>
      <c r="F22"/>
      <c r="G22"/>
      <c r="H22"/>
      <c r="I22"/>
    </row>
    <row r="23" spans="2:9" s="2" customFormat="1">
      <c r="B23" s="71"/>
      <c r="C23"/>
      <c r="D23"/>
      <c r="E23"/>
      <c r="F23"/>
      <c r="G23"/>
      <c r="H23"/>
      <c r="I23"/>
    </row>
    <row r="24" spans="2:9" s="2" customFormat="1">
      <c r="B24" s="71"/>
      <c r="C24"/>
      <c r="D24"/>
      <c r="E24"/>
      <c r="F24"/>
      <c r="G24"/>
      <c r="H24"/>
      <c r="I24"/>
    </row>
    <row r="25" spans="2:9" s="2" customFormat="1">
      <c r="B25" s="71"/>
      <c r="C25"/>
      <c r="D25"/>
      <c r="E25"/>
      <c r="F25"/>
      <c r="G25"/>
      <c r="H25"/>
      <c r="I25"/>
    </row>
    <row r="26" spans="2:9" s="2" customFormat="1">
      <c r="B26" s="71"/>
      <c r="C26"/>
      <c r="D26"/>
      <c r="E26"/>
      <c r="F26"/>
      <c r="G26"/>
      <c r="H26"/>
      <c r="I26"/>
    </row>
    <row r="27" spans="2:9" s="2" customFormat="1">
      <c r="B27" s="71"/>
      <c r="C27"/>
      <c r="D27"/>
      <c r="E27"/>
      <c r="F27"/>
      <c r="G27"/>
      <c r="H27"/>
      <c r="I27"/>
    </row>
    <row r="28" spans="2:9" s="2" customFormat="1">
      <c r="B28" s="72"/>
      <c r="C28"/>
      <c r="D28"/>
      <c r="E28"/>
      <c r="F28"/>
      <c r="G28"/>
      <c r="H28"/>
      <c r="I28"/>
    </row>
    <row r="29" spans="2:9" s="2" customFormat="1">
      <c r="B29" s="72"/>
      <c r="C29"/>
      <c r="D29"/>
      <c r="E29"/>
      <c r="F29"/>
      <c r="G29"/>
      <c r="H29"/>
      <c r="I29"/>
    </row>
    <row r="30" spans="2:9" s="2" customFormat="1">
      <c r="B30" s="72"/>
      <c r="C30"/>
      <c r="D30"/>
      <c r="E30"/>
      <c r="F30"/>
      <c r="G30"/>
      <c r="H30"/>
      <c r="I30"/>
    </row>
    <row r="31" spans="2:9" s="2" customFormat="1">
      <c r="B31" s="72"/>
      <c r="C31"/>
      <c r="D31"/>
      <c r="E31"/>
      <c r="F31"/>
      <c r="G31"/>
      <c r="H31"/>
      <c r="I31"/>
    </row>
    <row r="32" spans="2:9" s="2" customFormat="1">
      <c r="B32" s="72"/>
      <c r="C32"/>
      <c r="D32"/>
      <c r="E32"/>
      <c r="F32"/>
      <c r="G32"/>
      <c r="H32"/>
      <c r="I32"/>
    </row>
    <row r="33" spans="2:9" s="2" customFormat="1">
      <c r="B33" s="72"/>
      <c r="C33"/>
      <c r="D33"/>
      <c r="E33"/>
      <c r="F33"/>
      <c r="G33"/>
      <c r="H33"/>
      <c r="I33"/>
    </row>
  </sheetData>
  <pageMargins left="0.7" right="0.7" top="0.75" bottom="0.75" header="0.3" footer="0.3"/>
  <pageSetup paperSize="9" scale="54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30mNned8gNhzW7WUjYemvRxevsbOXR7eX3mWSAC44ow=</DigestValue>
    </Reference>
    <Reference Type="http://www.w3.org/2000/09/xmldsig#Object" URI="#idOfficeObject">
      <DigestMethod Algorithm="http://www.w3.org/2001/04/xmlenc#sha256"/>
      <DigestValue>liPlSDrzRg0xKh2jTZjB7hwZ7GBhxfKtlHYuk/1gkKQ=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CQA0FJIEOfyQ8KxoRUYnhrxHxCe6w2gNNI59rWZxUOI=</DigestValue>
    </Reference>
  </SignedInfo>
  <SignatureValue>J0ED0lqmbFXcPfco1x3usm1cZ1IH4NuGENAeSaM016f2gtDBxlJSvCobn20q4lWgf4FdDK/w3qKS
ExquHNuRzzPvFyBTaCZX2adlok9GxMq6oPwvM5p11I+z9pTaJ01+BtHlPQInTXbie6My4Dq7R1JE
Tor2rWhg10IdbUB3wk2TH1figYqpIjyjss9NL/X73Asss13CIrDCe8G2so2BzC3ThLDVllqCEQyz
cx43YVq3XMPwtzLSwL53115V9ToRpTz7g1mkI7BG//CitxcqEGUVV79CoIvC1T83bfMhYmdZeUBx
E1sswV0Z4JpoDV7K4E/k41qo+3ypeU0b8nJczA==</SignatureValue>
  <KeyInfo>
    <X509Data>
      <X509Certificate>MIIGOzCCBSOgAwIBAgIKNHGYRQACAABGoTANBgkqhkiG9w0BAQsFADBKMRIwEAYKCZImiZPyLGQBGRYCZ2UxEzARBgoJkiaJk/IsZAEZFgNuYmcxHzAdBgNVBAMTFk5CRyBDbGFzcyAyIElOVCBTdWIgQ0EwHhcNMTcxMDMxMTMwNDU5WhcNMTkxMDMxMTMwNDU5WjA5MRYwFAYDVQQKEw1KU0MgQkFTSVNCQU5LMR8wHQYDVQQDExZCQlMgLSBUaW5hdGluIEtoZWxhZHplMIIBIjANBgkqhkiG9w0BAQEFAAOCAQ8AMIIBCgKCAQEA0vJeft7aCx9ciZE51K6w6UQ0b4UR1TChpUAdPLMeniNnBcuYwo29ntnXAaq2Ph1bdjck4f6BtKLdpGe2UBxBaTAb6gKlRoDCveoxSVxifX6IxG+YtBzcvdFk/bAYwSK9E/+Ux2hHYUNl/phK9MSc1runuvC+a6Udt9XlFi3SLCsC2h5S9zIpy9Hc6Jjk1qJBRHCFvT+T3ptq2+HzXQtMjvMYQX8PCI+fhucU96D9bXiDQGYsXcpeJz/IFELUmDN7oPTLEXThRrbT6n6Ekq/f4LoGbp61FYDQY7yof4Vgkh/vn7PBUMNu2e+VC1lDkCPvpeCebLQdG5Il6l66ds1KywIDAQABo4IDMjCCAy4wPAYJKwYBBAGCNxUHBC8wLQYlKwYBBAGCNxUI5rJgg431RIaBmQmDuKFKg76EcQSDxJEzhIOIXQIBZAIBHTAdBgNVHSUEFjAUBggrBgEFBQcDAgYIKwYBBQUHAwQwCwYDVR0PBAQDAgeAMCcGCSsGAQQBgjcVCgQaMBgwCgYIKwYBBQUHAwIwCgYIKwYBBQUHAwQwHQYDVR0OBBYEFBHeEXQ5hW75bP/cbOq5z3heTyJ2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dZxVm0evOsRss94XSBBd2CHZQTXgF+G+QfSVn2ZTM7afKTnD8r5fbEVMxIgCAVpHUvjOwQDxo0A9N8PMP00PZLE9VeFhv1pOVnJgVLbFQhYUqNWtGmPrpOjyWIUyH/bykCJb0SyCkS3VSsdwqntWuqagUHKpVVKvVR9+LuJq1d34Kcf44qCOW+X5Rced2F503tArrp33BH/XufDTQ/WTiKqmopcdAjzgmd71yw1VUFeTnLLRBOeJ75lWwDE2kFWPmn1s5yZCX08vRpJfzdb0Zx/31czehd/yoxCikVAA5WyjDk/YSEB8+EItSn73b2J2Kf/vgQhhFuoy8wvGJ83p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mir02Ob4AzPVt3v0wc+MzpwTf1cWjKx1HyodCmqQnzY=</DigestValue>
      </Reference>
      <Reference URI="/xl/drawings/drawing1.xml?ContentType=application/vnd.openxmlformats-officedocument.drawing+xml">
        <DigestMethod Algorithm="http://www.w3.org/2001/04/xmlenc#sha256"/>
        <DigestValue>CmozklscVU3HcUVY1wTs7rrJ4Y3Fu7jSjZxbX40GHTk=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aLUyh0XOHjd99JyWAi7Ao299zJk7hMXomNiv4v6K/PQ=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DtN8EBcwCC8o0pG1bti/oqKe6s/2bX2srf2tMMxecdo=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yJzhHNDZgTdvuW18NNfkzy0d8V1SVq33Rg4hbYUGuv0=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ZUXjea0bTp+pA7zBc2Q643t/ERTDhdWFcvRkAugz7gc=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yJzhHNDZgTdvuW18NNfkzy0d8V1SVq33Rg4hbYUGuv0=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ZUXjea0bTp+pA7zBc2Q643t/ERTDhdWFcvRkAugz7gc=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MwZAXFux6LT/8BZtS9LIjabs77vJ4eoxzy92vkgqITA=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DtN8EBcwCC8o0pG1bti/oqKe6s/2bX2srf2tMMxecdo=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bsqqZ1a3/4mIC9S7fzisTCsnuu8OQFC3B82zMsU6htQ=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sharedStrings.xml?ContentType=application/vnd.openxmlformats-officedocument.spreadsheetml.sharedStrings+xml">
        <DigestMethod Algorithm="http://www.w3.org/2001/04/xmlenc#sha256"/>
        <DigestValue>p7AyzLk0aE1aIsydVtEg12/AoQjSWUO7p5X7MvaQoaE=</DigestValue>
      </Reference>
      <Reference URI="/xl/styles.xml?ContentType=application/vnd.openxmlformats-officedocument.spreadsheetml.styles+xml">
        <DigestMethod Algorithm="http://www.w3.org/2001/04/xmlenc#sha256"/>
        <DigestValue>g7qodaBrdWPz182MeF3+WcYgu0EwVomz1Pm3JV2pwQU=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n2LIvjgVh8tRpU1AmTQ6nHpwTa0K3Eak672HlgpolZ4=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bl0/KOnfYJbbxRrgI6MO1SBHfJHs+1OF7Mkbs300m+4=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LYonLs1lHEjp/lFaXKDoWOya05fYA1gePDpMPjU0qlw=</DigestValue>
      </Reference>
      <Reference URI="/xl/worksheets/sheet10.xml?ContentType=application/vnd.openxmlformats-officedocument.spreadsheetml.worksheet+xml">
        <DigestMethod Algorithm="http://www.w3.org/2001/04/xmlenc#sha256"/>
        <DigestValue>Nm2b1mCG91vXtca3h4PUj+u6frOtSPQMfrsHJhf5mr0=</DigestValue>
      </Reference>
      <Reference URI="/xl/worksheets/sheet11.xml?ContentType=application/vnd.openxmlformats-officedocument.spreadsheetml.worksheet+xml">
        <DigestMethod Algorithm="http://www.w3.org/2001/04/xmlenc#sha256"/>
        <DigestValue>eyiqU9Rb1PnJFm3S63cMzhDgOsk8nhdaDU1cnvJQQ1Y=</DigestValue>
      </Reference>
      <Reference URI="/xl/worksheets/sheet12.xml?ContentType=application/vnd.openxmlformats-officedocument.spreadsheetml.worksheet+xml">
        <DigestMethod Algorithm="http://www.w3.org/2001/04/xmlenc#sha256"/>
        <DigestValue>461xSZPItu2Bygb3YJ4poiZwbLzeEF+kuCYvnIu0PBo=</DigestValue>
      </Reference>
      <Reference URI="/xl/worksheets/sheet13.xml?ContentType=application/vnd.openxmlformats-officedocument.spreadsheetml.worksheet+xml">
        <DigestMethod Algorithm="http://www.w3.org/2001/04/xmlenc#sha256"/>
        <DigestValue>9HOi2vznSQxvA7jj30flSJCkSwZ3h6cMOaj0sDPGhds=</DigestValue>
      </Reference>
      <Reference URI="/xl/worksheets/sheet14.xml?ContentType=application/vnd.openxmlformats-officedocument.spreadsheetml.worksheet+xml">
        <DigestMethod Algorithm="http://www.w3.org/2001/04/xmlenc#sha256"/>
        <DigestValue>4AYodkyW7eVu1gqYyKJFVRtYCXjlIit6QV5eo+bkcIA=</DigestValue>
      </Reference>
      <Reference URI="/xl/worksheets/sheet15.xml?ContentType=application/vnd.openxmlformats-officedocument.spreadsheetml.worksheet+xml">
        <DigestMethod Algorithm="http://www.w3.org/2001/04/xmlenc#sha256"/>
        <DigestValue>TJaiKsUEnTd5VPdTWrpvb6kgADmmHE5JVBMiA5UMkEQ=</DigestValue>
      </Reference>
      <Reference URI="/xl/worksheets/sheet16.xml?ContentType=application/vnd.openxmlformats-officedocument.spreadsheetml.worksheet+xml">
        <DigestMethod Algorithm="http://www.w3.org/2001/04/xmlenc#sha256"/>
        <DigestValue>H1t3NIwr7VKAsP9BcieLqxcpp/teIOoxoZdB2csFBJo=</DigestValue>
      </Reference>
      <Reference URI="/xl/worksheets/sheet2.xml?ContentType=application/vnd.openxmlformats-officedocument.spreadsheetml.worksheet+xml">
        <DigestMethod Algorithm="http://www.w3.org/2001/04/xmlenc#sha256"/>
        <DigestValue>lFyCs1j3xWQwXprgMXgZdOpp1rZfRAV+glr/D+8d5wc=</DigestValue>
      </Reference>
      <Reference URI="/xl/worksheets/sheet3.xml?ContentType=application/vnd.openxmlformats-officedocument.spreadsheetml.worksheet+xml">
        <DigestMethod Algorithm="http://www.w3.org/2001/04/xmlenc#sha256"/>
        <DigestValue>x9con5xE1aeTlLmTs5ySSMA/Ft8uRKA2f5kPuowz550=</DigestValue>
      </Reference>
      <Reference URI="/xl/worksheets/sheet4.xml?ContentType=application/vnd.openxmlformats-officedocument.spreadsheetml.worksheet+xml">
        <DigestMethod Algorithm="http://www.w3.org/2001/04/xmlenc#sha256"/>
        <DigestValue>g6qyH5KUh9X2MCaniXdh4SP0pu8xRisTLqxh2qDuLTo=</DigestValue>
      </Reference>
      <Reference URI="/xl/worksheets/sheet5.xml?ContentType=application/vnd.openxmlformats-officedocument.spreadsheetml.worksheet+xml">
        <DigestMethod Algorithm="http://www.w3.org/2001/04/xmlenc#sha256"/>
        <DigestValue>XL+Ra5u3zo45zOWl3m2m61a6+IRcpS6+QssfOY+TLyw=</DigestValue>
      </Reference>
      <Reference URI="/xl/worksheets/sheet6.xml?ContentType=application/vnd.openxmlformats-officedocument.spreadsheetml.worksheet+xml">
        <DigestMethod Algorithm="http://www.w3.org/2001/04/xmlenc#sha256"/>
        <DigestValue>QYSNY0xeWMQk/2Q9iLX444ASSwm7rk6I4CLKaYivbPA=</DigestValue>
      </Reference>
      <Reference URI="/xl/worksheets/sheet7.xml?ContentType=application/vnd.openxmlformats-officedocument.spreadsheetml.worksheet+xml">
        <DigestMethod Algorithm="http://www.w3.org/2001/04/xmlenc#sha256"/>
        <DigestValue>PCYCvXFMoclh24I1H3E/bntRBxye7UXmK87wGfdVWcU=</DigestValue>
      </Reference>
      <Reference URI="/xl/worksheets/sheet8.xml?ContentType=application/vnd.openxmlformats-officedocument.spreadsheetml.worksheet+xml">
        <DigestMethod Algorithm="http://www.w3.org/2001/04/xmlenc#sha256"/>
        <DigestValue>eHcC4umbQ20sqkhtQ0L7l4Q9+IBRNyyKjaW3VynLFn0=</DigestValue>
      </Reference>
      <Reference URI="/xl/worksheets/sheet9.xml?ContentType=application/vnd.openxmlformats-officedocument.spreadsheetml.worksheet+xml">
        <DigestMethod Algorithm="http://www.w3.org/2001/04/xmlenc#sha256"/>
        <DigestValue>C3ipdHY8XwRslzsLEa6FzIlguGxTLZf6OnBMveOHM8w=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2017-11-01T14:37:39Z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6.1</WindowsVersion>
          <OfficeVersion>15.0</OfficeVersion>
          <ApplicationVersion>15.0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2017-11-01T14:37:39Z</xd:SigningTime>
          <xd:SigningCertificate>
            <xd:Cert>
              <xd:CertDigest>
                <DigestMethod Algorithm="http://www.w3.org/2001/04/xmlenc#sha256"/>
                <DigestValue>pom5O9gKiB7wo2jLNWaTVerYy76r+/qjqch80njgidY=</DigestValue>
              </xd:CertDigest>
              <xd:IssuerSerial>
                <X509IssuerName>CN=NBG Class 2 INT Sub CA, DC=nbg, DC=ge</X509IssuerName>
                <X509SerialNumber>247658511365626478479009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NBG Report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1SQkoE9jn1T0ZxF1rpbZd980pdLpThH7dAdIwkRuJ9E=</DigestValue>
    </Reference>
    <Reference Type="http://www.w3.org/2000/09/xmldsig#Object" URI="#idOfficeObject">
      <DigestMethod Algorithm="http://www.w3.org/2001/04/xmlenc#sha256"/>
      <DigestValue>AgSGaGfr1aq1C6iPgIgLI7by9He8tNdsz5U1RECAFk0=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LS9B6+1RJUE1lbK4T6h/WdklZTIsrDeIE7XXedgJuC4=</DigestValue>
    </Reference>
  </SignedInfo>
  <SignatureValue>dcpbGcTGPCzb0AwJ039bBzuHFk8JU9WjwxyNrBN3CmQYSQideFYuAUrjqs8n+eVhjbkvYbKPCIgj
PS5CNqHIDyLgCecZ5Xpy1qwce6KxAdxY3NjWJTpfsVRUxLsrpa6FfRAodQh661XDxBS0PkqfErDw
w2E1TwDDAwbxihMFt8rET3QHoCxwnzsbHzMK1siX5XUyIT7GXIU2OsE8tUx0gnhwQffjyzE9K5F0
KVLEYJlmP9o3rGuqIHt+zf7+LQer3Z+FTg9a4GRUQYChC7DzCBYujE/aAA5Fch5clHJIVZteiMDS
mUtAYAGpK0pfgRUkwVmIBTE5tf1rikN1luJS8A==</SignatureValue>
  <KeyInfo>
    <X509Data>
      <X509Certificate>MIIGPTCCBSWgAwIBAgIKe4Mt+wACAAAc4DANBgkqhkiG9w0BAQsFADBKMRIwEAYKCZImiZPyLGQBGRYCZ2UxEzARBgoJkiaJk/IsZAEZFgNuYmcxHzAdBgNVBAMTFk5CRyBDbGFzcyAyIElOVCBTdWIgQ0EwHhcNMTcwMjE1MTA0NTIzWhcNMTkwMjE1MTA0NTIzWjA7MRYwFAYDVQQKEw1KU0MgQkFTSVNCQU5LMSEwHwYDVQQDExhCQlMgLSBMaWEgQXNsYW5pa2FzaHZpbGkwggEiMA0GCSqGSIb3DQEBAQUAA4IBDwAwggEKAoIBAQDGVH1a9Ch1XSedupP7lneKbMp8O5Rxp+3kEe2FVAsuO8Ih7AnfP8KDmI40je9te/aOlbBGNHR0+MDsB56vVqPi9zAf1iZ+1/9lNikN9i4Rq8HGWizIVPVTccrCP69q3atnJuZFV/NVD3pKZslJARyZxjdddM+KCJQMg3CZ8l/5hYyxVen20noSJWzNnDwMgMm/jqO24jvZLIPuYo/uW8klIfTrengbprDckmfExRV+tLGKanBiU+WH6Y9qk/UB4ter+C9T7l9F2Gyx75Ol0U6vGcAmPyMwyFUTKukBuHuxGm+wV+fkI6YQZPfaWwtW1Rja/KNDyt/vf3Re9ImYVGolAgMBAAGjggMyMIIDLjA8BgkrBgEEAYI3FQcELzAtBiUrBgEEAYI3FQjmsmCDjfVEhoGZCYO4oUqDvoRxBIHPkBGGr54RAgFkAgEbMB0GA1UdJQQWMBQGCCsGAQUFBwMCBggrBgEFBQcDBDALBgNVHQ8EBAMCB4AwJwYJKwYBBAGCNxUKBBowGDAKBggrBgEFBQcDAjAKBggrBgEFBQcDBDAdBgNVHQ4EFgQU2CJKLLHXu57wRpgmMLUD+os1KR4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DQudxHwnVIkFizK+ZgP57NszbnyRYPlMLTwhrYZv8EYaMTH4lp/V3sdECJy6tkoC4/UeUzavzHclhGSO/us33SNXKSWr9SJQ3AQmc1cS8Pgn2S8nvPAsx/Tv2zm3z9IxBva8r6YfPqpX0+20jhHDYlbaoyU3FttRIZXjoNsO2f5zvomwQLtK84mz68J1+rRezqRyiAPl0KbUSnS/oX40nEuVbVZUxBErEKJ+MGSVdfFpnlA8taSSpAXKx8PvgZ6EM65a3ycF9pXRoNU+z8b22UJwH9WwfoVvAnG4gF374/hDd4+bpDP9lRZsZjYch7Dl6Peew7VVeu8FAjqFXMN7L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WY2uuzOUsgdZtKz1ixzpg/35iWM5J/6Kp7m9isn2zrA=</DigestValue>
      </Reference>
      <Reference URI="/xl/calcChain.xml?ContentType=application/vnd.openxmlformats-officedocument.spreadsheetml.calcChain+xml">
        <DigestMethod Algorithm="http://www.w3.org/2001/04/xmlenc#sha256"/>
        <DigestValue>mir02Ob4AzPVt3v0wc+MzpwTf1cWjKx1HyodCmqQnzY=</DigestValue>
      </Reference>
      <Reference URI="/xl/drawings/drawing1.xml?ContentType=application/vnd.openxmlformats-officedocument.drawing+xml">
        <DigestMethod Algorithm="http://www.w3.org/2001/04/xmlenc#sha256"/>
        <DigestValue>CmozklscVU3HcUVY1wTs7rrJ4Y3Fu7jSjZxbX40GHTk=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aLUyh0XOHjd99JyWAi7Ao299zJk7hMXomNiv4v6K/PQ=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DtN8EBcwCC8o0pG1bti/oqKe6s/2bX2srf2tMMxecdo=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yJzhHNDZgTdvuW18NNfkzy0d8V1SVq33Rg4hbYUGuv0=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ZUXjea0bTp+pA7zBc2Q643t/ERTDhdWFcvRkAugz7gc=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yJzhHNDZgTdvuW18NNfkzy0d8V1SVq33Rg4hbYUGuv0=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ZUXjea0bTp+pA7zBc2Q643t/ERTDhdWFcvRkAugz7gc=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MwZAXFux6LT/8BZtS9LIjabs77vJ4eoxzy92vkgqITA=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1xo5UFc7uGoxgu1J/sWPWAn+lClLYFbmDGDrfcDNPU8=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DtN8EBcwCC8o0pG1bti/oqKe6s/2bX2srf2tMMxecdo=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bsqqZ1a3/4mIC9S7fzisTCsnuu8OQFC3B82zMsU6htQ=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VSGAyZizZZNAWgzR4InCOFnV76RPPRyb8gLHtvzKzqY=</DigestValue>
      </Reference>
      <Reference URI="/xl/sharedStrings.xml?ContentType=application/vnd.openxmlformats-officedocument.spreadsheetml.sharedStrings+xml">
        <DigestMethod Algorithm="http://www.w3.org/2001/04/xmlenc#sha256"/>
        <DigestValue>p7AyzLk0aE1aIsydVtEg12/AoQjSWUO7p5X7MvaQoaE=</DigestValue>
      </Reference>
      <Reference URI="/xl/styles.xml?ContentType=application/vnd.openxmlformats-officedocument.spreadsheetml.styles+xml">
        <DigestMethod Algorithm="http://www.w3.org/2001/04/xmlenc#sha256"/>
        <DigestValue>g7qodaBrdWPz182MeF3+WcYgu0EwVomz1Pm3JV2pwQU=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n2LIvjgVh8tRpU1AmTQ6nHpwTa0K3Eak672HlgpolZ4=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bl0/KOnfYJbbxRrgI6MO1SBHfJHs+1OF7Mkbs300m+4=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LYonLs1lHEjp/lFaXKDoWOya05fYA1gePDpMPjU0qlw=</DigestValue>
      </Reference>
      <Reference URI="/xl/worksheets/sheet10.xml?ContentType=application/vnd.openxmlformats-officedocument.spreadsheetml.worksheet+xml">
        <DigestMethod Algorithm="http://www.w3.org/2001/04/xmlenc#sha256"/>
        <DigestValue>Nm2b1mCG91vXtca3h4PUj+u6frOtSPQMfrsHJhf5mr0=</DigestValue>
      </Reference>
      <Reference URI="/xl/worksheets/sheet11.xml?ContentType=application/vnd.openxmlformats-officedocument.spreadsheetml.worksheet+xml">
        <DigestMethod Algorithm="http://www.w3.org/2001/04/xmlenc#sha256"/>
        <DigestValue>eyiqU9Rb1PnJFm3S63cMzhDgOsk8nhdaDU1cnvJQQ1Y=</DigestValue>
      </Reference>
      <Reference URI="/xl/worksheets/sheet12.xml?ContentType=application/vnd.openxmlformats-officedocument.spreadsheetml.worksheet+xml">
        <DigestMethod Algorithm="http://www.w3.org/2001/04/xmlenc#sha256"/>
        <DigestValue>461xSZPItu2Bygb3YJ4poiZwbLzeEF+kuCYvnIu0PBo=</DigestValue>
      </Reference>
      <Reference URI="/xl/worksheets/sheet13.xml?ContentType=application/vnd.openxmlformats-officedocument.spreadsheetml.worksheet+xml">
        <DigestMethod Algorithm="http://www.w3.org/2001/04/xmlenc#sha256"/>
        <DigestValue>9HOi2vznSQxvA7jj30flSJCkSwZ3h6cMOaj0sDPGhds=</DigestValue>
      </Reference>
      <Reference URI="/xl/worksheets/sheet14.xml?ContentType=application/vnd.openxmlformats-officedocument.spreadsheetml.worksheet+xml">
        <DigestMethod Algorithm="http://www.w3.org/2001/04/xmlenc#sha256"/>
        <DigestValue>4AYodkyW7eVu1gqYyKJFVRtYCXjlIit6QV5eo+bkcIA=</DigestValue>
      </Reference>
      <Reference URI="/xl/worksheets/sheet15.xml?ContentType=application/vnd.openxmlformats-officedocument.spreadsheetml.worksheet+xml">
        <DigestMethod Algorithm="http://www.w3.org/2001/04/xmlenc#sha256"/>
        <DigestValue>TJaiKsUEnTd5VPdTWrpvb6kgADmmHE5JVBMiA5UMkEQ=</DigestValue>
      </Reference>
      <Reference URI="/xl/worksheets/sheet16.xml?ContentType=application/vnd.openxmlformats-officedocument.spreadsheetml.worksheet+xml">
        <DigestMethod Algorithm="http://www.w3.org/2001/04/xmlenc#sha256"/>
        <DigestValue>H1t3NIwr7VKAsP9BcieLqxcpp/teIOoxoZdB2csFBJo=</DigestValue>
      </Reference>
      <Reference URI="/xl/worksheets/sheet2.xml?ContentType=application/vnd.openxmlformats-officedocument.spreadsheetml.worksheet+xml">
        <DigestMethod Algorithm="http://www.w3.org/2001/04/xmlenc#sha256"/>
        <DigestValue>lFyCs1j3xWQwXprgMXgZdOpp1rZfRAV+glr/D+8d5wc=</DigestValue>
      </Reference>
      <Reference URI="/xl/worksheets/sheet3.xml?ContentType=application/vnd.openxmlformats-officedocument.spreadsheetml.worksheet+xml">
        <DigestMethod Algorithm="http://www.w3.org/2001/04/xmlenc#sha256"/>
        <DigestValue>x9con5xE1aeTlLmTs5ySSMA/Ft8uRKA2f5kPuowz550=</DigestValue>
      </Reference>
      <Reference URI="/xl/worksheets/sheet4.xml?ContentType=application/vnd.openxmlformats-officedocument.spreadsheetml.worksheet+xml">
        <DigestMethod Algorithm="http://www.w3.org/2001/04/xmlenc#sha256"/>
        <DigestValue>g6qyH5KUh9X2MCaniXdh4SP0pu8xRisTLqxh2qDuLTo=</DigestValue>
      </Reference>
      <Reference URI="/xl/worksheets/sheet5.xml?ContentType=application/vnd.openxmlformats-officedocument.spreadsheetml.worksheet+xml">
        <DigestMethod Algorithm="http://www.w3.org/2001/04/xmlenc#sha256"/>
        <DigestValue>XL+Ra5u3zo45zOWl3m2m61a6+IRcpS6+QssfOY+TLyw=</DigestValue>
      </Reference>
      <Reference URI="/xl/worksheets/sheet6.xml?ContentType=application/vnd.openxmlformats-officedocument.spreadsheetml.worksheet+xml">
        <DigestMethod Algorithm="http://www.w3.org/2001/04/xmlenc#sha256"/>
        <DigestValue>QYSNY0xeWMQk/2Q9iLX444ASSwm7rk6I4CLKaYivbPA=</DigestValue>
      </Reference>
      <Reference URI="/xl/worksheets/sheet7.xml?ContentType=application/vnd.openxmlformats-officedocument.spreadsheetml.worksheet+xml">
        <DigestMethod Algorithm="http://www.w3.org/2001/04/xmlenc#sha256"/>
        <DigestValue>PCYCvXFMoclh24I1H3E/bntRBxye7UXmK87wGfdVWcU=</DigestValue>
      </Reference>
      <Reference URI="/xl/worksheets/sheet8.xml?ContentType=application/vnd.openxmlformats-officedocument.spreadsheetml.worksheet+xml">
        <DigestMethod Algorithm="http://www.w3.org/2001/04/xmlenc#sha256"/>
        <DigestValue>eHcC4umbQ20sqkhtQ0L7l4Q9+IBRNyyKjaW3VynLFn0=</DigestValue>
      </Reference>
      <Reference URI="/xl/worksheets/sheet9.xml?ContentType=application/vnd.openxmlformats-officedocument.spreadsheetml.worksheet+xml">
        <DigestMethod Algorithm="http://www.w3.org/2001/04/xmlenc#sha256"/>
        <DigestValue>C3ipdHY8XwRslzsLEa6FzIlguGxTLZf6OnBMveOHM8w=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2017-11-02T07:29:02Z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2017-11-02T07:29:02Z</xd:SigningTime>
          <xd:SigningCertificate>
            <xd:Cert>
              <xd:CertDigest>
                <DigestMethod Algorithm="http://www.w3.org/2001/04/xmlenc#sha256"/>
                <DigestValue>ZNfH+qfjnwEtXM+lV+ObJRD9De/x5/3dy4hyPQmjRQo=</DigestValue>
              </xd:CertDigest>
              <xd:IssuerSerial>
                <X509IssuerName>CN=NBG Class 2 INT Sub CA, DC=nbg, DC=ge</X509IssuerName>
                <X509SerialNumber>583270914108581763620064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</vt:lpstr>
      <vt:lpstr>1. key ratios</vt:lpstr>
      <vt:lpstr>2. RC</vt:lpstr>
      <vt:lpstr>3. PL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2017-11-01T14:30:31Z</dcterms:modified>
</cp:coreProperties>
</file>