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85" windowWidth="14805" windowHeight="7530" tabRatio="919" activeTab="1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D21" i="64" l="1"/>
  <c r="H22" i="74" l="1"/>
  <c r="H21" i="74" l="1"/>
  <c r="H20" i="74"/>
  <c r="H19" i="74"/>
  <c r="H18" i="74"/>
  <c r="H17" i="74"/>
  <c r="H16" i="74"/>
  <c r="H15" i="74"/>
  <c r="H14" i="74"/>
  <c r="H13" i="74"/>
  <c r="H12" i="74"/>
  <c r="H11" i="74"/>
  <c r="H10" i="74"/>
  <c r="H9" i="74"/>
  <c r="H8" i="74"/>
  <c r="C21" i="72"/>
  <c r="F15" i="72"/>
  <c r="C36" i="69"/>
  <c r="E20" i="72"/>
  <c r="E19" i="72"/>
  <c r="E18" i="72"/>
  <c r="E17" i="72"/>
  <c r="E16" i="72"/>
  <c r="E14" i="72"/>
  <c r="E13" i="72"/>
  <c r="E12" i="72"/>
  <c r="E11" i="72"/>
  <c r="E10" i="72"/>
  <c r="E9" i="72"/>
  <c r="E8" i="72"/>
  <c r="C15" i="72"/>
  <c r="E15" i="72" s="1"/>
  <c r="C22" i="74"/>
  <c r="C14" i="69"/>
  <c r="C16" i="75"/>
  <c r="D16" i="75"/>
  <c r="D7" i="75"/>
  <c r="C7" i="75"/>
  <c r="G14" i="62"/>
  <c r="F14" i="62"/>
  <c r="H14" i="62" s="1"/>
  <c r="E14" i="62"/>
  <c r="D14" i="62"/>
  <c r="C14" i="62"/>
  <c r="S21" i="35" l="1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22" i="35" l="1"/>
  <c r="F21" i="72" l="1"/>
  <c r="D21" i="72"/>
  <c r="E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G22" i="74" l="1"/>
  <c r="F22" i="74"/>
  <c r="D15" i="36" l="1"/>
  <c r="V7" i="64"/>
  <c r="T21" i="64" l="1"/>
  <c r="U21" i="64"/>
  <c r="V9" i="64"/>
  <c r="C6" i="71" l="1"/>
  <c r="G8" i="72" l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7" i="37"/>
  <c r="C21" i="37" l="1"/>
  <c r="D6" i="71"/>
  <c r="C14" i="71"/>
  <c r="G61" i="53"/>
  <c r="F61" i="53"/>
  <c r="D61" i="53"/>
  <c r="C61" i="53"/>
  <c r="G53" i="53"/>
  <c r="F53" i="53"/>
  <c r="D53" i="53"/>
  <c r="C53" i="53"/>
  <c r="G34" i="53"/>
  <c r="G45" i="53" s="1"/>
  <c r="F34" i="53"/>
  <c r="F45" i="53" s="1"/>
  <c r="F54" i="53" s="1"/>
  <c r="D34" i="53"/>
  <c r="D45" i="53" s="1"/>
  <c r="C34" i="53"/>
  <c r="C45" i="53" s="1"/>
  <c r="C54" i="53" l="1"/>
  <c r="D54" i="53"/>
  <c r="G54" i="53"/>
  <c r="G30" i="53"/>
  <c r="F30" i="53"/>
  <c r="D30" i="53"/>
  <c r="C30" i="53"/>
  <c r="G9" i="53"/>
  <c r="G22" i="53" s="1"/>
  <c r="G31" i="53" s="1"/>
  <c r="G56" i="53" s="1"/>
  <c r="G63" i="53" s="1"/>
  <c r="G65" i="53" s="1"/>
  <c r="G67" i="53" s="1"/>
  <c r="F9" i="53"/>
  <c r="F22" i="53" s="1"/>
  <c r="D9" i="53"/>
  <c r="D22" i="53" s="1"/>
  <c r="D31" i="53" s="1"/>
  <c r="D56" i="53" s="1"/>
  <c r="D63" i="53" s="1"/>
  <c r="D65" i="53" s="1"/>
  <c r="D67" i="53" s="1"/>
  <c r="C9" i="53"/>
  <c r="C22" i="53" s="1"/>
  <c r="D31" i="62"/>
  <c r="D41" i="62" s="1"/>
  <c r="C31" i="62"/>
  <c r="C41" i="62" s="1"/>
  <c r="C20" i="62"/>
  <c r="C31" i="53" l="1"/>
  <c r="C56" i="53" s="1"/>
  <c r="C63" i="53" s="1"/>
  <c r="C65" i="53" s="1"/>
  <c r="C67" i="53" s="1"/>
  <c r="E22" i="53"/>
  <c r="F31" i="53"/>
  <c r="F56" i="53" s="1"/>
  <c r="F63" i="53" s="1"/>
  <c r="F65" i="53" s="1"/>
  <c r="F67" i="53" s="1"/>
  <c r="H22" i="53"/>
  <c r="G31" i="62"/>
  <c r="G41" i="62" s="1"/>
  <c r="F31" i="62"/>
  <c r="F41" i="62" s="1"/>
  <c r="F20" i="62"/>
  <c r="G20" i="62"/>
  <c r="D20" i="62"/>
  <c r="E41" i="62" l="1"/>
  <c r="E31" i="62"/>
  <c r="D22" i="74"/>
  <c r="E22" i="74"/>
  <c r="G20" i="72"/>
  <c r="G19" i="72"/>
  <c r="G18" i="72"/>
  <c r="G17" i="72"/>
  <c r="G16" i="72"/>
  <c r="G15" i="72"/>
  <c r="G14" i="72"/>
  <c r="G13" i="72"/>
  <c r="G12" i="72"/>
  <c r="G11" i="72"/>
  <c r="G10" i="72"/>
  <c r="G9" i="72"/>
  <c r="D14" i="71"/>
  <c r="G21" i="72" l="1"/>
  <c r="C5" i="73" s="1"/>
  <c r="C8" i="73" s="1"/>
  <c r="C13" i="73" s="1"/>
  <c r="C43" i="28"/>
  <c r="C31" i="28" l="1"/>
  <c r="C30" i="28" s="1"/>
  <c r="C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8" i="64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H21" i="53"/>
  <c r="H67" i="53"/>
  <c r="H66" i="53"/>
  <c r="H65" i="53"/>
  <c r="H64" i="53"/>
  <c r="H63" i="53"/>
  <c r="H61" i="53"/>
  <c r="H60" i="53"/>
  <c r="H59" i="53"/>
  <c r="H58" i="53"/>
  <c r="H56" i="53"/>
  <c r="H54" i="53"/>
  <c r="H53" i="53"/>
  <c r="H52" i="53"/>
  <c r="H51" i="53"/>
  <c r="H50" i="53"/>
  <c r="H49" i="53"/>
  <c r="H48" i="53"/>
  <c r="H47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1" i="53"/>
  <c r="H30" i="53"/>
  <c r="H29" i="53"/>
  <c r="H28" i="53"/>
  <c r="H27" i="53"/>
  <c r="H26" i="53"/>
  <c r="H25" i="53"/>
  <c r="H24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H41" i="62"/>
  <c r="H8" i="62"/>
  <c r="H9" i="62"/>
  <c r="H10" i="62"/>
  <c r="H11" i="62"/>
  <c r="H12" i="62"/>
  <c r="H13" i="62"/>
  <c r="H15" i="62"/>
  <c r="H16" i="62"/>
  <c r="H17" i="62"/>
  <c r="H18" i="62"/>
  <c r="H19" i="62"/>
  <c r="H20" i="62"/>
  <c r="H22" i="62"/>
  <c r="H23" i="62"/>
  <c r="H24" i="62"/>
  <c r="H25" i="62"/>
  <c r="H26" i="62"/>
  <c r="H27" i="62"/>
  <c r="H28" i="62"/>
  <c r="H29" i="62"/>
  <c r="H30" i="62"/>
  <c r="H31" i="62"/>
  <c r="H33" i="62"/>
  <c r="H34" i="62"/>
  <c r="H35" i="62"/>
  <c r="H36" i="62"/>
  <c r="H37" i="62"/>
  <c r="H38" i="62"/>
  <c r="H39" i="62"/>
  <c r="H40" i="62"/>
  <c r="H7" i="62"/>
  <c r="E33" i="62"/>
  <c r="E34" i="62"/>
  <c r="E35" i="62"/>
  <c r="E36" i="62"/>
  <c r="E37" i="62"/>
  <c r="E38" i="62"/>
  <c r="E39" i="62"/>
  <c r="E40" i="62"/>
  <c r="E23" i="62"/>
  <c r="E24" i="62"/>
  <c r="E25" i="62"/>
  <c r="E26" i="62"/>
  <c r="E27" i="62"/>
  <c r="E28" i="62"/>
  <c r="E29" i="62"/>
  <c r="E30" i="62"/>
  <c r="E22" i="62"/>
  <c r="E8" i="62"/>
  <c r="E9" i="62"/>
  <c r="E10" i="62"/>
  <c r="E11" i="62"/>
  <c r="E12" i="62"/>
  <c r="E13" i="62"/>
  <c r="E15" i="62"/>
  <c r="E16" i="62"/>
  <c r="E17" i="62"/>
  <c r="E18" i="62"/>
  <c r="E19" i="62"/>
  <c r="E20" i="62"/>
  <c r="E7" i="62"/>
  <c r="C44" i="69" l="1"/>
  <c r="C24" i="69"/>
</calcChain>
</file>

<file path=xl/sharedStrings.xml><?xml version="1.0" encoding="utf-8"?>
<sst xmlns="http://schemas.openxmlformats.org/spreadsheetml/2006/main" count="669" uniqueCount="423">
  <si>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</si>
  <si>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</si>
  <si>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</si>
  <si>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</si>
  <si>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</si>
  <si>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</si>
  <si>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</si>
  <si>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</si>
  <si>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</si>
  <si>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</si>
  <si>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</si>
  <si>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</si>
  <si>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</si>
  <si>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</si>
  <si>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</si>
  <si>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</si>
  <si>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</si>
  <si>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</si>
  <si>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</si>
  <si>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</si>
  <si>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</si>
  <si>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</si>
  <si>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</si>
  <si>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</si>
  <si>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</si>
  <si>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</si>
  <si>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</si>
  <si>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</si>
  <si>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</si>
  <si>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</si>
  <si>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</si>
  <si>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</si>
  <si>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</si>
  <si>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</si>
  <si>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</si>
  <si>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</si>
  <si>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</si>
  <si>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</si>
  <si>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</si>
  <si>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</si>
  <si>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</si>
  <si>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</si>
  <si>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</si>
  <si>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</si>
  <si>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</si>
  <si>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</si>
  <si>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</si>
  <si>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</si>
  <si>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</si>
  <si>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</si>
  <si>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</si>
  <si>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</si>
  <si>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</si>
  <si>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</si>
  <si>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</si>
  <si>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</si>
  <si>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</si>
  <si>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</si>
  <si>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</si>
  <si>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</si>
  <si>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</si>
  <si>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</si>
  <si>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</si>
  <si>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</si>
  <si>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</si>
  <si>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</si>
  <si>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</si>
  <si>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</si>
  <si>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</si>
  <si>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</si>
  <si>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</si>
  <si>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</si>
  <si>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</si>
  <si>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</si>
  <si>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</si>
  <si>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</si>
  <si>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</si>
  <si>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</si>
  <si>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</si>
  <si>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</si>
  <si>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</si>
  <si>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</si>
  <si>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</si>
  <si>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</si>
  <si>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</si>
  <si>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</si>
  <si>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</si>
  <si>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</si>
  <si>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</si>
  <si>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</si>
  <si>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</si>
  <si>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</si>
  <si>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</si>
  <si>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</si>
  <si>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</si>
  <si>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</si>
  <si>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</si>
  <si>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</si>
  <si>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</si>
  <si>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</si>
  <si>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</si>
  <si>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</si>
  <si>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</si>
  <si>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</si>
  <si>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</si>
  <si>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</si>
  <si>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</si>
  <si>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</si>
  <si>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</si>
  <si>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</si>
  <si>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</si>
  <si>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</si>
  <si>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</si>
  <si>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</si>
  <si>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</si>
  <si>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</si>
  <si>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</si>
  <si>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</si>
  <si>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</si>
  <si>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</si>
  <si>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</si>
  <si>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</si>
  <si>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</si>
  <si>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</si>
  <si>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</si>
  <si>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</si>
  <si>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</si>
  <si>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</si>
  <si>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</si>
  <si>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</si>
  <si>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</si>
  <si>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</si>
  <si>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</si>
  <si>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</si>
  <si>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</si>
  <si>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</si>
  <si>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</si>
  <si>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</si>
  <si>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</si>
  <si>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</si>
  <si>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</si>
  <si>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</si>
  <si>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</si>
  <si>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</si>
  <si>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</si>
  <si>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</si>
  <si>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</si>
  <si>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</si>
  <si>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</si>
  <si>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</si>
  <si>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</si>
  <si>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</si>
  <si>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</si>
  <si>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</si>
  <si>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</si>
  <si>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</si>
  <si>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</si>
  <si>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</si>
  <si>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</si>
  <si>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</si>
  <si>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</si>
  <si>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</si>
  <si>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</si>
  <si>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</si>
  <si>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</si>
  <si>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</si>
  <si>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</si>
  <si>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</si>
  <si>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</si>
  <si>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</si>
  <si>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</si>
  <si>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</si>
  <si>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</si>
  <si>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</si>
  <si>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</si>
  <si>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</si>
  <si>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</si>
  <si>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</si>
  <si>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</si>
  <si>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</si>
  <si>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</si>
  <si>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</si>
  <si>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</si>
  <si>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</si>
  <si>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</si>
  <si>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</si>
  <si>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</si>
  <si>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</si>
  <si>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</si>
  <si>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</si>
  <si>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</si>
  <si>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</si>
  <si>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</si>
  <si>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</si>
  <si>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</si>
  <si>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</si>
  <si>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</si>
  <si>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</si>
  <si>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</si>
  <si>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</si>
  <si>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</si>
  <si>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</si>
  <si>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</si>
  <si>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</si>
  <si>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</si>
  <si>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</si>
  <si>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</si>
  <si>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</si>
  <si>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</si>
  <si>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</si>
  <si>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</si>
  <si>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</si>
  <si>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</si>
  <si>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</si>
  <si>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</si>
  <si>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</si>
  <si>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</si>
  <si>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</si>
  <si>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</si>
  <si>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</si>
  <si>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</si>
  <si>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</si>
  <si>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</si>
  <si>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</si>
  <si>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</si>
  <si>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</si>
  <si>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</si>
  <si>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</si>
  <si>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</si>
  <si>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</si>
  <si>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</si>
  <si>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</si>
  <si>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</si>
  <si>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</si>
  <si>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</si>
  <si>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</si>
  <si>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</si>
  <si>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</si>
  <si>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</si>
  <si>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</si>
  <si>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</si>
  <si>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</si>
  <si>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</si>
  <si>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</si>
  <si>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</si>
  <si>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</si>
  <si>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</si>
  <si>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</si>
  <si>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</si>
  <si>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</si>
  <si>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</si>
  <si>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</si>
  <si>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</si>
  <si>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</si>
  <si>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</si>
  <si>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</si>
  <si>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</si>
  <si>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</si>
  <si>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</si>
  <si>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</si>
  <si>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</si>
  <si>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</si>
  <si>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</si>
  <si>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</si>
  <si>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</si>
  <si>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</si>
  <si>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</si>
  <si>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</si>
  <si>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</si>
  <si>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</si>
  <si>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</si>
  <si>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</si>
  <si>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</si>
  <si>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</si>
  <si>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</si>
  <si>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</si>
  <si>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</si>
  <si>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</si>
  <si>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</si>
  <si>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</si>
  <si>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</si>
  <si>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</si>
  <si>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</si>
  <si>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</si>
  <si>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</si>
  <si>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</si>
  <si>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</si>
  <si>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</si>
  <si>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</si>
  <si>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</si>
  <si>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</si>
  <si>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</si>
  <si>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</si>
  <si>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</si>
  <si>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</si>
  <si>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</si>
  <si>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</si>
  <si>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</si>
  <si>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</si>
  <si>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</si>
  <si>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</si>
  <si>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</si>
  <si>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</si>
  <si>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</si>
  <si>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</si>
  <si>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</si>
  <si>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</si>
  <si>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</si>
  <si>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</si>
  <si>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</si>
  <si>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</si>
  <si>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</si>
  <si>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</si>
  <si>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</si>
  <si>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</si>
  <si>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</si>
  <si>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</si>
  <si>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</si>
  <si>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</si>
  <si>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</si>
  <si>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</si>
  <si>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</si>
  <si>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</si>
  <si>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</si>
  <si>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</si>
  <si>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</si>
  <si>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</si>
  <si>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</si>
  <si>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</si>
  <si>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</si>
  <si>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</si>
  <si>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</si>
  <si>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</si>
  <si>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</si>
  <si>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</si>
  <si>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</si>
  <si>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</si>
  <si>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</si>
  <si>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</si>
  <si>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</si>
  <si>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</si>
  <si>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</si>
  <si>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</si>
  <si>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</si>
  <si>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</si>
  <si>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</si>
  <si>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</si>
  <si>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</si>
  <si>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</si>
  <si>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</si>
  <si>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</si>
  <si>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</si>
  <si>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</si>
  <si>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</si>
  <si>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</si>
  <si>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</si>
  <si>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</si>
  <si>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</si>
  <si>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</si>
  <si>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</si>
  <si>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</si>
  <si>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</si>
  <si>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</si>
  <si>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</si>
  <si>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</si>
  <si>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</si>
  <si>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</si>
  <si>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</si>
  <si>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</si>
  <si>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</si>
  <si>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</si>
  <si>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</si>
  <si>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</si>
  <si>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</si>
  <si>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</si>
  <si>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</si>
  <si>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</si>
  <si>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</si>
  <si>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</si>
  <si>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</si>
  <si>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</si>
  <si>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</si>
  <si>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</si>
  <si>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</si>
  <si>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</si>
  <si>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</si>
  <si>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</si>
  <si>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</si>
  <si>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</si>
  <si>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</si>
  <si>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</si>
  <si>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</si>
  <si>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სს "ბაზისბანკი"</t>
  </si>
  <si>
    <t>ჯანგ ძუნი</t>
  </si>
  <si>
    <t>ჟუ ნინგი</t>
  </si>
  <si>
    <t>ცაავა დავით</t>
  </si>
  <si>
    <t>ხვეი ლი</t>
  </si>
  <si>
    <t>ასლანიკაშვილი ლია</t>
  </si>
  <si>
    <t>კაკაბაძე დავით</t>
  </si>
  <si>
    <t>გარდაფხაძე ლევან</t>
  </si>
  <si>
    <t>შპს "Xinjiang HuaLing Industry &amp; Trade (Group) Co"</t>
  </si>
  <si>
    <t>მი ზაიქი</t>
  </si>
  <si>
    <t>დავით ცაავა</t>
  </si>
  <si>
    <t>www.basisbank.ge</t>
  </si>
  <si>
    <t>ცხრილი 9 (Capital), N2</t>
  </si>
  <si>
    <t>ცხრილი 9 (Capital), N3</t>
  </si>
  <si>
    <t>ცხრილი 9 (Capital), N5</t>
  </si>
  <si>
    <t>ცხრილი 9 (Capital), N6</t>
  </si>
  <si>
    <t>ცხრილი 9 (Capital), N8</t>
  </si>
  <si>
    <t>ცხრილი 9 (Capital), N17</t>
  </si>
  <si>
    <t>ცხრილი 9 (Capital), N39</t>
  </si>
  <si>
    <t xml:space="preserve">                                                                         -  </t>
  </si>
  <si>
    <t>1Q 2017</t>
  </si>
  <si>
    <t>2Q 2017</t>
  </si>
  <si>
    <t>4Q 2016</t>
  </si>
  <si>
    <t>3Q 2016</t>
  </si>
  <si>
    <t xml:space="preserve"> 2Q 2016</t>
  </si>
  <si>
    <t>1.4*</t>
  </si>
  <si>
    <t>საოპერაციო  რისკებით გამოწვეული დანაკარგების რეზერვი</t>
  </si>
  <si>
    <t xml:space="preserve">                                   -  </t>
  </si>
  <si>
    <t xml:space="preserve">                              -  </t>
  </si>
  <si>
    <t xml:space="preserve">                           -  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</si>
  <si>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№92/04 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</si>
</sst>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10"/>
      <color rgb="FF333333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168" fontId="29" fillId="37" borderId="0"/>
    <xf numFmtId="169" fontId="29" fillId="37" borderId="0"/>
    <xf numFmtId="168" fontId="29" fillId="37" borderId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5" borderId="0" applyNumberFormat="0" applyBorder="0" applyAlignment="0" applyProtection="0"/>
    <xf numFmtId="0" fontId="30" fillId="59" borderId="0" applyNumberFormat="0" applyBorder="0" applyAlignment="0" applyProtection="0"/>
    <xf numFmtId="0" fontId="32" fillId="56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5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170" fontId="38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2" fontId="40" fillId="0" borderId="0" applyFill="0" applyBorder="0" applyAlignment="0"/>
    <xf numFmtId="173" fontId="40" fillId="0" borderId="0" applyFill="0" applyBorder="0" applyAlignment="0"/>
    <xf numFmtId="174" fontId="40" fillId="0" borderId="0" applyFill="0" applyBorder="0" applyAlignment="0"/>
    <xf numFmtId="175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9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4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172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14" fontId="49" fillId="0" borderId="0" applyFill="0" applyBorder="0" applyAlignment="0"/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7" fillId="0" borderId="33" applyNumberFormat="0" applyAlignment="0" applyProtection="0">
      <alignment horizontal="left" vertical="center"/>
    </xf>
    <xf numFmtId="0" fontId="57" fillId="0" borderId="33" applyNumberFormat="0" applyAlignment="0" applyProtection="0">
      <alignment horizontal="left" vertical="center"/>
    </xf>
    <xf numFmtId="168" fontId="57" fillId="0" borderId="33" applyNumberFormat="0" applyAlignment="0" applyProtection="0">
      <alignment horizontal="left" vertical="center"/>
    </xf>
    <xf numFmtId="0" fontId="57" fillId="0" borderId="9">
      <alignment horizontal="left" vertical="center"/>
    </xf>
    <xf numFmtId="0" fontId="57" fillId="0" borderId="9">
      <alignment horizontal="left" vertical="center"/>
    </xf>
    <xf numFmtId="168" fontId="57" fillId="0" borderId="9">
      <alignment horizontal="left" vertical="center"/>
    </xf>
    <xf numFmtId="0" fontId="58" fillId="0" borderId="46" applyNumberFormat="0" applyFill="0" applyAlignment="0" applyProtection="0"/>
    <xf numFmtId="169" fontId="58" fillId="0" borderId="46" applyNumberFormat="0" applyFill="0" applyAlignment="0" applyProtection="0"/>
    <xf numFmtId="0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0" fontId="58" fillId="0" borderId="46" applyNumberFormat="0" applyFill="0" applyAlignment="0" applyProtection="0"/>
    <xf numFmtId="0" fontId="59" fillId="0" borderId="47" applyNumberFormat="0" applyFill="0" applyAlignment="0" applyProtection="0"/>
    <xf numFmtId="169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0" fontId="60" fillId="0" borderId="48" applyNumberFormat="0" applyFill="0" applyAlignment="0" applyProtection="0"/>
    <xf numFmtId="169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61" fillId="0" borderId="0"/>
    <xf numFmtId="168" fontId="62" fillId="0" borderId="0"/>
    <xf numFmtId="0" fontId="62" fillId="0" borderId="0"/>
    <xf numFmtId="168" fontId="62" fillId="0" borderId="0"/>
    <xf numFmtId="168" fontId="57" fillId="0" borderId="0"/>
    <xf numFmtId="0" fontId="57" fillId="0" borderId="0"/>
    <xf numFmtId="168" fontId="57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168" fontId="66" fillId="0" borderId="0"/>
    <xf numFmtId="0" fontId="66" fillId="0" borderId="0"/>
    <xf numFmtId="168" fontId="66" fillId="0" borderId="0"/>
    <xf numFmtId="0" fontId="6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7" fillId="0" borderId="0" applyNumberFormat="0" applyFill="0" applyBorder="0" applyAlignment="0" applyProtection="0">
      <alignment vertical="top"/>
      <protection locked="0"/>
    </xf>
    <xf numFmtId="169" fontId="67" fillId="0" borderId="0" applyNumberFormat="0" applyFill="0" applyBorder="0" applyAlignment="0" applyProtection="0">
      <alignment vertical="top"/>
      <protection locked="0"/>
    </xf>
    <xf numFmtId="168" fontId="67" fillId="0" borderId="0" applyNumberFormat="0" applyFill="0" applyBorder="0" applyAlignment="0" applyProtection="0">
      <alignment vertical="top"/>
      <protection locked="0"/>
    </xf>
    <xf numFmtId="168" fontId="68" fillId="0" borderId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9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0" fontId="7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0" fontId="75" fillId="73" borderId="0" applyNumberFormat="0" applyBorder="0" applyAlignment="0" applyProtection="0"/>
    <xf numFmtId="1" fontId="78" fillId="0" borderId="0" applyProtection="0"/>
    <xf numFmtId="168" fontId="29" fillId="0" borderId="50"/>
    <xf numFmtId="169" fontId="29" fillId="0" borderId="50"/>
    <xf numFmtId="168" fontId="2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81" fontId="2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0" fillId="0" borderId="0"/>
    <xf numFmtId="0" fontId="80" fillId="0" borderId="0"/>
    <xf numFmtId="0" fontId="79" fillId="0" borderId="0"/>
    <xf numFmtId="179" fontId="3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31" fillId="0" borderId="0"/>
    <xf numFmtId="168" fontId="3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68" fontId="31" fillId="0" borderId="0"/>
    <xf numFmtId="0" fontId="31" fillId="0" borderId="0"/>
    <xf numFmtId="0" fontId="3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179" fontId="3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79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31" fillId="0" borderId="0"/>
    <xf numFmtId="0" fontId="2" fillId="0" borderId="0"/>
    <xf numFmtId="0" fontId="30" fillId="0" borderId="0"/>
    <xf numFmtId="168" fontId="28" fillId="0" borderId="0"/>
    <xf numFmtId="0" fontId="2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1" fillId="0" borderId="0"/>
    <xf numFmtId="0" fontId="31" fillId="0" borderId="0"/>
    <xf numFmtId="168" fontId="28" fillId="0" borderId="0"/>
    <xf numFmtId="0" fontId="68" fillId="0" borderId="0"/>
    <xf numFmtId="0" fontId="2" fillId="0" borderId="0"/>
    <xf numFmtId="168" fontId="28" fillId="0" borderId="0"/>
    <xf numFmtId="0" fontId="1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179" fontId="3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79" fontId="2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9" fillId="0" borderId="0"/>
    <xf numFmtId="0" fontId="8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8" fillId="0" borderId="0"/>
    <xf numFmtId="0" fontId="29" fillId="0" borderId="0"/>
    <xf numFmtId="179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9" fillId="0" borderId="0"/>
    <xf numFmtId="179" fontId="8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168" fontId="29" fillId="0" borderId="0"/>
    <xf numFmtId="0" fontId="7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8" fillId="0" borderId="0"/>
    <xf numFmtId="0" fontId="79" fillId="0" borderId="0"/>
    <xf numFmtId="168" fontId="8" fillId="0" borderId="0"/>
    <xf numFmtId="0" fontId="79" fillId="0" borderId="0"/>
    <xf numFmtId="168" fontId="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179" fontId="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179" fontId="2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9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7" fillId="0" borderId="0"/>
    <xf numFmtId="0" fontId="2" fillId="0" borderId="0"/>
    <xf numFmtId="0" fontId="79" fillId="0" borderId="0"/>
    <xf numFmtId="168" fontId="4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2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168" fontId="2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3" fillId="0" borderId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9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5" fillId="0" borderId="0"/>
    <xf numFmtId="0" fontId="85" fillId="0" borderId="0"/>
    <xf numFmtId="168" fontId="85" fillId="0" borderId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9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28" fillId="0" borderId="0"/>
    <xf numFmtId="17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8" fillId="0" borderId="3" applyNumberFormat="0">
      <alignment horizontal="center" vertical="top" wrapText="1"/>
    </xf>
    <xf numFmtId="0" fontId="9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1" fillId="0" borderId="0"/>
    <xf numFmtId="0" fontId="28" fillId="0" borderId="0"/>
    <xf numFmtId="0" fontId="92" fillId="0" borderId="0"/>
    <xf numFmtId="0" fontId="92" fillId="0" borderId="0"/>
    <xf numFmtId="168" fontId="28" fillId="0" borderId="0"/>
    <xf numFmtId="168" fontId="28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9" fontId="49" fillId="0" borderId="0" applyFill="0" applyBorder="0" applyAlignment="0"/>
    <xf numFmtId="189" fontId="40" fillId="0" borderId="0" applyFill="0" applyBorder="0" applyAlignment="0"/>
    <xf numFmtId="190" fontId="40" fillId="0" borderId="0" applyFill="0" applyBorder="0" applyAlignment="0"/>
    <xf numFmtId="0" fontId="95" fillId="0" borderId="0">
      <alignment horizontal="center" vertical="top"/>
    </xf>
    <xf numFmtId="0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9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28" fillId="0" borderId="54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" fontId="100" fillId="0" borderId="0" applyFill="0" applyProtection="0">
      <alignment horizontal="right"/>
    </xf>
    <xf numFmtId="42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102" fillId="0" borderId="0"/>
    <xf numFmtId="0" fontId="103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86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21" xfId="0" applyFont="1" applyBorder="1" applyAlignment="1">
      <alignment vertical="center"/>
    </xf>
    <xf numFmtId="0" fontId="9" fillId="0" borderId="24" xfId="0" applyFont="1" applyBorder="1"/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20" fillId="0" borderId="0" xfId="0" applyFont="1" applyAlignment="1">
      <alignment vertical="center"/>
    </xf>
    <xf numFmtId="0" fontId="9" fillId="0" borderId="0" xfId="0" applyFont="1" applyFill="1" applyBorder="1"/>
    <xf numFmtId="0" fontId="19" fillId="0" borderId="0" xfId="0" applyFont="1" applyFill="1"/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/>
    </xf>
    <xf numFmtId="38" fontId="21" fillId="0" borderId="3" xfId="0" applyNumberFormat="1" applyFont="1" applyFill="1" applyBorder="1" applyAlignment="1" applyProtection="1">
      <alignment horizontal="right"/>
      <protection locked="0"/>
    </xf>
    <xf numFmtId="0" fontId="21" fillId="0" borderId="3" xfId="0" applyFont="1" applyFill="1" applyBorder="1" applyAlignment="1">
      <alignment horizontal="left" wrapText="1" indent="1"/>
    </xf>
    <xf numFmtId="0" fontId="21" fillId="0" borderId="3" xfId="0" applyFont="1" applyFill="1" applyBorder="1" applyAlignment="1">
      <alignment horizontal="left" wrapText="1" indent="2"/>
    </xf>
    <xf numFmtId="0" fontId="22" fillId="0" borderId="3" xfId="0" applyFont="1" applyFill="1" applyBorder="1" applyAlignment="1"/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6" fillId="0" borderId="35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6" fillId="0" borderId="12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5" fillId="36" borderId="15" xfId="0" applyFont="1" applyFill="1" applyBorder="1" applyAlignment="1">
      <alignment wrapText="1"/>
    </xf>
    <xf numFmtId="0" fontId="4" fillId="0" borderId="21" xfId="0" applyFont="1" applyBorder="1"/>
    <xf numFmtId="0" fontId="26" fillId="0" borderId="3" xfId="0" applyFont="1" applyBorder="1"/>
    <xf numFmtId="0" fontId="25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indent="1"/>
    </xf>
    <xf numFmtId="38" fontId="21" fillId="0" borderId="22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/>
    <xf numFmtId="0" fontId="4" fillId="0" borderId="59" xfId="0" applyFont="1" applyBorder="1"/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4" fillId="0" borderId="60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6" fillId="0" borderId="21" xfId="0" applyFont="1" applyBorder="1" applyAlignment="1">
      <alignment horizontal="center"/>
    </xf>
    <xf numFmtId="167" fontId="26" fillId="0" borderId="68" xfId="0" applyNumberFormat="1" applyFont="1" applyBorder="1" applyAlignment="1">
      <alignment horizontal="center"/>
    </xf>
    <xf numFmtId="167" fontId="26" fillId="0" borderId="66" xfId="0" applyNumberFormat="1" applyFont="1" applyBorder="1" applyAlignment="1">
      <alignment horizontal="center"/>
    </xf>
    <xf numFmtId="167" fontId="20" fillId="0" borderId="66" xfId="0" applyNumberFormat="1" applyFont="1" applyBorder="1" applyAlignment="1">
      <alignment horizontal="center"/>
    </xf>
    <xf numFmtId="167" fontId="26" fillId="0" borderId="69" xfId="0" applyNumberFormat="1" applyFont="1" applyBorder="1" applyAlignment="1">
      <alignment horizontal="center"/>
    </xf>
    <xf numFmtId="167" fontId="25" fillId="36" borderId="61" xfId="0" applyNumberFormat="1" applyFont="1" applyFill="1" applyBorder="1" applyAlignment="1">
      <alignment horizontal="center"/>
    </xf>
    <xf numFmtId="167" fontId="26" fillId="0" borderId="65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36" borderId="62" xfId="0" applyFont="1" applyFill="1" applyBorder="1" applyAlignment="1">
      <alignment wrapText="1"/>
    </xf>
    <xf numFmtId="167" fontId="25" fillId="36" borderId="6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70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9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164" fontId="10" fillId="36" borderId="26" xfId="1" applyNumberFormat="1" applyFont="1" applyFill="1" applyBorder="1" applyAlignment="1" applyProtection="1">
      <protection locked="0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3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105" fillId="0" borderId="3" xfId="0" applyFont="1" applyBorder="1"/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6" fillId="0" borderId="3" xfId="20960" applyFont="1" applyFill="1" applyBorder="1" applyAlignment="1" applyProtection="1">
      <alignment horizontal="center" vertical="center"/>
    </xf>
    <xf numFmtId="0" fontId="107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9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5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9" fillId="0" borderId="7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9" fillId="76" borderId="66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22" xfId="0" applyNumberFormat="1" applyFont="1" applyFill="1" applyBorder="1" applyAlignment="1" applyProtection="1">
      <alignment vertical="center" wrapText="1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36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36" borderId="22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9" fillId="36" borderId="25" xfId="7" applyNumberFormat="1" applyFont="1" applyFill="1" applyBorder="1" applyAlignment="1" applyProtection="1">
      <alignment horizontal="right"/>
    </xf>
    <xf numFmtId="193" fontId="9" fillId="36" borderId="26" xfId="0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 applyProtection="1">
      <alignment horizontal="right"/>
      <protection locked="0"/>
    </xf>
    <xf numFmtId="193" fontId="9" fillId="36" borderId="22" xfId="7" applyNumberFormat="1" applyFont="1" applyFill="1" applyBorder="1" applyAlignment="1" applyProtection="1">
      <alignment horizontal="right"/>
    </xf>
    <xf numFmtId="193" fontId="21" fillId="36" borderId="3" xfId="0" applyNumberFormat="1" applyFont="1" applyFill="1" applyBorder="1" applyAlignment="1">
      <alignment horizontal="right"/>
    </xf>
    <xf numFmtId="193" fontId="9" fillId="0" borderId="22" xfId="7" applyNumberFormat="1" applyFont="1" applyFill="1" applyBorder="1" applyAlignment="1" applyProtection="1">
      <alignment horizontal="right"/>
    </xf>
    <xf numFmtId="193" fontId="22" fillId="0" borderId="3" xfId="0" applyNumberFormat="1" applyFont="1" applyFill="1" applyBorder="1" applyAlignment="1">
      <alignment horizontal="center"/>
    </xf>
    <xf numFmtId="193" fontId="22" fillId="0" borderId="22" xfId="0" applyNumberFormat="1" applyFont="1" applyFill="1" applyBorder="1" applyAlignment="1">
      <alignment horizontal="center"/>
    </xf>
    <xf numFmtId="193" fontId="21" fillId="36" borderId="3" xfId="0" applyNumberFormat="1" applyFont="1" applyFill="1" applyBorder="1" applyAlignment="1" applyProtection="1">
      <alignment horizontal="right"/>
    </xf>
    <xf numFmtId="193" fontId="21" fillId="0" borderId="22" xfId="0" applyNumberFormat="1" applyFont="1" applyFill="1" applyBorder="1" applyAlignment="1" applyProtection="1">
      <alignment horizontal="right"/>
      <protection locked="0"/>
    </xf>
    <xf numFmtId="193" fontId="9" fillId="36" borderId="3" xfId="7" applyNumberFormat="1" applyFont="1" applyFill="1" applyBorder="1" applyAlignment="1" applyProtection="1"/>
    <xf numFmtId="193" fontId="21" fillId="0" borderId="3" xfId="0" applyNumberFormat="1" applyFont="1" applyFill="1" applyBorder="1" applyAlignment="1" applyProtection="1">
      <protection locked="0"/>
    </xf>
    <xf numFmtId="193" fontId="9" fillId="36" borderId="22" xfId="7" applyNumberFormat="1" applyFont="1" applyFill="1" applyBorder="1" applyAlignment="1" applyProtection="1"/>
    <xf numFmtId="193" fontId="21" fillId="0" borderId="3" xfId="0" applyNumberFormat="1" applyFont="1" applyFill="1" applyBorder="1" applyAlignment="1" applyProtection="1">
      <alignment horizontal="right" vertical="center"/>
      <protection locked="0"/>
    </xf>
    <xf numFmtId="193" fontId="21" fillId="36" borderId="25" xfId="0" applyNumberFormat="1" applyFont="1" applyFill="1" applyBorder="1" applyAlignment="1">
      <alignment horizontal="right"/>
    </xf>
    <xf numFmtId="193" fontId="9" fillId="36" borderId="26" xfId="7" applyNumberFormat="1" applyFont="1" applyFill="1" applyBorder="1" applyAlignment="1" applyProtection="1">
      <alignment horizontal="right"/>
    </xf>
    <xf numFmtId="193" fontId="9" fillId="36" borderId="3" xfId="0" applyNumberFormat="1" applyFont="1" applyFill="1" applyBorder="1" applyAlignment="1" applyProtection="1">
      <alignment horizontal="right"/>
    </xf>
    <xf numFmtId="193" fontId="9" fillId="0" borderId="25" xfId="0" applyNumberFormat="1" applyFont="1" applyFill="1" applyBorder="1" applyAlignment="1" applyProtection="1">
      <alignment horizontal="right"/>
    </xf>
    <xf numFmtId="193" fontId="9" fillId="36" borderId="25" xfId="0" applyNumberFormat="1" applyFont="1" applyFill="1" applyBorder="1" applyAlignment="1" applyProtection="1">
      <alignment horizontal="right"/>
    </xf>
    <xf numFmtId="3" fontId="24" fillId="36" borderId="3" xfId="0" applyNumberFormat="1" applyFont="1" applyFill="1" applyBorder="1" applyAlignment="1">
      <alignment vertical="center" wrapText="1"/>
    </xf>
    <xf numFmtId="3" fontId="24" fillId="36" borderId="22" xfId="0" applyNumberFormat="1" applyFont="1" applyFill="1" applyBorder="1" applyAlignment="1">
      <alignment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22" xfId="0" applyNumberFormat="1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vertical="center" wrapText="1"/>
    </xf>
    <xf numFmtId="3" fontId="24" fillId="36" borderId="25" xfId="0" applyNumberFormat="1" applyFont="1" applyFill="1" applyBorder="1" applyAlignment="1">
      <alignment vertical="center" wrapText="1"/>
    </xf>
    <xf numFmtId="3" fontId="24" fillId="36" borderId="26" xfId="0" applyNumberFormat="1" applyFont="1" applyFill="1" applyBorder="1" applyAlignment="1">
      <alignment vertical="center" wrapText="1"/>
    </xf>
    <xf numFmtId="193" fontId="7" fillId="36" borderId="22" xfId="2" applyNumberFormat="1" applyFont="1" applyFill="1" applyBorder="1" applyAlignment="1" applyProtection="1">
      <alignment vertical="top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6" borderId="22" xfId="2" applyNumberFormat="1" applyFont="1" applyFill="1" applyBorder="1" applyAlignment="1" applyProtection="1">
      <alignment vertical="top" wrapText="1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7" fillId="36" borderId="22" xfId="2" applyNumberFormat="1" applyFont="1" applyFill="1" applyBorder="1" applyAlignment="1" applyProtection="1">
      <alignment vertical="top" wrapText="1"/>
      <protection locked="0"/>
    </xf>
    <xf numFmtId="193" fontId="7" fillId="36" borderId="26" xfId="2" applyNumberFormat="1" applyFont="1" applyFill="1" applyBorder="1" applyAlignment="1" applyProtection="1">
      <alignment vertical="top" wrapText="1"/>
    </xf>
    <xf numFmtId="193" fontId="26" fillId="0" borderId="34" xfId="0" applyNumberFormat="1" applyFont="1" applyBorder="1" applyAlignment="1">
      <alignment vertical="center"/>
    </xf>
    <xf numFmtId="193" fontId="26" fillId="0" borderId="13" xfId="0" applyNumberFormat="1" applyFont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6" fillId="0" borderId="14" xfId="0" applyNumberFormat="1" applyFont="1" applyBorder="1" applyAlignment="1">
      <alignment vertical="center"/>
    </xf>
    <xf numFmtId="193" fontId="25" fillId="36" borderId="16" xfId="0" applyNumberFormat="1" applyFont="1" applyFill="1" applyBorder="1" applyAlignment="1">
      <alignment vertical="center"/>
    </xf>
    <xf numFmtId="193" fontId="26" fillId="0" borderId="17" xfId="0" applyNumberFormat="1" applyFont="1" applyBorder="1" applyAlignment="1">
      <alignment vertical="center"/>
    </xf>
    <xf numFmtId="193" fontId="20" fillId="0" borderId="14" xfId="0" applyNumberFormat="1" applyFont="1" applyBorder="1" applyAlignment="1">
      <alignment vertical="center"/>
    </xf>
    <xf numFmtId="193" fontId="25" fillId="36" borderId="63" xfId="0" applyNumberFormat="1" applyFont="1" applyFill="1" applyBorder="1" applyAlignment="1">
      <alignment vertical="center"/>
    </xf>
    <xf numFmtId="193" fontId="26" fillId="36" borderId="1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36" borderId="25" xfId="0" applyNumberFormat="1" applyFont="1" applyFill="1" applyBorder="1"/>
    <xf numFmtId="193" fontId="4" fillId="0" borderId="21" xfId="0" applyNumberFormat="1" applyFont="1" applyBorder="1" applyAlignment="1"/>
    <xf numFmtId="193" fontId="4" fillId="0" borderId="22" xfId="0" applyNumberFormat="1" applyFont="1" applyBorder="1" applyAlignment="1"/>
    <xf numFmtId="193" fontId="4" fillId="36" borderId="56" xfId="0" applyNumberFormat="1" applyFont="1" applyFill="1" applyBorder="1" applyAlignment="1"/>
    <xf numFmtId="193" fontId="4" fillId="36" borderId="24" xfId="0" applyNumberFormat="1" applyFont="1" applyFill="1" applyBorder="1"/>
    <xf numFmtId="193" fontId="4" fillId="36" borderId="26" xfId="0" applyNumberFormat="1" applyFont="1" applyFill="1" applyBorder="1"/>
    <xf numFmtId="193" fontId="4" fillId="36" borderId="57" xfId="0" applyNumberFormat="1" applyFont="1" applyFill="1" applyBorder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7" fillId="0" borderId="3" xfId="8" applyNumberFormat="1" applyFont="1" applyFill="1" applyBorder="1" applyAlignment="1" applyProtection="1">
      <alignment horizontal="right" wrapText="1"/>
      <protection locked="0"/>
    </xf>
    <xf numFmtId="193" fontId="7" fillId="0" borderId="0" xfId="5" applyNumberFormat="1" applyFont="1" applyFill="1" applyBorder="1" applyProtection="1">
      <protection locked="0"/>
    </xf>
    <xf numFmtId="193" fontId="15" fillId="36" borderId="25" xfId="16" applyNumberFormat="1" applyFont="1" applyFill="1" applyBorder="1" applyAlignment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26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193" fontId="4" fillId="0" borderId="23" xfId="0" applyNumberFormat="1" applyFont="1" applyBorder="1" applyAlignment="1"/>
    <xf numFmtId="193" fontId="4" fillId="0" borderId="23" xfId="0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9" fontId="10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9" fontId="4" fillId="0" borderId="22" xfId="20961" applyFont="1" applyBorder="1"/>
    <xf numFmtId="9" fontId="4" fillId="36" borderId="26" xfId="20961" applyFont="1" applyFill="1" applyBorder="1"/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167" fontId="4" fillId="0" borderId="3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/>
    </xf>
    <xf numFmtId="167" fontId="14" fillId="0" borderId="3" xfId="0" applyNumberFormat="1" applyFont="1" applyBorder="1" applyAlignment="1">
      <alignment horizontal="center" vertical="center"/>
    </xf>
    <xf numFmtId="167" fontId="6" fillId="36" borderId="2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19" xfId="8" applyFont="1" applyFill="1" applyBorder="1" applyAlignment="1" applyProtection="1">
      <alignment horizontal="center"/>
      <protection locked="0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Fill="1" applyBorder="1" applyAlignment="1" applyProtection="1">
      <alignment horizontal="right"/>
      <protection locked="0"/>
    </xf>
    <xf numFmtId="0" fontId="21" fillId="0" borderId="3" xfId="0" applyFont="1" applyFill="1" applyBorder="1" applyAlignment="1">
      <alignment horizontal="right" vertical="center" wrapText="1"/>
    </xf>
    <xf numFmtId="193" fontId="22" fillId="0" borderId="3" xfId="0" applyNumberFormat="1" applyFont="1" applyFill="1" applyBorder="1" applyAlignment="1">
      <alignment horizontal="right"/>
    </xf>
    <xf numFmtId="193" fontId="21" fillId="0" borderId="3" xfId="0" applyNumberFormat="1" applyFont="1" applyFill="1" applyBorder="1" applyAlignment="1" applyProtection="1">
      <alignment horizontal="right" indent="1"/>
      <protection locked="0"/>
    </xf>
    <xf numFmtId="165" fontId="4" fillId="0" borderId="0" xfId="20961" applyNumberFormat="1" applyFont="1"/>
    <xf numFmtId="165" fontId="9" fillId="0" borderId="0" xfId="20961" applyNumberFormat="1" applyFont="1" applyBorder="1" applyAlignment="1">
      <alignment horizontal="right" wrapText="1"/>
    </xf>
    <xf numFmtId="165" fontId="4" fillId="0" borderId="23" xfId="20961" applyNumberFormat="1" applyFont="1" applyBorder="1" applyAlignment="1"/>
    <xf numFmtId="165" fontId="9" fillId="0" borderId="23" xfId="20961" applyNumberFormat="1" applyFont="1" applyBorder="1" applyAlignment="1"/>
    <xf numFmtId="165" fontId="9" fillId="0" borderId="23" xfId="20961" applyNumberFormat="1" applyFont="1" applyBorder="1" applyAlignment="1">
      <alignment wrapText="1"/>
    </xf>
    <xf numFmtId="0" fontId="11" fillId="0" borderId="2" xfId="17" applyFill="1" applyBorder="1" applyAlignment="1" applyProtection="1">
      <alignment horizontal="left" wrapText="1" indent="1"/>
    </xf>
    <xf numFmtId="0" fontId="6" fillId="0" borderId="0" xfId="0" applyFont="1" applyFill="1" applyBorder="1" applyAlignment="1">
      <alignment horizontal="center" vertical="center" wrapText="1"/>
    </xf>
    <xf numFmtId="164" fontId="4" fillId="36" borderId="26" xfId="7" applyNumberFormat="1" applyFont="1" applyFill="1" applyBorder="1"/>
    <xf numFmtId="0" fontId="26" fillId="0" borderId="0" xfId="0" applyFont="1" applyFill="1"/>
    <xf numFmtId="165" fontId="0" fillId="0" borderId="0" xfId="20961" applyNumberFormat="1" applyFont="1"/>
    <xf numFmtId="165" fontId="4" fillId="0" borderId="3" xfId="20961" applyNumberFormat="1" applyFont="1" applyFill="1" applyBorder="1" applyAlignment="1" applyProtection="1">
      <alignment vertical="center" wrapText="1"/>
      <protection locked="0"/>
    </xf>
    <xf numFmtId="165" fontId="0" fillId="0" borderId="0" xfId="20961" applyNumberFormat="1" applyFont="1" applyFill="1"/>
    <xf numFmtId="165" fontId="15" fillId="0" borderId="3" xfId="20961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20961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20961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20961" applyNumberFormat="1" applyFont="1"/>
    <xf numFmtId="10" fontId="15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20961" applyNumberFormat="1" applyFont="1"/>
    <xf numFmtId="10" fontId="4" fillId="0" borderId="0" xfId="0" applyNumberFormat="1" applyFont="1"/>
    <xf numFmtId="10" fontId="4" fillId="0" borderId="22" xfId="20961" applyNumberFormat="1" applyFont="1" applyFill="1" applyBorder="1" applyAlignment="1" applyProtection="1">
      <alignment vertical="center" wrapText="1"/>
      <protection locked="0"/>
    </xf>
    <xf numFmtId="10" fontId="7" fillId="0" borderId="3" xfId="20961" applyNumberFormat="1" applyFont="1" applyFill="1" applyBorder="1" applyAlignment="1" applyProtection="1">
      <alignment vertical="center" wrapText="1"/>
      <protection locked="0"/>
    </xf>
    <xf numFmtId="165" fontId="9" fillId="0" borderId="3" xfId="20961" applyNumberFormat="1" applyFont="1" applyFill="1" applyBorder="1" applyAlignment="1" applyProtection="1">
      <alignment vertical="center"/>
      <protection locked="0"/>
    </xf>
    <xf numFmtId="10" fontId="18" fillId="0" borderId="3" xfId="20961" applyNumberFormat="1" applyFont="1" applyFill="1" applyBorder="1" applyAlignment="1" applyProtection="1">
      <alignment vertical="center"/>
      <protection locked="0"/>
    </xf>
    <xf numFmtId="165" fontId="9" fillId="0" borderId="25" xfId="20961" applyNumberFormat="1" applyFont="1" applyFill="1" applyBorder="1" applyAlignment="1" applyProtection="1">
      <alignment vertical="center"/>
      <protection locked="0"/>
    </xf>
    <xf numFmtId="10" fontId="18" fillId="0" borderId="25" xfId="20961" applyNumberFormat="1" applyFont="1" applyFill="1" applyBorder="1" applyAlignment="1" applyProtection="1">
      <alignment vertical="center"/>
      <protection locked="0"/>
    </xf>
    <xf numFmtId="10" fontId="9" fillId="0" borderId="3" xfId="20961" applyNumberFormat="1" applyFont="1" applyFill="1" applyBorder="1" applyAlignment="1" applyProtection="1">
      <alignment vertical="center"/>
      <protection locked="0"/>
    </xf>
    <xf numFmtId="10" fontId="15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22" xfId="20961" applyNumberFormat="1" applyFont="1" applyFill="1" applyBorder="1" applyAlignment="1" applyProtection="1">
      <alignment horizontal="center" vertical="center" wrapText="1"/>
      <protection locked="0"/>
    </xf>
    <xf numFmtId="10" fontId="18" fillId="0" borderId="22" xfId="20961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0" fontId="4" fillId="0" borderId="23" xfId="20961" applyNumberFormat="1" applyFont="1" applyBorder="1" applyAlignment="1"/>
    <xf numFmtId="10" fontId="4" fillId="0" borderId="42" xfId="20961" applyNumberFormat="1" applyFont="1" applyBorder="1" applyAlignment="1"/>
    <xf numFmtId="193" fontId="0" fillId="36" borderId="20" xfId="0" applyNumberFormat="1" applyFill="1" applyBorder="1" applyAlignment="1">
      <alignment horizontal="right" vertical="center"/>
    </xf>
    <xf numFmtId="193" fontId="0" fillId="0" borderId="22" xfId="0" applyNumberFormat="1" applyBorder="1" applyAlignment="1">
      <alignment horizontal="right"/>
    </xf>
    <xf numFmtId="193" fontId="0" fillId="0" borderId="22" xfId="0" applyNumberFormat="1" applyBorder="1" applyAlignment="1">
      <alignment horizontal="right" wrapText="1"/>
    </xf>
    <xf numFmtId="193" fontId="0" fillId="36" borderId="22" xfId="0" applyNumberFormat="1" applyFill="1" applyBorder="1" applyAlignment="1">
      <alignment horizontal="right" vertical="center" wrapText="1"/>
    </xf>
    <xf numFmtId="193" fontId="0" fillId="36" borderId="26" xfId="0" applyNumberForma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93" fontId="10" fillId="0" borderId="3" xfId="0" applyNumberFormat="1" applyFont="1" applyFill="1" applyBorder="1" applyAlignment="1" applyProtection="1">
      <alignment horizontal="right"/>
    </xf>
    <xf numFmtId="0" fontId="109" fillId="0" borderId="0" xfId="0" applyNumberFormat="1" applyFont="1" applyFill="1" applyBorder="1" applyAlignment="1">
      <alignment horizontal="left" vertical="center" wrapText="1"/>
    </xf>
    <xf numFmtId="193" fontId="4" fillId="0" borderId="3" xfId="0" applyNumberFormat="1" applyFont="1" applyFill="1" applyBorder="1" applyAlignment="1"/>
    <xf numFmtId="193" fontId="4" fillId="0" borderId="23" xfId="0" applyNumberFormat="1" applyFont="1" applyFill="1" applyBorder="1" applyAlignment="1"/>
    <xf numFmtId="16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167" fontId="4" fillId="0" borderId="8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9" fontId="12" fillId="0" borderId="0" xfId="0" applyNumberFormat="1" applyFont="1"/>
    <xf numFmtId="193" fontId="12" fillId="0" borderId="0" xfId="0" applyNumberFormat="1" applyFont="1"/>
    <xf numFmtId="193" fontId="0" fillId="0" borderId="0" xfId="0" applyNumberFormat="1"/>
    <xf numFmtId="3" fontId="24" fillId="0" borderId="3" xfId="0" applyNumberFormat="1" applyFont="1" applyBorder="1" applyAlignment="1">
      <alignment horizontal="right" vertical="center" wrapText="1"/>
    </xf>
    <xf numFmtId="193" fontId="7" fillId="0" borderId="3" xfId="8" applyNumberFormat="1" applyFont="1" applyFill="1" applyBorder="1" applyAlignment="1">
      <alignment horizontal="right" wrapText="1"/>
    </xf>
    <xf numFmtId="193" fontId="7" fillId="36" borderId="22" xfId="1" applyNumberFormat="1" applyFont="1" applyFill="1" applyBorder="1" applyAlignment="1" applyProtection="1">
      <alignment horizontal="right"/>
      <protection locked="0"/>
    </xf>
    <xf numFmtId="193" fontId="15" fillId="36" borderId="26" xfId="1" applyNumberFormat="1" applyFont="1" applyFill="1" applyBorder="1" applyAlignment="1" applyProtection="1">
      <alignment horizontal="right"/>
      <protection locked="0"/>
    </xf>
    <xf numFmtId="10" fontId="18" fillId="0" borderId="26" xfId="20961" applyNumberFormat="1" applyFont="1" applyFill="1" applyBorder="1" applyAlignment="1" applyProtection="1">
      <alignment vertical="center"/>
      <protection locked="0"/>
    </xf>
    <xf numFmtId="10" fontId="0" fillId="0" borderId="0" xfId="20961" applyNumberFormat="1" applyFont="1"/>
    <xf numFmtId="0" fontId="107" fillId="0" borderId="73" xfId="0" applyFont="1" applyBorder="1" applyAlignment="1">
      <alignment horizontal="left" wrapText="1"/>
    </xf>
    <xf numFmtId="0" fontId="107" fillId="0" borderId="72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104" fillId="3" borderId="74" xfId="13" applyFont="1" applyFill="1" applyBorder="1" applyAlignment="1" applyProtection="1">
      <alignment horizontal="center" vertical="center" wrapText="1"/>
      <protection locked="0"/>
    </xf>
    <xf numFmtId="0" fontId="104" fillId="3" borderId="71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8" xfId="1" applyNumberFormat="1" applyFont="1" applyFill="1" applyBorder="1" applyAlignment="1" applyProtection="1">
      <alignment horizontal="center" vertical="center"/>
      <protection locked="0"/>
    </xf>
    <xf numFmtId="164" fontId="15" fillId="3" borderId="19" xfId="1" applyNumberFormat="1" applyFont="1" applyFill="1" applyBorder="1" applyAlignment="1" applyProtection="1">
      <alignment horizontal="center" vertical="center"/>
      <protection locked="0"/>
    </xf>
    <xf numFmtId="164" fontId="15" fillId="3" borderId="20" xfId="1" applyNumberFormat="1" applyFont="1" applyFill="1" applyBorder="1" applyAlignment="1" applyProtection="1">
      <alignment horizontal="center" vertical="center"/>
      <protection locked="0"/>
    </xf>
    <xf numFmtId="164" fontId="15" fillId="3" borderId="18" xfId="1" applyNumberFormat="1" applyFont="1" applyFill="1" applyBorder="1" applyAlignment="1" applyProtection="1">
      <alignment horizontal="center"/>
      <protection locked="0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164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4" fontId="15" fillId="0" borderId="77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7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7</xdr:row>
      <xdr:rowOff>0</xdr:rowOff>
    </xdr:to>
    <xdr:cxnSp macro="">
      <xdr:nvCxnSpPr>
        <xdr:cNvPr id="3" name="Straight Connector 2"/>
        <xdr:cNvCxnSpPr/>
      </xdr:nvCxnSpPr>
      <xdr:spPr>
        <a:xfrm>
          <a:off x="704850" y="1143000"/>
          <a:ext cx="6324600" cy="75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s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pane xSplit="1" ySplit="7" topLeftCell="B8" activePane="bottomRight" state="frozen"/>
      <selection activeCell="B33" sqref="B33"/>
      <selection pane="topRight" activeCell="B33" sqref="B33"/>
      <selection pane="bottomLeft" activeCell="B33" sqref="B33"/>
      <selection pane="bottomRight" activeCell="A8" sqref="A8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 ht="15.75">
      <c r="A1" s="10"/>
      <c r="B1" s="215" t="s">
        <v>270</v>
      </c>
      <c r="C1" s="100"/>
    </row>
    <row r="2" spans="1:3" s="212" customFormat="1" ht="15.75">
      <c r="A2" s="270">
        <v>1</v>
      </c>
      <c r="B2" s="213" t="s">
        <v>392</v>
      </c>
      <c r="C2" s="210"/>
    </row>
    <row r="3" spans="1:3" s="212" customFormat="1" ht="15.75">
      <c r="A3" s="270">
        <v>2</v>
      </c>
      <c r="B3" s="214" t="s">
        <v>393</v>
      </c>
      <c r="C3" s="210"/>
    </row>
    <row r="4" spans="1:3" s="212" customFormat="1" ht="15.75">
      <c r="A4" s="270">
        <v>3</v>
      </c>
      <c r="B4" s="214" t="s">
        <v>402</v>
      </c>
      <c r="C4" s="210"/>
    </row>
    <row r="5" spans="1:3" s="212" customFormat="1">
      <c r="A5" s="271">
        <v>4</v>
      </c>
      <c r="B5" s="388" t="s">
        <v>403</v>
      </c>
      <c r="C5" s="210"/>
    </row>
    <row r="6" spans="1:3" s="216" customFormat="1" ht="65.25" customHeight="1">
      <c r="A6" s="441" t="s">
        <v>422</v>
      </c>
      <c r="B6" s="442"/>
      <c r="C6" s="442"/>
    </row>
    <row r="7" spans="1:3">
      <c r="A7" s="269" t="s">
        <v>342</v>
      </c>
      <c r="B7" s="215" t="s">
        <v>271</v>
      </c>
    </row>
    <row r="8" spans="1:3">
      <c r="A8" s="10">
        <v>1</v>
      </c>
      <c r="B8" s="217" t="s">
        <v>235</v>
      </c>
    </row>
    <row r="9" spans="1:3">
      <c r="A9" s="10">
        <v>2</v>
      </c>
      <c r="B9" s="217" t="s">
        <v>272</v>
      </c>
    </row>
    <row r="10" spans="1:3">
      <c r="A10" s="10">
        <v>3</v>
      </c>
      <c r="B10" s="217" t="s">
        <v>273</v>
      </c>
    </row>
    <row r="11" spans="1:3">
      <c r="A11" s="10">
        <v>4</v>
      </c>
      <c r="B11" s="217" t="s">
        <v>274</v>
      </c>
      <c r="C11" s="211"/>
    </row>
    <row r="12" spans="1:3">
      <c r="A12" s="10">
        <v>5</v>
      </c>
      <c r="B12" s="217" t="s">
        <v>196</v>
      </c>
    </row>
    <row r="13" spans="1:3">
      <c r="A13" s="10">
        <v>6</v>
      </c>
      <c r="B13" s="218" t="s">
        <v>157</v>
      </c>
    </row>
    <row r="14" spans="1:3">
      <c r="A14" s="10">
        <v>7</v>
      </c>
      <c r="B14" s="217" t="s">
        <v>276</v>
      </c>
    </row>
    <row r="15" spans="1:3">
      <c r="A15" s="10">
        <v>8</v>
      </c>
      <c r="B15" s="217" t="s">
        <v>280</v>
      </c>
    </row>
    <row r="16" spans="1:3">
      <c r="A16" s="10">
        <v>9</v>
      </c>
      <c r="B16" s="217" t="s">
        <v>95</v>
      </c>
    </row>
    <row r="17" spans="1:2">
      <c r="A17" s="10">
        <v>10</v>
      </c>
      <c r="B17" s="217" t="s">
        <v>284</v>
      </c>
    </row>
    <row r="18" spans="1:2">
      <c r="A18" s="10">
        <v>11</v>
      </c>
      <c r="B18" s="218" t="s">
        <v>264</v>
      </c>
    </row>
    <row r="19" spans="1:2">
      <c r="A19" s="10">
        <v>12</v>
      </c>
      <c r="B19" s="218" t="s">
        <v>261</v>
      </c>
    </row>
    <row r="20" spans="1:2">
      <c r="A20" s="10">
        <v>13</v>
      </c>
      <c r="B20" s="219" t="s">
        <v>381</v>
      </c>
    </row>
    <row r="21" spans="1:2">
      <c r="A21" s="10">
        <v>14</v>
      </c>
      <c r="B21" s="218" t="s">
        <v>77</v>
      </c>
    </row>
    <row r="22" spans="1:2">
      <c r="A22" s="134">
        <v>15</v>
      </c>
      <c r="B22" s="218" t="s">
        <v>84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B5" r:id="rId1"/>
  </hyperlinks>
  <pageMargins left="0.7" right="0.7" top="0.75" bottom="0.75" header="0.3" footer="0.3"/>
  <pageSetup paperSize="9" scale="4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55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B2" sqref="B2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</cols>
  <sheetData>
    <row r="1" spans="1:6" ht="15.75">
      <c r="A1" s="17" t="s">
        <v>199</v>
      </c>
      <c r="B1" s="16" t="s">
        <v>392</v>
      </c>
      <c r="D1" s="2"/>
      <c r="E1" s="2"/>
      <c r="F1" s="2"/>
    </row>
    <row r="2" spans="1:6" s="21" customFormat="1" ht="15.75" customHeight="1">
      <c r="A2" s="21" t="s">
        <v>200</v>
      </c>
      <c r="B2" s="374">
        <v>42916</v>
      </c>
    </row>
    <row r="3" spans="1:6" s="21" customFormat="1" ht="15.75" customHeight="1"/>
    <row r="4" spans="1:6" ht="15.75" thickBot="1">
      <c r="A4" s="5" t="s">
        <v>351</v>
      </c>
      <c r="B4" s="63" t="s">
        <v>95</v>
      </c>
    </row>
    <row r="5" spans="1:6">
      <c r="A5" s="154" t="s">
        <v>29</v>
      </c>
      <c r="B5" s="155"/>
      <c r="C5" s="156" t="s">
        <v>30</v>
      </c>
    </row>
    <row r="6" spans="1:6">
      <c r="A6" s="157">
        <v>1</v>
      </c>
      <c r="B6" s="89" t="s">
        <v>31</v>
      </c>
      <c r="C6" s="318">
        <f>SUM(C7:C11)</f>
        <v>179308017</v>
      </c>
    </row>
    <row r="7" spans="1:6">
      <c r="A7" s="157">
        <v>2</v>
      </c>
      <c r="B7" s="86" t="s">
        <v>32</v>
      </c>
      <c r="C7" s="319">
        <v>16057277</v>
      </c>
    </row>
    <row r="8" spans="1:6">
      <c r="A8" s="157">
        <v>3</v>
      </c>
      <c r="B8" s="80" t="s">
        <v>33</v>
      </c>
      <c r="C8" s="319">
        <v>74865296</v>
      </c>
    </row>
    <row r="9" spans="1:6">
      <c r="A9" s="157">
        <v>4</v>
      </c>
      <c r="B9" s="80" t="s">
        <v>34</v>
      </c>
      <c r="C9" s="319"/>
    </row>
    <row r="10" spans="1:6">
      <c r="A10" s="157">
        <v>5</v>
      </c>
      <c r="B10" s="80" t="s">
        <v>35</v>
      </c>
      <c r="C10" s="319">
        <v>74131460</v>
      </c>
    </row>
    <row r="11" spans="1:6">
      <c r="A11" s="157">
        <v>6</v>
      </c>
      <c r="B11" s="87" t="s">
        <v>36</v>
      </c>
      <c r="C11" s="319">
        <v>14253984</v>
      </c>
    </row>
    <row r="12" spans="1:6" s="4" customFormat="1">
      <c r="A12" s="157">
        <v>7</v>
      </c>
      <c r="B12" s="89" t="s">
        <v>37</v>
      </c>
      <c r="C12" s="320">
        <f>SUM(C13:C27)</f>
        <v>13255202.6</v>
      </c>
    </row>
    <row r="13" spans="1:6" s="4" customFormat="1">
      <c r="A13" s="157">
        <v>8</v>
      </c>
      <c r="B13" s="88" t="s">
        <v>38</v>
      </c>
      <c r="C13" s="321">
        <v>8601655.1899999995</v>
      </c>
    </row>
    <row r="14" spans="1:6" s="4" customFormat="1" ht="25.5">
      <c r="A14" s="157">
        <v>9</v>
      </c>
      <c r="B14" s="81" t="s">
        <v>39</v>
      </c>
      <c r="C14" s="321"/>
    </row>
    <row r="15" spans="1:6" s="4" customFormat="1">
      <c r="A15" s="157">
        <v>10</v>
      </c>
      <c r="B15" s="82" t="s">
        <v>40</v>
      </c>
      <c r="C15" s="321">
        <v>856896.97</v>
      </c>
    </row>
    <row r="16" spans="1:6" s="4" customFormat="1">
      <c r="A16" s="157">
        <v>11</v>
      </c>
      <c r="B16" s="83" t="s">
        <v>41</v>
      </c>
      <c r="C16" s="321"/>
    </row>
    <row r="17" spans="1:3" s="4" customFormat="1">
      <c r="A17" s="157">
        <v>12</v>
      </c>
      <c r="B17" s="82" t="s">
        <v>42</v>
      </c>
      <c r="C17" s="321">
        <v>0</v>
      </c>
    </row>
    <row r="18" spans="1:3" s="4" customFormat="1">
      <c r="A18" s="157">
        <v>13</v>
      </c>
      <c r="B18" s="82" t="s">
        <v>43</v>
      </c>
      <c r="C18" s="321"/>
    </row>
    <row r="19" spans="1:3" s="4" customFormat="1">
      <c r="A19" s="157">
        <v>14</v>
      </c>
      <c r="B19" s="82" t="s">
        <v>44</v>
      </c>
      <c r="C19" s="321"/>
    </row>
    <row r="20" spans="1:3" s="4" customFormat="1" ht="25.5">
      <c r="A20" s="157">
        <v>15</v>
      </c>
      <c r="B20" s="82" t="s">
        <v>45</v>
      </c>
      <c r="C20" s="321"/>
    </row>
    <row r="21" spans="1:3" s="4" customFormat="1" ht="25.5">
      <c r="A21" s="157">
        <v>16</v>
      </c>
      <c r="B21" s="81" t="s">
        <v>46</v>
      </c>
      <c r="C21" s="321"/>
    </row>
    <row r="22" spans="1:3" s="4" customFormat="1">
      <c r="A22" s="157">
        <v>17</v>
      </c>
      <c r="B22" s="158" t="s">
        <v>47</v>
      </c>
      <c r="C22" s="321">
        <v>3796650.44</v>
      </c>
    </row>
    <row r="23" spans="1:3" s="4" customFormat="1" ht="25.5">
      <c r="A23" s="157">
        <v>18</v>
      </c>
      <c r="B23" s="81" t="s">
        <v>48</v>
      </c>
      <c r="C23" s="321">
        <v>0</v>
      </c>
    </row>
    <row r="24" spans="1:3" s="4" customFormat="1" ht="25.5">
      <c r="A24" s="157">
        <v>19</v>
      </c>
      <c r="B24" s="81" t="s">
        <v>49</v>
      </c>
      <c r="C24" s="321">
        <v>0</v>
      </c>
    </row>
    <row r="25" spans="1:3" s="4" customFormat="1" ht="25.5">
      <c r="A25" s="157">
        <v>20</v>
      </c>
      <c r="B25" s="84" t="s">
        <v>50</v>
      </c>
      <c r="C25" s="321">
        <v>0</v>
      </c>
    </row>
    <row r="26" spans="1:3" s="4" customFormat="1">
      <c r="A26" s="157">
        <v>21</v>
      </c>
      <c r="B26" s="84" t="s">
        <v>51</v>
      </c>
      <c r="C26" s="321">
        <v>0</v>
      </c>
    </row>
    <row r="27" spans="1:3" s="4" customFormat="1" ht="25.5">
      <c r="A27" s="157">
        <v>22</v>
      </c>
      <c r="B27" s="84" t="s">
        <v>52</v>
      </c>
      <c r="C27" s="321">
        <v>0</v>
      </c>
    </row>
    <row r="28" spans="1:3" s="4" customFormat="1">
      <c r="A28" s="157">
        <v>23</v>
      </c>
      <c r="B28" s="90" t="s">
        <v>26</v>
      </c>
      <c r="C28" s="320">
        <f>C6-C12</f>
        <v>166052814.40000001</v>
      </c>
    </row>
    <row r="29" spans="1:3" s="4" customFormat="1">
      <c r="A29" s="159"/>
      <c r="B29" s="85"/>
      <c r="C29" s="321"/>
    </row>
    <row r="30" spans="1:3" s="4" customFormat="1">
      <c r="A30" s="159">
        <v>24</v>
      </c>
      <c r="B30" s="90" t="s">
        <v>53</v>
      </c>
      <c r="C30" s="320">
        <f>C31+C34</f>
        <v>0</v>
      </c>
    </row>
    <row r="31" spans="1:3" s="4" customFormat="1">
      <c r="A31" s="159">
        <v>25</v>
      </c>
      <c r="B31" s="80" t="s">
        <v>54</v>
      </c>
      <c r="C31" s="322">
        <f>C32+C33</f>
        <v>0</v>
      </c>
    </row>
    <row r="32" spans="1:3" s="4" customFormat="1">
      <c r="A32" s="159">
        <v>26</v>
      </c>
      <c r="B32" s="205" t="s">
        <v>55</v>
      </c>
      <c r="C32" s="321"/>
    </row>
    <row r="33" spans="1:3" s="4" customFormat="1">
      <c r="A33" s="159">
        <v>27</v>
      </c>
      <c r="B33" s="205" t="s">
        <v>56</v>
      </c>
      <c r="C33" s="321"/>
    </row>
    <row r="34" spans="1:3" s="4" customFormat="1">
      <c r="A34" s="159">
        <v>28</v>
      </c>
      <c r="B34" s="80" t="s">
        <v>57</v>
      </c>
      <c r="C34" s="321"/>
    </row>
    <row r="35" spans="1:3" s="4" customFormat="1">
      <c r="A35" s="159">
        <v>29</v>
      </c>
      <c r="B35" s="90" t="s">
        <v>58</v>
      </c>
      <c r="C35" s="320">
        <f>SUM(C36:C40)</f>
        <v>0</v>
      </c>
    </row>
    <row r="36" spans="1:3" s="4" customFormat="1">
      <c r="A36" s="159">
        <v>30</v>
      </c>
      <c r="B36" s="81" t="s">
        <v>59</v>
      </c>
      <c r="C36" s="321"/>
    </row>
    <row r="37" spans="1:3" s="4" customFormat="1">
      <c r="A37" s="159">
        <v>31</v>
      </c>
      <c r="B37" s="82" t="s">
        <v>60</v>
      </c>
      <c r="C37" s="321"/>
    </row>
    <row r="38" spans="1:3" s="4" customFormat="1" ht="25.5">
      <c r="A38" s="159">
        <v>32</v>
      </c>
      <c r="B38" s="81" t="s">
        <v>61</v>
      </c>
      <c r="C38" s="321"/>
    </row>
    <row r="39" spans="1:3" s="4" customFormat="1" ht="25.5">
      <c r="A39" s="159">
        <v>33</v>
      </c>
      <c r="B39" s="81" t="s">
        <v>49</v>
      </c>
      <c r="C39" s="321"/>
    </row>
    <row r="40" spans="1:3" s="4" customFormat="1" ht="25.5">
      <c r="A40" s="159">
        <v>34</v>
      </c>
      <c r="B40" s="84" t="s">
        <v>62</v>
      </c>
      <c r="C40" s="321"/>
    </row>
    <row r="41" spans="1:3" s="4" customFormat="1">
      <c r="A41" s="159">
        <v>35</v>
      </c>
      <c r="B41" s="90" t="s">
        <v>27</v>
      </c>
      <c r="C41" s="320">
        <f>C30-C35</f>
        <v>0</v>
      </c>
    </row>
    <row r="42" spans="1:3" s="4" customFormat="1">
      <c r="A42" s="159"/>
      <c r="B42" s="85"/>
      <c r="C42" s="321"/>
    </row>
    <row r="43" spans="1:3" s="4" customFormat="1">
      <c r="A43" s="159">
        <v>36</v>
      </c>
      <c r="B43" s="91" t="s">
        <v>63</v>
      </c>
      <c r="C43" s="320">
        <f>SUM(C44:C46)</f>
        <v>10486633.881492</v>
      </c>
    </row>
    <row r="44" spans="1:3" s="4" customFormat="1">
      <c r="A44" s="159">
        <v>37</v>
      </c>
      <c r="B44" s="80" t="s">
        <v>64</v>
      </c>
      <c r="C44" s="321"/>
    </row>
    <row r="45" spans="1:3" s="4" customFormat="1">
      <c r="A45" s="159">
        <v>38</v>
      </c>
      <c r="B45" s="80" t="s">
        <v>65</v>
      </c>
      <c r="C45" s="321"/>
    </row>
    <row r="46" spans="1:3" s="4" customFormat="1">
      <c r="A46" s="159">
        <v>39</v>
      </c>
      <c r="B46" s="80" t="s">
        <v>66</v>
      </c>
      <c r="C46" s="321">
        <v>10486633.881492</v>
      </c>
    </row>
    <row r="47" spans="1:3" s="4" customFormat="1">
      <c r="A47" s="159">
        <v>40</v>
      </c>
      <c r="B47" s="91" t="s">
        <v>67</v>
      </c>
      <c r="C47" s="320">
        <f>SUM(C48:C51)</f>
        <v>0</v>
      </c>
    </row>
    <row r="48" spans="1:3" s="4" customFormat="1">
      <c r="A48" s="159">
        <v>41</v>
      </c>
      <c r="B48" s="81" t="s">
        <v>68</v>
      </c>
      <c r="C48" s="321"/>
    </row>
    <row r="49" spans="1:3" s="4" customFormat="1">
      <c r="A49" s="159">
        <v>42</v>
      </c>
      <c r="B49" s="82" t="s">
        <v>69</v>
      </c>
      <c r="C49" s="321"/>
    </row>
    <row r="50" spans="1:3" s="4" customFormat="1" ht="25.5">
      <c r="A50" s="159">
        <v>43</v>
      </c>
      <c r="B50" s="81" t="s">
        <v>70</v>
      </c>
      <c r="C50" s="321"/>
    </row>
    <row r="51" spans="1:3" s="4" customFormat="1" ht="25.5">
      <c r="A51" s="159">
        <v>44</v>
      </c>
      <c r="B51" s="81" t="s">
        <v>49</v>
      </c>
      <c r="C51" s="321"/>
    </row>
    <row r="52" spans="1:3" s="4" customFormat="1" ht="15.75" thickBot="1">
      <c r="A52" s="160">
        <v>45</v>
      </c>
      <c r="B52" s="161" t="s">
        <v>28</v>
      </c>
      <c r="C52" s="323">
        <f>C43-C47</f>
        <v>10486633.881492</v>
      </c>
    </row>
    <row r="55" spans="1:3">
      <c r="B55" s="2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4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B2" sqref="B2"/>
    </sheetView>
  </sheetViews>
  <sheetFormatPr defaultRowHeight="15.75"/>
  <cols>
    <col min="1" max="1" width="10.7109375" style="76" customWidth="1"/>
    <col min="2" max="2" width="91.85546875" style="76" customWidth="1"/>
    <col min="3" max="3" width="40.7109375" style="76" customWidth="1"/>
    <col min="4" max="4" width="28.28515625" style="76" customWidth="1"/>
    <col min="5" max="5" width="9.42578125" customWidth="1"/>
  </cols>
  <sheetData>
    <row r="1" spans="1:6">
      <c r="A1" s="17" t="s">
        <v>199</v>
      </c>
      <c r="B1" s="16" t="s">
        <v>392</v>
      </c>
      <c r="E1" s="2"/>
      <c r="F1" s="2"/>
    </row>
    <row r="2" spans="1:6" s="21" customFormat="1" ht="15.75" customHeight="1">
      <c r="A2" s="21" t="s">
        <v>200</v>
      </c>
      <c r="B2" s="374">
        <v>42916</v>
      </c>
    </row>
    <row r="3" spans="1:6" s="21" customFormat="1" ht="15.75" customHeight="1">
      <c r="A3" s="26"/>
    </row>
    <row r="4" spans="1:6" s="21" customFormat="1" ht="15.75" customHeight="1" thickBot="1">
      <c r="A4" s="21" t="s">
        <v>352</v>
      </c>
      <c r="B4" s="235" t="s">
        <v>284</v>
      </c>
      <c r="D4" s="237" t="s">
        <v>101</v>
      </c>
    </row>
    <row r="5" spans="1:6" ht="60" customHeight="1">
      <c r="A5" s="172" t="s">
        <v>29</v>
      </c>
      <c r="B5" s="173" t="s">
        <v>244</v>
      </c>
      <c r="C5" s="174" t="s">
        <v>250</v>
      </c>
      <c r="D5" s="236" t="s">
        <v>285</v>
      </c>
    </row>
    <row r="6" spans="1:6">
      <c r="A6" s="162">
        <v>1</v>
      </c>
      <c r="B6" s="92" t="s">
        <v>162</v>
      </c>
      <c r="C6" s="324">
        <v>24339396.0286</v>
      </c>
      <c r="D6" s="163"/>
      <c r="E6" s="8"/>
    </row>
    <row r="7" spans="1:6">
      <c r="A7" s="162">
        <v>2</v>
      </c>
      <c r="B7" s="93" t="s">
        <v>163</v>
      </c>
      <c r="C7" s="325">
        <v>107594699.24599999</v>
      </c>
      <c r="D7" s="164"/>
      <c r="E7" s="8"/>
    </row>
    <row r="8" spans="1:6">
      <c r="A8" s="162">
        <v>3</v>
      </c>
      <c r="B8" s="93" t="s">
        <v>164</v>
      </c>
      <c r="C8" s="325">
        <v>19803986.798699997</v>
      </c>
      <c r="D8" s="164"/>
      <c r="E8" s="8"/>
    </row>
    <row r="9" spans="1:6">
      <c r="A9" s="162">
        <v>4</v>
      </c>
      <c r="B9" s="93" t="s">
        <v>193</v>
      </c>
      <c r="C9" s="325">
        <v>0</v>
      </c>
      <c r="D9" s="164"/>
      <c r="E9" s="8"/>
    </row>
    <row r="10" spans="1:6">
      <c r="A10" s="162">
        <v>5</v>
      </c>
      <c r="B10" s="93" t="s">
        <v>165</v>
      </c>
      <c r="C10" s="325">
        <v>126402536.42</v>
      </c>
      <c r="D10" s="164"/>
      <c r="E10" s="8"/>
    </row>
    <row r="11" spans="1:6">
      <c r="A11" s="162">
        <v>6.1</v>
      </c>
      <c r="B11" s="93" t="s">
        <v>166</v>
      </c>
      <c r="C11" s="326">
        <v>610696511.52119994</v>
      </c>
      <c r="D11" s="165"/>
      <c r="E11" s="9"/>
    </row>
    <row r="12" spans="1:6">
      <c r="A12" s="162">
        <v>6.2</v>
      </c>
      <c r="B12" s="94" t="s">
        <v>167</v>
      </c>
      <c r="C12" s="326">
        <v>-27331414.398812</v>
      </c>
      <c r="D12" s="165"/>
      <c r="E12" s="9"/>
    </row>
    <row r="13" spans="1:6">
      <c r="A13" s="162" t="s">
        <v>389</v>
      </c>
      <c r="B13" s="95" t="s">
        <v>390</v>
      </c>
      <c r="C13" s="326">
        <v>-10486634</v>
      </c>
      <c r="D13" s="276" t="s">
        <v>410</v>
      </c>
      <c r="E13" s="9"/>
    </row>
    <row r="14" spans="1:6">
      <c r="A14" s="162">
        <v>6</v>
      </c>
      <c r="B14" s="93" t="s">
        <v>168</v>
      </c>
      <c r="C14" s="332">
        <f>C11+C12</f>
        <v>583365097.12238789</v>
      </c>
      <c r="D14" s="165"/>
      <c r="E14" s="8"/>
    </row>
    <row r="15" spans="1:6">
      <c r="A15" s="162">
        <v>7</v>
      </c>
      <c r="B15" s="93" t="s">
        <v>169</v>
      </c>
      <c r="C15" s="325">
        <v>5970314.0067999996</v>
      </c>
      <c r="D15" s="164"/>
      <c r="E15" s="8"/>
    </row>
    <row r="16" spans="1:6">
      <c r="A16" s="162">
        <v>8</v>
      </c>
      <c r="B16" s="93" t="s">
        <v>170</v>
      </c>
      <c r="C16" s="325">
        <v>4709515.5009999992</v>
      </c>
      <c r="D16" s="164"/>
      <c r="E16" s="8"/>
    </row>
    <row r="17" spans="1:5">
      <c r="A17" s="162">
        <v>9</v>
      </c>
      <c r="B17" s="93" t="s">
        <v>171</v>
      </c>
      <c r="C17" s="325">
        <v>3859355.1</v>
      </c>
      <c r="D17" s="164"/>
      <c r="E17" s="8"/>
    </row>
    <row r="18" spans="1:5">
      <c r="A18" s="162">
        <v>9.1</v>
      </c>
      <c r="B18" s="95" t="s">
        <v>260</v>
      </c>
      <c r="C18" s="326">
        <v>0</v>
      </c>
      <c r="D18" s="164"/>
      <c r="E18" s="8"/>
    </row>
    <row r="19" spans="1:5">
      <c r="A19" s="162">
        <v>9.1999999999999993</v>
      </c>
      <c r="B19" s="95" t="s">
        <v>249</v>
      </c>
      <c r="C19" s="326">
        <v>3796650.44</v>
      </c>
      <c r="D19" s="276" t="s">
        <v>409</v>
      </c>
      <c r="E19" s="8"/>
    </row>
    <row r="20" spans="1:5">
      <c r="A20" s="162">
        <v>9.3000000000000007</v>
      </c>
      <c r="B20" s="95" t="s">
        <v>248</v>
      </c>
      <c r="C20" s="326">
        <v>62704.66</v>
      </c>
      <c r="D20" s="164"/>
      <c r="E20" s="8"/>
    </row>
    <row r="21" spans="1:5">
      <c r="A21" s="162">
        <v>10</v>
      </c>
      <c r="B21" s="93" t="s">
        <v>172</v>
      </c>
      <c r="C21" s="325">
        <v>21963347.52</v>
      </c>
      <c r="D21" s="164"/>
      <c r="E21" s="8"/>
    </row>
    <row r="22" spans="1:5">
      <c r="A22" s="162">
        <v>10.1</v>
      </c>
      <c r="B22" s="95" t="s">
        <v>247</v>
      </c>
      <c r="C22" s="325">
        <v>856896.97</v>
      </c>
      <c r="D22" s="276" t="s">
        <v>362</v>
      </c>
      <c r="E22" s="8"/>
    </row>
    <row r="23" spans="1:5">
      <c r="A23" s="162">
        <v>11</v>
      </c>
      <c r="B23" s="96" t="s">
        <v>173</v>
      </c>
      <c r="C23" s="327">
        <v>4470675.2952999994</v>
      </c>
      <c r="D23" s="166"/>
      <c r="E23" s="8"/>
    </row>
    <row r="24" spans="1:5">
      <c r="A24" s="162">
        <v>12</v>
      </c>
      <c r="B24" s="98" t="s">
        <v>174</v>
      </c>
      <c r="C24" s="328">
        <f>SUM(C6:C10,C14:C17,C21,C23)</f>
        <v>902478923.03878796</v>
      </c>
      <c r="D24" s="167"/>
      <c r="E24" s="7"/>
    </row>
    <row r="25" spans="1:5">
      <c r="A25" s="162">
        <v>13</v>
      </c>
      <c r="B25" s="93" t="s">
        <v>175</v>
      </c>
      <c r="C25" s="329">
        <v>14817354.234600002</v>
      </c>
      <c r="D25" s="168"/>
      <c r="E25" s="8"/>
    </row>
    <row r="26" spans="1:5">
      <c r="A26" s="162">
        <v>14</v>
      </c>
      <c r="B26" s="93" t="s">
        <v>176</v>
      </c>
      <c r="C26" s="325">
        <v>108692188.7211</v>
      </c>
      <c r="D26" s="164"/>
      <c r="E26" s="8"/>
    </row>
    <row r="27" spans="1:5">
      <c r="A27" s="162">
        <v>15</v>
      </c>
      <c r="B27" s="93" t="s">
        <v>177</v>
      </c>
      <c r="C27" s="325">
        <v>111969292.9858</v>
      </c>
      <c r="D27" s="164"/>
      <c r="E27" s="8"/>
    </row>
    <row r="28" spans="1:5">
      <c r="A28" s="162">
        <v>16</v>
      </c>
      <c r="B28" s="93" t="s">
        <v>178</v>
      </c>
      <c r="C28" s="325">
        <v>306547853.91539997</v>
      </c>
      <c r="D28" s="164"/>
      <c r="E28" s="8"/>
    </row>
    <row r="29" spans="1:5">
      <c r="A29" s="162">
        <v>17</v>
      </c>
      <c r="B29" s="93" t="s">
        <v>179</v>
      </c>
      <c r="C29" s="325">
        <v>0</v>
      </c>
      <c r="D29" s="164"/>
      <c r="E29" s="8"/>
    </row>
    <row r="30" spans="1:5">
      <c r="A30" s="162">
        <v>18</v>
      </c>
      <c r="B30" s="93" t="s">
        <v>180</v>
      </c>
      <c r="C30" s="325">
        <v>164481483.90020001</v>
      </c>
      <c r="D30" s="164"/>
      <c r="E30" s="8"/>
    </row>
    <row r="31" spans="1:5">
      <c r="A31" s="162">
        <v>19</v>
      </c>
      <c r="B31" s="93" t="s">
        <v>181</v>
      </c>
      <c r="C31" s="325">
        <v>6025791.2489999998</v>
      </c>
      <c r="D31" s="164"/>
      <c r="E31" s="8"/>
    </row>
    <row r="32" spans="1:5">
      <c r="A32" s="162">
        <v>20</v>
      </c>
      <c r="B32" s="93" t="s">
        <v>103</v>
      </c>
      <c r="C32" s="325">
        <v>10636941.157574</v>
      </c>
      <c r="D32" s="164"/>
      <c r="E32" s="8"/>
    </row>
    <row r="33" spans="1:5">
      <c r="A33" s="162">
        <v>20.100000000000001</v>
      </c>
      <c r="B33" s="97" t="s">
        <v>388</v>
      </c>
      <c r="C33" s="327">
        <v>672709</v>
      </c>
      <c r="D33" s="166"/>
      <c r="E33" s="8"/>
    </row>
    <row r="34" spans="1:5">
      <c r="A34" s="162">
        <v>21</v>
      </c>
      <c r="B34" s="96" t="s">
        <v>182</v>
      </c>
      <c r="C34" s="327">
        <v>0</v>
      </c>
      <c r="D34" s="166"/>
      <c r="E34" s="8"/>
    </row>
    <row r="35" spans="1:5">
      <c r="A35" s="162">
        <v>21.1</v>
      </c>
      <c r="B35" s="97" t="s">
        <v>246</v>
      </c>
      <c r="C35" s="330">
        <v>0</v>
      </c>
      <c r="D35" s="166"/>
      <c r="E35" s="8"/>
    </row>
    <row r="36" spans="1:5">
      <c r="A36" s="162">
        <v>22</v>
      </c>
      <c r="B36" s="98" t="s">
        <v>183</v>
      </c>
      <c r="C36" s="328">
        <f>SUM(C25:C32)</f>
        <v>723170906.163674</v>
      </c>
      <c r="D36" s="167"/>
      <c r="E36" s="7"/>
    </row>
    <row r="37" spans="1:5">
      <c r="A37" s="162">
        <v>23</v>
      </c>
      <c r="B37" s="96" t="s">
        <v>184</v>
      </c>
      <c r="C37" s="325">
        <v>16057277</v>
      </c>
      <c r="D37" s="276" t="s">
        <v>404</v>
      </c>
      <c r="E37" s="8"/>
    </row>
    <row r="38" spans="1:5">
      <c r="A38" s="162">
        <v>24</v>
      </c>
      <c r="B38" s="96" t="s">
        <v>185</v>
      </c>
      <c r="C38" s="325">
        <v>0</v>
      </c>
      <c r="D38" s="166"/>
      <c r="E38" s="8"/>
    </row>
    <row r="39" spans="1:5">
      <c r="A39" s="162">
        <v>25</v>
      </c>
      <c r="B39" s="96" t="s">
        <v>245</v>
      </c>
      <c r="C39" s="325">
        <v>0</v>
      </c>
      <c r="D39" s="166"/>
      <c r="E39" s="8"/>
    </row>
    <row r="40" spans="1:5">
      <c r="A40" s="162">
        <v>26</v>
      </c>
      <c r="B40" s="96" t="s">
        <v>187</v>
      </c>
      <c r="C40" s="325">
        <v>74865296.099999994</v>
      </c>
      <c r="D40" s="276" t="s">
        <v>405</v>
      </c>
      <c r="E40" s="8"/>
    </row>
    <row r="41" spans="1:5">
      <c r="A41" s="162">
        <v>27</v>
      </c>
      <c r="B41" s="96" t="s">
        <v>188</v>
      </c>
      <c r="C41" s="325">
        <v>65529804.509999998</v>
      </c>
      <c r="D41" s="276" t="s">
        <v>406</v>
      </c>
      <c r="E41" s="8"/>
    </row>
    <row r="42" spans="1:5">
      <c r="A42" s="162">
        <v>28</v>
      </c>
      <c r="B42" s="96" t="s">
        <v>189</v>
      </c>
      <c r="C42" s="325">
        <v>14253984.075113866</v>
      </c>
      <c r="D42" s="276" t="s">
        <v>407</v>
      </c>
      <c r="E42" s="8"/>
    </row>
    <row r="43" spans="1:5">
      <c r="A43" s="162">
        <v>29</v>
      </c>
      <c r="B43" s="96" t="s">
        <v>38</v>
      </c>
      <c r="C43" s="325">
        <v>8601655.1899999995</v>
      </c>
      <c r="D43" s="276" t="s">
        <v>408</v>
      </c>
      <c r="E43" s="8"/>
    </row>
    <row r="44" spans="1:5" ht="16.5" thickBot="1">
      <c r="A44" s="169">
        <v>30</v>
      </c>
      <c r="B44" s="170" t="s">
        <v>190</v>
      </c>
      <c r="C44" s="331">
        <f>SUM(C37:C43)</f>
        <v>179308016.87511384</v>
      </c>
      <c r="D44" s="171"/>
      <c r="E44" s="7"/>
    </row>
  </sheetData>
  <pageMargins left="0.7" right="0.7" top="0.75" bottom="0.75" header="0.3" footer="0.3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2"/>
  <sheetViews>
    <sheetView zoomScaleNormal="100" workbookViewId="0">
      <pane xSplit="2" ySplit="7" topLeftCell="C8" activePane="bottomRight" state="frozen"/>
      <selection activeCell="C63" sqref="C63"/>
      <selection pane="topRight" activeCell="C63" sqref="C63"/>
      <selection pane="bottomLeft" activeCell="C63" sqref="C63"/>
      <selection pane="bottomRight" activeCell="B6" sqref="B6:B7"/>
    </sheetView>
  </sheetViews>
  <sheetFormatPr defaultColWidth="9.140625" defaultRowHeight="12.75"/>
  <cols>
    <col min="1" max="1" width="6.7109375" style="2" customWidth="1"/>
    <col min="2" max="2" width="95" style="2" customWidth="1"/>
    <col min="3" max="3" width="14.28515625" style="2" customWidth="1"/>
    <col min="4" max="4" width="10.5703125" style="2" customWidth="1"/>
    <col min="5" max="15" width="14.28515625" style="2" customWidth="1"/>
    <col min="16" max="16" width="10.7109375" style="2" customWidth="1"/>
    <col min="17" max="18" width="14.28515625" style="2" customWidth="1"/>
    <col min="19" max="19" width="31.5703125" style="2" bestFit="1" customWidth="1"/>
    <col min="20" max="16384" width="9.140625" style="13"/>
  </cols>
  <sheetData>
    <row r="1" spans="1:19">
      <c r="A1" s="2" t="s">
        <v>199</v>
      </c>
      <c r="B1" s="16" t="s">
        <v>392</v>
      </c>
    </row>
    <row r="2" spans="1:19">
      <c r="A2" s="2" t="s">
        <v>200</v>
      </c>
      <c r="B2" s="374">
        <v>42916</v>
      </c>
    </row>
    <row r="4" spans="1:19" ht="39" thickBot="1">
      <c r="A4" s="75" t="s">
        <v>353</v>
      </c>
      <c r="B4" s="389" t="s">
        <v>378</v>
      </c>
    </row>
    <row r="5" spans="1:19">
      <c r="A5" s="149"/>
      <c r="B5" s="153"/>
      <c r="C5" s="129" t="s">
        <v>0</v>
      </c>
      <c r="D5" s="129" t="s">
        <v>1</v>
      </c>
      <c r="E5" s="129" t="s">
        <v>2</v>
      </c>
      <c r="F5" s="129" t="s">
        <v>3</v>
      </c>
      <c r="G5" s="129" t="s">
        <v>4</v>
      </c>
      <c r="H5" s="129" t="s">
        <v>6</v>
      </c>
      <c r="I5" s="129" t="s">
        <v>251</v>
      </c>
      <c r="J5" s="129" t="s">
        <v>252</v>
      </c>
      <c r="K5" s="129" t="s">
        <v>253</v>
      </c>
      <c r="L5" s="129" t="s">
        <v>254</v>
      </c>
      <c r="M5" s="129" t="s">
        <v>255</v>
      </c>
      <c r="N5" s="129" t="s">
        <v>256</v>
      </c>
      <c r="O5" s="129" t="s">
        <v>365</v>
      </c>
      <c r="P5" s="129" t="s">
        <v>366</v>
      </c>
      <c r="Q5" s="129" t="s">
        <v>367</v>
      </c>
      <c r="R5" s="353" t="s">
        <v>368</v>
      </c>
      <c r="S5" s="130" t="s">
        <v>369</v>
      </c>
    </row>
    <row r="6" spans="1:19" ht="46.5" customHeight="1">
      <c r="A6" s="176"/>
      <c r="B6" s="470" t="s">
        <v>370</v>
      </c>
      <c r="C6" s="468">
        <v>0</v>
      </c>
      <c r="D6" s="469"/>
      <c r="E6" s="468">
        <v>0.2</v>
      </c>
      <c r="F6" s="469"/>
      <c r="G6" s="468">
        <v>0.35</v>
      </c>
      <c r="H6" s="469"/>
      <c r="I6" s="468">
        <v>0.5</v>
      </c>
      <c r="J6" s="469"/>
      <c r="K6" s="468">
        <v>0.75</v>
      </c>
      <c r="L6" s="469"/>
      <c r="M6" s="468">
        <v>1</v>
      </c>
      <c r="N6" s="469"/>
      <c r="O6" s="468">
        <v>1.5</v>
      </c>
      <c r="P6" s="469"/>
      <c r="Q6" s="468">
        <v>2.5</v>
      </c>
      <c r="R6" s="469"/>
      <c r="S6" s="466" t="s">
        <v>265</v>
      </c>
    </row>
    <row r="7" spans="1:19">
      <c r="A7" s="176"/>
      <c r="B7" s="471"/>
      <c r="C7" s="360" t="s">
        <v>363</v>
      </c>
      <c r="D7" s="360" t="s">
        <v>364</v>
      </c>
      <c r="E7" s="360" t="s">
        <v>363</v>
      </c>
      <c r="F7" s="360" t="s">
        <v>364</v>
      </c>
      <c r="G7" s="360" t="s">
        <v>363</v>
      </c>
      <c r="H7" s="360" t="s">
        <v>364</v>
      </c>
      <c r="I7" s="360" t="s">
        <v>363</v>
      </c>
      <c r="J7" s="360" t="s">
        <v>364</v>
      </c>
      <c r="K7" s="360" t="s">
        <v>363</v>
      </c>
      <c r="L7" s="360" t="s">
        <v>364</v>
      </c>
      <c r="M7" s="360" t="s">
        <v>363</v>
      </c>
      <c r="N7" s="360" t="s">
        <v>364</v>
      </c>
      <c r="O7" s="360" t="s">
        <v>363</v>
      </c>
      <c r="P7" s="360" t="s">
        <v>364</v>
      </c>
      <c r="Q7" s="360" t="s">
        <v>363</v>
      </c>
      <c r="R7" s="360" t="s">
        <v>364</v>
      </c>
      <c r="S7" s="467"/>
    </row>
    <row r="8" spans="1:19" s="180" customFormat="1">
      <c r="A8" s="133">
        <v>1</v>
      </c>
      <c r="B8" s="204" t="s">
        <v>228</v>
      </c>
      <c r="C8" s="333">
        <v>137413742</v>
      </c>
      <c r="D8" s="333"/>
      <c r="E8" s="333">
        <v>0</v>
      </c>
      <c r="F8" s="354"/>
      <c r="G8" s="333">
        <v>0</v>
      </c>
      <c r="H8" s="333"/>
      <c r="I8" s="333">
        <v>0</v>
      </c>
      <c r="J8" s="333"/>
      <c r="K8" s="333">
        <v>0</v>
      </c>
      <c r="L8" s="333"/>
      <c r="M8" s="333">
        <v>96447577</v>
      </c>
      <c r="N8" s="426" t="s">
        <v>420</v>
      </c>
      <c r="O8" s="333">
        <v>0</v>
      </c>
      <c r="P8" s="333"/>
      <c r="Q8" s="333">
        <v>0</v>
      </c>
      <c r="R8" s="354"/>
      <c r="S8" s="366">
        <f>$C$6*SUM(C8:D8)+$E$6*SUM(E8:F8)+$G$6*SUM(G8:H8)+$I$6*SUM(I8:J8)+$K$6*SUM(K8:L8)+$M$6*SUM(M8:N8)+$O$6*SUM(O8:P8)+$Q$6*SUM(Q8:R8)</f>
        <v>96447577</v>
      </c>
    </row>
    <row r="9" spans="1:19" s="180" customFormat="1">
      <c r="A9" s="133">
        <v>2</v>
      </c>
      <c r="B9" s="204" t="s">
        <v>229</v>
      </c>
      <c r="C9" s="333">
        <v>0</v>
      </c>
      <c r="D9" s="333"/>
      <c r="E9" s="333">
        <v>0</v>
      </c>
      <c r="F9" s="333"/>
      <c r="G9" s="333">
        <v>0</v>
      </c>
      <c r="H9" s="333"/>
      <c r="I9" s="333">
        <v>0</v>
      </c>
      <c r="J9" s="333"/>
      <c r="K9" s="333">
        <v>0</v>
      </c>
      <c r="L9" s="333"/>
      <c r="M9" s="333">
        <v>0</v>
      </c>
      <c r="N9" s="333" t="s">
        <v>420</v>
      </c>
      <c r="O9" s="333">
        <v>0</v>
      </c>
      <c r="P9" s="333"/>
      <c r="Q9" s="333">
        <v>0</v>
      </c>
      <c r="R9" s="354"/>
      <c r="S9" s="366">
        <f t="shared" ref="S9:S21" si="0">$C$6*SUM(C9:D9)+$E$6*SUM(E9:F9)+$G$6*SUM(G9:H9)+$I$6*SUM(I9:J9)+$K$6*SUM(K9:L9)+$M$6*SUM(M9:N9)+$O$6*SUM(O9:P9)+$Q$6*SUM(Q9:R9)</f>
        <v>0</v>
      </c>
    </row>
    <row r="10" spans="1:19" s="180" customFormat="1">
      <c r="A10" s="133">
        <v>3</v>
      </c>
      <c r="B10" s="204" t="s">
        <v>230</v>
      </c>
      <c r="C10" s="333">
        <v>0</v>
      </c>
      <c r="D10" s="333"/>
      <c r="E10" s="333">
        <v>0</v>
      </c>
      <c r="F10" s="333"/>
      <c r="G10" s="333">
        <v>0</v>
      </c>
      <c r="H10" s="333"/>
      <c r="I10" s="333">
        <v>0</v>
      </c>
      <c r="J10" s="333"/>
      <c r="K10" s="333">
        <v>0</v>
      </c>
      <c r="L10" s="333"/>
      <c r="M10" s="333">
        <v>73664</v>
      </c>
      <c r="N10" s="333">
        <v>288541</v>
      </c>
      <c r="O10" s="333">
        <v>0</v>
      </c>
      <c r="P10" s="333"/>
      <c r="Q10" s="333">
        <v>0</v>
      </c>
      <c r="R10" s="354"/>
      <c r="S10" s="366">
        <f t="shared" si="0"/>
        <v>362205</v>
      </c>
    </row>
    <row r="11" spans="1:19" s="180" customFormat="1">
      <c r="A11" s="133">
        <v>4</v>
      </c>
      <c r="B11" s="204" t="s">
        <v>231</v>
      </c>
      <c r="C11" s="333">
        <v>0</v>
      </c>
      <c r="D11" s="333"/>
      <c r="E11" s="333">
        <v>0</v>
      </c>
      <c r="F11" s="333"/>
      <c r="G11" s="333">
        <v>0</v>
      </c>
      <c r="H11" s="333"/>
      <c r="I11" s="333">
        <v>0</v>
      </c>
      <c r="J11" s="333"/>
      <c r="K11" s="333">
        <v>0</v>
      </c>
      <c r="L11" s="333"/>
      <c r="M11" s="333">
        <v>0</v>
      </c>
      <c r="N11" s="333" t="s">
        <v>420</v>
      </c>
      <c r="O11" s="333">
        <v>0</v>
      </c>
      <c r="P11" s="333"/>
      <c r="Q11" s="333">
        <v>0</v>
      </c>
      <c r="R11" s="354"/>
      <c r="S11" s="366">
        <f t="shared" si="0"/>
        <v>0</v>
      </c>
    </row>
    <row r="12" spans="1:19" s="180" customFormat="1">
      <c r="A12" s="133">
        <v>5</v>
      </c>
      <c r="B12" s="204" t="s">
        <v>232</v>
      </c>
      <c r="C12" s="333">
        <v>0</v>
      </c>
      <c r="D12" s="333"/>
      <c r="E12" s="333">
        <v>0</v>
      </c>
      <c r="F12" s="333"/>
      <c r="G12" s="333">
        <v>0</v>
      </c>
      <c r="H12" s="333"/>
      <c r="I12" s="333">
        <v>0</v>
      </c>
      <c r="J12" s="333"/>
      <c r="K12" s="333">
        <v>0</v>
      </c>
      <c r="L12" s="333"/>
      <c r="M12" s="333">
        <v>0</v>
      </c>
      <c r="N12" s="333" t="s">
        <v>420</v>
      </c>
      <c r="O12" s="333">
        <v>0</v>
      </c>
      <c r="P12" s="333"/>
      <c r="Q12" s="333">
        <v>0</v>
      </c>
      <c r="R12" s="354"/>
      <c r="S12" s="366">
        <f t="shared" si="0"/>
        <v>0</v>
      </c>
    </row>
    <row r="13" spans="1:19" s="180" customFormat="1">
      <c r="A13" s="133">
        <v>6</v>
      </c>
      <c r="B13" s="204" t="s">
        <v>233</v>
      </c>
      <c r="C13" s="333">
        <v>0</v>
      </c>
      <c r="D13" s="333"/>
      <c r="E13" s="333">
        <v>18062624</v>
      </c>
      <c r="F13" s="333"/>
      <c r="G13" s="333">
        <v>0</v>
      </c>
      <c r="H13" s="333"/>
      <c r="I13" s="333">
        <v>1593721</v>
      </c>
      <c r="J13" s="333"/>
      <c r="K13" s="333">
        <v>0</v>
      </c>
      <c r="L13" s="333"/>
      <c r="M13" s="333">
        <v>15241262</v>
      </c>
      <c r="N13" s="333" t="s">
        <v>420</v>
      </c>
      <c r="O13" s="333">
        <v>0</v>
      </c>
      <c r="P13" s="333"/>
      <c r="Q13" s="333">
        <v>0</v>
      </c>
      <c r="R13" s="354"/>
      <c r="S13" s="366">
        <f t="shared" si="0"/>
        <v>19650647.300000001</v>
      </c>
    </row>
    <row r="14" spans="1:19" s="180" customFormat="1">
      <c r="A14" s="133">
        <v>7</v>
      </c>
      <c r="B14" s="204" t="s">
        <v>78</v>
      </c>
      <c r="C14" s="333">
        <v>0</v>
      </c>
      <c r="D14" s="333"/>
      <c r="E14" s="333">
        <v>0</v>
      </c>
      <c r="F14" s="333"/>
      <c r="G14" s="333">
        <v>0</v>
      </c>
      <c r="H14" s="333"/>
      <c r="I14" s="333">
        <v>0</v>
      </c>
      <c r="J14" s="333"/>
      <c r="K14" s="333">
        <v>0</v>
      </c>
      <c r="L14" s="333"/>
      <c r="M14" s="333">
        <v>322301085</v>
      </c>
      <c r="N14" s="333">
        <v>43476322</v>
      </c>
      <c r="O14" s="333">
        <v>0</v>
      </c>
      <c r="P14" s="333"/>
      <c r="Q14" s="333">
        <v>0</v>
      </c>
      <c r="R14" s="354"/>
      <c r="S14" s="366">
        <f t="shared" si="0"/>
        <v>365777407</v>
      </c>
    </row>
    <row r="15" spans="1:19" s="180" customFormat="1">
      <c r="A15" s="133">
        <v>8</v>
      </c>
      <c r="B15" s="204" t="s">
        <v>79</v>
      </c>
      <c r="C15" s="333">
        <v>0</v>
      </c>
      <c r="D15" s="333"/>
      <c r="E15" s="333">
        <v>0</v>
      </c>
      <c r="F15" s="333"/>
      <c r="G15" s="333">
        <v>0</v>
      </c>
      <c r="H15" s="333"/>
      <c r="I15" s="333">
        <v>0</v>
      </c>
      <c r="J15" s="333"/>
      <c r="K15" s="333">
        <v>93681530</v>
      </c>
      <c r="L15" s="333"/>
      <c r="M15" s="333">
        <v>0</v>
      </c>
      <c r="N15" s="333">
        <v>7827333</v>
      </c>
      <c r="O15" s="333">
        <v>0</v>
      </c>
      <c r="P15" s="333"/>
      <c r="Q15" s="333">
        <v>0</v>
      </c>
      <c r="R15" s="354"/>
      <c r="S15" s="366">
        <f t="shared" si="0"/>
        <v>78088480.5</v>
      </c>
    </row>
    <row r="16" spans="1:19" s="180" customFormat="1">
      <c r="A16" s="133">
        <v>9</v>
      </c>
      <c r="B16" s="204" t="s">
        <v>80</v>
      </c>
      <c r="C16" s="333">
        <v>0</v>
      </c>
      <c r="D16" s="333"/>
      <c r="E16" s="333">
        <v>0</v>
      </c>
      <c r="F16" s="333"/>
      <c r="G16" s="333">
        <v>11833770</v>
      </c>
      <c r="H16" s="333"/>
      <c r="I16" s="333">
        <v>224626</v>
      </c>
      <c r="J16" s="333"/>
      <c r="K16" s="333">
        <v>0</v>
      </c>
      <c r="L16" s="333"/>
      <c r="M16" s="333">
        <v>123793</v>
      </c>
      <c r="N16" s="333">
        <v>226680</v>
      </c>
      <c r="O16" s="333">
        <v>0</v>
      </c>
      <c r="P16" s="333"/>
      <c r="Q16" s="333">
        <v>0</v>
      </c>
      <c r="R16" s="354"/>
      <c r="S16" s="366">
        <f t="shared" si="0"/>
        <v>4604605.5</v>
      </c>
    </row>
    <row r="17" spans="1:19" s="180" customFormat="1">
      <c r="A17" s="133">
        <v>10</v>
      </c>
      <c r="B17" s="204" t="s">
        <v>72</v>
      </c>
      <c r="C17" s="333">
        <v>0</v>
      </c>
      <c r="D17" s="333"/>
      <c r="E17" s="333">
        <v>0</v>
      </c>
      <c r="F17" s="333"/>
      <c r="G17" s="333">
        <v>0</v>
      </c>
      <c r="H17" s="333"/>
      <c r="I17" s="333">
        <v>0</v>
      </c>
      <c r="J17" s="333"/>
      <c r="K17" s="333">
        <v>0</v>
      </c>
      <c r="L17" s="333"/>
      <c r="M17" s="333">
        <v>11261512</v>
      </c>
      <c r="N17" s="333">
        <v>74648</v>
      </c>
      <c r="O17" s="333">
        <v>27096303.529877</v>
      </c>
      <c r="P17" s="333"/>
      <c r="Q17" s="333">
        <v>0</v>
      </c>
      <c r="R17" s="354"/>
      <c r="S17" s="366">
        <f t="shared" si="0"/>
        <v>51980615.294815496</v>
      </c>
    </row>
    <row r="18" spans="1:19" s="180" customFormat="1">
      <c r="A18" s="133">
        <v>11</v>
      </c>
      <c r="B18" s="204" t="s">
        <v>73</v>
      </c>
      <c r="C18" s="333">
        <v>0</v>
      </c>
      <c r="D18" s="333"/>
      <c r="E18" s="333">
        <v>0</v>
      </c>
      <c r="F18" s="333"/>
      <c r="G18" s="333">
        <v>0</v>
      </c>
      <c r="H18" s="333"/>
      <c r="I18" s="333">
        <v>0</v>
      </c>
      <c r="J18" s="333"/>
      <c r="K18" s="333">
        <v>0</v>
      </c>
      <c r="L18" s="333"/>
      <c r="M18" s="333">
        <v>0</v>
      </c>
      <c r="N18" s="333" t="s">
        <v>420</v>
      </c>
      <c r="O18" s="333">
        <v>0</v>
      </c>
      <c r="P18" s="333"/>
      <c r="Q18" s="333">
        <v>0</v>
      </c>
      <c r="R18" s="354"/>
      <c r="S18" s="366">
        <f t="shared" si="0"/>
        <v>0</v>
      </c>
    </row>
    <row r="19" spans="1:19" s="180" customFormat="1">
      <c r="A19" s="133">
        <v>12</v>
      </c>
      <c r="B19" s="204" t="s">
        <v>74</v>
      </c>
      <c r="C19" s="333">
        <v>0</v>
      </c>
      <c r="D19" s="333"/>
      <c r="E19" s="333">
        <v>0</v>
      </c>
      <c r="F19" s="333"/>
      <c r="G19" s="333">
        <v>0</v>
      </c>
      <c r="H19" s="333"/>
      <c r="I19" s="333">
        <v>0</v>
      </c>
      <c r="J19" s="333"/>
      <c r="K19" s="333">
        <v>0</v>
      </c>
      <c r="L19" s="333"/>
      <c r="M19" s="333">
        <v>352200</v>
      </c>
      <c r="N19" s="333">
        <v>1492060</v>
      </c>
      <c r="O19" s="333">
        <v>0</v>
      </c>
      <c r="P19" s="333"/>
      <c r="Q19" s="333">
        <v>0</v>
      </c>
      <c r="R19" s="354"/>
      <c r="S19" s="366">
        <f t="shared" si="0"/>
        <v>1844260</v>
      </c>
    </row>
    <row r="20" spans="1:19" s="180" customFormat="1">
      <c r="A20" s="133">
        <v>13</v>
      </c>
      <c r="B20" s="204" t="s">
        <v>75</v>
      </c>
      <c r="C20" s="333">
        <v>0</v>
      </c>
      <c r="D20" s="333"/>
      <c r="E20" s="333">
        <v>0</v>
      </c>
      <c r="F20" s="333"/>
      <c r="G20" s="333">
        <v>0</v>
      </c>
      <c r="H20" s="333"/>
      <c r="I20" s="333">
        <v>0</v>
      </c>
      <c r="J20" s="333"/>
      <c r="K20" s="333">
        <v>0</v>
      </c>
      <c r="L20" s="333"/>
      <c r="M20" s="333">
        <v>0</v>
      </c>
      <c r="N20" s="333" t="s">
        <v>420</v>
      </c>
      <c r="O20" s="333">
        <v>0</v>
      </c>
      <c r="P20" s="333"/>
      <c r="Q20" s="333">
        <v>0</v>
      </c>
      <c r="R20" s="354"/>
      <c r="S20" s="366">
        <f t="shared" si="0"/>
        <v>0</v>
      </c>
    </row>
    <row r="21" spans="1:19" s="180" customFormat="1">
      <c r="A21" s="133">
        <v>14</v>
      </c>
      <c r="B21" s="204" t="s">
        <v>263</v>
      </c>
      <c r="C21" s="333">
        <v>24339396</v>
      </c>
      <c r="D21" s="333"/>
      <c r="E21" s="333">
        <v>0</v>
      </c>
      <c r="F21" s="333"/>
      <c r="G21" s="333">
        <v>0</v>
      </c>
      <c r="H21" s="333"/>
      <c r="I21" s="333">
        <v>0</v>
      </c>
      <c r="J21" s="333"/>
      <c r="K21" s="333">
        <v>0</v>
      </c>
      <c r="L21" s="333"/>
      <c r="M21" s="333">
        <v>148265205.37336695</v>
      </c>
      <c r="N21" s="333">
        <v>11469585</v>
      </c>
      <c r="O21" s="333">
        <v>0</v>
      </c>
      <c r="P21" s="333"/>
      <c r="Q21" s="333">
        <v>0</v>
      </c>
      <c r="R21" s="354"/>
      <c r="S21" s="366">
        <f t="shared" si="0"/>
        <v>159734790.37336695</v>
      </c>
    </row>
    <row r="22" spans="1:19" ht="13.5" thickBot="1">
      <c r="A22" s="110"/>
      <c r="B22" s="182" t="s">
        <v>71</v>
      </c>
      <c r="C22" s="334">
        <f>SUM(C8:C21)</f>
        <v>161753138</v>
      </c>
      <c r="D22" s="334">
        <f t="shared" ref="D22:S22" si="1">SUM(D8:D21)</f>
        <v>0</v>
      </c>
      <c r="E22" s="334">
        <f t="shared" si="1"/>
        <v>18062624</v>
      </c>
      <c r="F22" s="334">
        <f t="shared" si="1"/>
        <v>0</v>
      </c>
      <c r="G22" s="334">
        <f t="shared" si="1"/>
        <v>11833770</v>
      </c>
      <c r="H22" s="334">
        <f t="shared" si="1"/>
        <v>0</v>
      </c>
      <c r="I22" s="334">
        <f t="shared" si="1"/>
        <v>1818347</v>
      </c>
      <c r="J22" s="334">
        <f t="shared" si="1"/>
        <v>0</v>
      </c>
      <c r="K22" s="334">
        <f t="shared" si="1"/>
        <v>93681530</v>
      </c>
      <c r="L22" s="334">
        <f t="shared" si="1"/>
        <v>0</v>
      </c>
      <c r="M22" s="334">
        <f t="shared" si="1"/>
        <v>594066298.37336695</v>
      </c>
      <c r="N22" s="334">
        <f t="shared" si="1"/>
        <v>64855169</v>
      </c>
      <c r="O22" s="334">
        <f t="shared" si="1"/>
        <v>27096303.529877</v>
      </c>
      <c r="P22" s="334">
        <f t="shared" si="1"/>
        <v>0</v>
      </c>
      <c r="Q22" s="334">
        <f t="shared" si="1"/>
        <v>0</v>
      </c>
      <c r="R22" s="334">
        <f t="shared" si="1"/>
        <v>0</v>
      </c>
      <c r="S22" s="390">
        <f t="shared" si="1"/>
        <v>778490587.96818244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2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8"/>
  <sheetViews>
    <sheetView zoomScaleNormal="100" workbookViewId="0">
      <pane xSplit="2" ySplit="6" topLeftCell="C7" activePane="bottomRight" state="frozen"/>
      <selection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140625" defaultRowHeight="12.75"/>
  <cols>
    <col min="1" max="1" width="10.5703125" style="2" bestFit="1" customWidth="1"/>
    <col min="2" max="2" width="105.140625" style="2" bestFit="1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199</v>
      </c>
      <c r="B1" s="16" t="s">
        <v>392</v>
      </c>
    </row>
    <row r="2" spans="1:22">
      <c r="A2" s="2" t="s">
        <v>200</v>
      </c>
      <c r="B2" s="374">
        <v>42916</v>
      </c>
    </row>
    <row r="4" spans="1:22" ht="27.75" thickBot="1">
      <c r="A4" s="2" t="s">
        <v>354</v>
      </c>
      <c r="B4" s="361" t="s">
        <v>379</v>
      </c>
      <c r="V4" s="237" t="s">
        <v>101</v>
      </c>
    </row>
    <row r="5" spans="1:22" ht="27" customHeight="1">
      <c r="A5" s="108"/>
      <c r="B5" s="109"/>
      <c r="C5" s="472" t="s">
        <v>210</v>
      </c>
      <c r="D5" s="473"/>
      <c r="E5" s="473"/>
      <c r="F5" s="473"/>
      <c r="G5" s="473"/>
      <c r="H5" s="473"/>
      <c r="I5" s="473"/>
      <c r="J5" s="473"/>
      <c r="K5" s="473"/>
      <c r="L5" s="474"/>
      <c r="M5" s="475" t="s">
        <v>211</v>
      </c>
      <c r="N5" s="476"/>
      <c r="O5" s="476"/>
      <c r="P5" s="476"/>
      <c r="Q5" s="476"/>
      <c r="R5" s="476"/>
      <c r="S5" s="477"/>
      <c r="T5" s="480" t="s">
        <v>377</v>
      </c>
      <c r="U5" s="480" t="s">
        <v>376</v>
      </c>
      <c r="V5" s="478" t="s">
        <v>212</v>
      </c>
    </row>
    <row r="6" spans="1:22" s="75" customFormat="1" ht="140.25">
      <c r="A6" s="131"/>
      <c r="B6" s="206"/>
      <c r="C6" s="106" t="s">
        <v>213</v>
      </c>
      <c r="D6" s="428" t="s">
        <v>214</v>
      </c>
      <c r="E6" s="102" t="s">
        <v>215</v>
      </c>
      <c r="F6" s="362" t="s">
        <v>371</v>
      </c>
      <c r="G6" s="105" t="s">
        <v>216</v>
      </c>
      <c r="H6" s="105" t="s">
        <v>217</v>
      </c>
      <c r="I6" s="105" t="s">
        <v>218</v>
      </c>
      <c r="J6" s="105" t="s">
        <v>262</v>
      </c>
      <c r="K6" s="105" t="s">
        <v>219</v>
      </c>
      <c r="L6" s="107" t="s">
        <v>220</v>
      </c>
      <c r="M6" s="106" t="s">
        <v>221</v>
      </c>
      <c r="N6" s="105" t="s">
        <v>222</v>
      </c>
      <c r="O6" s="105" t="s">
        <v>223</v>
      </c>
      <c r="P6" s="105" t="s">
        <v>224</v>
      </c>
      <c r="Q6" s="105" t="s">
        <v>225</v>
      </c>
      <c r="R6" s="105" t="s">
        <v>226</v>
      </c>
      <c r="S6" s="107" t="s">
        <v>227</v>
      </c>
      <c r="T6" s="481"/>
      <c r="U6" s="481"/>
      <c r="V6" s="479"/>
    </row>
    <row r="7" spans="1:22" s="180" customFormat="1">
      <c r="A7" s="181">
        <v>1</v>
      </c>
      <c r="B7" s="179" t="s">
        <v>228</v>
      </c>
      <c r="C7" s="335"/>
      <c r="D7" s="333">
        <v>0</v>
      </c>
      <c r="E7" s="333"/>
      <c r="F7" s="333"/>
      <c r="G7" s="333"/>
      <c r="H7" s="333"/>
      <c r="I7" s="333"/>
      <c r="J7" s="333"/>
      <c r="K7" s="333"/>
      <c r="L7" s="336"/>
      <c r="M7" s="335"/>
      <c r="N7" s="333"/>
      <c r="O7" s="333"/>
      <c r="P7" s="333"/>
      <c r="Q7" s="333"/>
      <c r="R7" s="333"/>
      <c r="S7" s="336"/>
      <c r="T7" s="358">
        <v>0</v>
      </c>
      <c r="U7" s="427" t="s">
        <v>419</v>
      </c>
      <c r="V7" s="337">
        <f>SUM(C7:S7)</f>
        <v>0</v>
      </c>
    </row>
    <row r="8" spans="1:22" s="180" customFormat="1">
      <c r="A8" s="181">
        <v>2</v>
      </c>
      <c r="B8" s="179" t="s">
        <v>229</v>
      </c>
      <c r="C8" s="335"/>
      <c r="D8" s="333">
        <v>0</v>
      </c>
      <c r="E8" s="333"/>
      <c r="F8" s="333"/>
      <c r="G8" s="333"/>
      <c r="H8" s="333"/>
      <c r="I8" s="333"/>
      <c r="J8" s="333"/>
      <c r="K8" s="333"/>
      <c r="L8" s="336"/>
      <c r="M8" s="335"/>
      <c r="N8" s="333"/>
      <c r="O8" s="333"/>
      <c r="P8" s="333"/>
      <c r="Q8" s="333"/>
      <c r="R8" s="333"/>
      <c r="S8" s="336"/>
      <c r="T8" s="357">
        <v>0</v>
      </c>
      <c r="U8" s="427" t="s">
        <v>419</v>
      </c>
      <c r="V8" s="337">
        <f t="shared" ref="V8:V20" si="0">SUM(C8:S8)</f>
        <v>0</v>
      </c>
    </row>
    <row r="9" spans="1:22" s="180" customFormat="1">
      <c r="A9" s="181">
        <v>3</v>
      </c>
      <c r="B9" s="179" t="s">
        <v>230</v>
      </c>
      <c r="C9" s="335"/>
      <c r="D9" s="333">
        <v>222124.32</v>
      </c>
      <c r="E9" s="333"/>
      <c r="F9" s="333"/>
      <c r="G9" s="333"/>
      <c r="H9" s="333"/>
      <c r="I9" s="333"/>
      <c r="J9" s="333"/>
      <c r="K9" s="333"/>
      <c r="L9" s="336"/>
      <c r="M9" s="335"/>
      <c r="N9" s="333"/>
      <c r="O9" s="333"/>
      <c r="P9" s="333"/>
      <c r="Q9" s="333"/>
      <c r="R9" s="333"/>
      <c r="S9" s="336"/>
      <c r="T9" s="357">
        <v>15.32</v>
      </c>
      <c r="U9" s="427">
        <v>222109</v>
      </c>
      <c r="V9" s="337">
        <f>SUM(C9:S9)</f>
        <v>222124.32</v>
      </c>
    </row>
    <row r="10" spans="1:22" s="180" customFormat="1">
      <c r="A10" s="181">
        <v>4</v>
      </c>
      <c r="B10" s="179" t="s">
        <v>231</v>
      </c>
      <c r="C10" s="335"/>
      <c r="D10" s="333">
        <v>0</v>
      </c>
      <c r="E10" s="333"/>
      <c r="F10" s="333"/>
      <c r="G10" s="333"/>
      <c r="H10" s="333"/>
      <c r="I10" s="333"/>
      <c r="J10" s="333"/>
      <c r="K10" s="333"/>
      <c r="L10" s="336"/>
      <c r="M10" s="335"/>
      <c r="N10" s="333"/>
      <c r="O10" s="333"/>
      <c r="P10" s="333"/>
      <c r="Q10" s="333"/>
      <c r="R10" s="333"/>
      <c r="S10" s="336"/>
      <c r="T10" s="357">
        <v>0</v>
      </c>
      <c r="U10" s="427" t="s">
        <v>419</v>
      </c>
      <c r="V10" s="337">
        <f t="shared" si="0"/>
        <v>0</v>
      </c>
    </row>
    <row r="11" spans="1:22" s="180" customFormat="1">
      <c r="A11" s="181">
        <v>5</v>
      </c>
      <c r="B11" s="179" t="s">
        <v>232</v>
      </c>
      <c r="C11" s="335"/>
      <c r="D11" s="333">
        <v>0</v>
      </c>
      <c r="E11" s="333"/>
      <c r="F11" s="333"/>
      <c r="G11" s="333"/>
      <c r="H11" s="333"/>
      <c r="I11" s="333"/>
      <c r="J11" s="333"/>
      <c r="K11" s="333"/>
      <c r="L11" s="336"/>
      <c r="M11" s="335"/>
      <c r="N11" s="333"/>
      <c r="O11" s="333"/>
      <c r="P11" s="333"/>
      <c r="Q11" s="333"/>
      <c r="R11" s="333"/>
      <c r="S11" s="336"/>
      <c r="T11" s="357">
        <v>0</v>
      </c>
      <c r="U11" s="427" t="s">
        <v>419</v>
      </c>
      <c r="V11" s="337">
        <f t="shared" si="0"/>
        <v>0</v>
      </c>
    </row>
    <row r="12" spans="1:22" s="180" customFormat="1">
      <c r="A12" s="181">
        <v>6</v>
      </c>
      <c r="B12" s="179" t="s">
        <v>233</v>
      </c>
      <c r="C12" s="335"/>
      <c r="D12" s="333">
        <v>0</v>
      </c>
      <c r="E12" s="333"/>
      <c r="F12" s="333"/>
      <c r="G12" s="333"/>
      <c r="H12" s="333"/>
      <c r="I12" s="333"/>
      <c r="J12" s="333"/>
      <c r="K12" s="333"/>
      <c r="L12" s="336"/>
      <c r="M12" s="335"/>
      <c r="N12" s="333"/>
      <c r="O12" s="333"/>
      <c r="P12" s="333"/>
      <c r="Q12" s="333"/>
      <c r="R12" s="333"/>
      <c r="S12" s="336"/>
      <c r="T12" s="357">
        <v>0</v>
      </c>
      <c r="U12" s="427" t="s">
        <v>419</v>
      </c>
      <c r="V12" s="337">
        <f t="shared" si="0"/>
        <v>0</v>
      </c>
    </row>
    <row r="13" spans="1:22" s="180" customFormat="1">
      <c r="A13" s="181">
        <v>7</v>
      </c>
      <c r="B13" s="179" t="s">
        <v>78</v>
      </c>
      <c r="C13" s="335"/>
      <c r="D13" s="333">
        <v>44062188.73917684</v>
      </c>
      <c r="E13" s="333"/>
      <c r="F13" s="333"/>
      <c r="G13" s="333"/>
      <c r="H13" s="333"/>
      <c r="I13" s="333"/>
      <c r="J13" s="333"/>
      <c r="K13" s="333"/>
      <c r="L13" s="336"/>
      <c r="M13" s="335"/>
      <c r="N13" s="333"/>
      <c r="O13" s="333"/>
      <c r="P13" s="333"/>
      <c r="Q13" s="333"/>
      <c r="R13" s="333"/>
      <c r="S13" s="336"/>
      <c r="T13" s="357">
        <v>33452715.73917684</v>
      </c>
      <c r="U13" s="427">
        <v>10609473</v>
      </c>
      <c r="V13" s="337">
        <f t="shared" si="0"/>
        <v>44062188.73917684</v>
      </c>
    </row>
    <row r="14" spans="1:22" s="180" customFormat="1">
      <c r="A14" s="181">
        <v>8</v>
      </c>
      <c r="B14" s="179" t="s">
        <v>79</v>
      </c>
      <c r="C14" s="335"/>
      <c r="D14" s="333">
        <v>2219069.5888864649</v>
      </c>
      <c r="E14" s="333"/>
      <c r="F14" s="333"/>
      <c r="G14" s="333"/>
      <c r="H14" s="333"/>
      <c r="I14" s="333"/>
      <c r="J14" s="333"/>
      <c r="K14" s="333"/>
      <c r="L14" s="336"/>
      <c r="M14" s="335"/>
      <c r="N14" s="333"/>
      <c r="O14" s="333"/>
      <c r="P14" s="333"/>
      <c r="Q14" s="333"/>
      <c r="R14" s="333"/>
      <c r="S14" s="336"/>
      <c r="T14" s="357">
        <v>566649.58888646506</v>
      </c>
      <c r="U14" s="427">
        <v>1652420</v>
      </c>
      <c r="V14" s="337">
        <f t="shared" si="0"/>
        <v>2219069.5888864649</v>
      </c>
    </row>
    <row r="15" spans="1:22" s="180" customFormat="1">
      <c r="A15" s="181">
        <v>9</v>
      </c>
      <c r="B15" s="179" t="s">
        <v>80</v>
      </c>
      <c r="C15" s="335"/>
      <c r="D15" s="333">
        <v>14615</v>
      </c>
      <c r="E15" s="333"/>
      <c r="F15" s="333"/>
      <c r="G15" s="333"/>
      <c r="H15" s="333"/>
      <c r="I15" s="333"/>
      <c r="J15" s="333"/>
      <c r="K15" s="333"/>
      <c r="L15" s="336"/>
      <c r="M15" s="335"/>
      <c r="N15" s="333"/>
      <c r="O15" s="333"/>
      <c r="P15" s="333"/>
      <c r="Q15" s="333"/>
      <c r="R15" s="333"/>
      <c r="S15" s="336"/>
      <c r="T15" s="357">
        <v>0</v>
      </c>
      <c r="U15" s="427">
        <v>14615</v>
      </c>
      <c r="V15" s="337">
        <f t="shared" si="0"/>
        <v>14615</v>
      </c>
    </row>
    <row r="16" spans="1:22" s="180" customFormat="1">
      <c r="A16" s="181">
        <v>10</v>
      </c>
      <c r="B16" s="179" t="s">
        <v>72</v>
      </c>
      <c r="C16" s="335"/>
      <c r="D16" s="333">
        <v>1343062.09564</v>
      </c>
      <c r="E16" s="333"/>
      <c r="F16" s="333"/>
      <c r="G16" s="333"/>
      <c r="H16" s="333"/>
      <c r="I16" s="333"/>
      <c r="J16" s="333"/>
      <c r="K16" s="333"/>
      <c r="L16" s="336"/>
      <c r="M16" s="335"/>
      <c r="N16" s="333"/>
      <c r="O16" s="333"/>
      <c r="P16" s="333"/>
      <c r="Q16" s="333"/>
      <c r="R16" s="333"/>
      <c r="S16" s="336"/>
      <c r="T16" s="357">
        <v>1343062.09564</v>
      </c>
      <c r="U16" s="427" t="s">
        <v>419</v>
      </c>
      <c r="V16" s="337">
        <f t="shared" si="0"/>
        <v>1343062.09564</v>
      </c>
    </row>
    <row r="17" spans="1:22" s="180" customFormat="1">
      <c r="A17" s="181">
        <v>11</v>
      </c>
      <c r="B17" s="179" t="s">
        <v>73</v>
      </c>
      <c r="C17" s="335"/>
      <c r="D17" s="333">
        <v>0</v>
      </c>
      <c r="E17" s="333"/>
      <c r="F17" s="333"/>
      <c r="G17" s="333"/>
      <c r="H17" s="333"/>
      <c r="I17" s="333"/>
      <c r="J17" s="333"/>
      <c r="K17" s="333"/>
      <c r="L17" s="336"/>
      <c r="M17" s="335"/>
      <c r="N17" s="333"/>
      <c r="O17" s="333"/>
      <c r="P17" s="333"/>
      <c r="Q17" s="333"/>
      <c r="R17" s="333"/>
      <c r="S17" s="336"/>
      <c r="T17" s="357">
        <v>0</v>
      </c>
      <c r="U17" s="427" t="s">
        <v>419</v>
      </c>
      <c r="V17" s="337">
        <f t="shared" si="0"/>
        <v>0</v>
      </c>
    </row>
    <row r="18" spans="1:22" s="180" customFormat="1">
      <c r="A18" s="181">
        <v>12</v>
      </c>
      <c r="B18" s="179" t="s">
        <v>74</v>
      </c>
      <c r="C18" s="335"/>
      <c r="D18" s="333">
        <v>437190.16450228798</v>
      </c>
      <c r="E18" s="333"/>
      <c r="F18" s="333"/>
      <c r="G18" s="333"/>
      <c r="H18" s="333"/>
      <c r="I18" s="333"/>
      <c r="J18" s="333"/>
      <c r="K18" s="333"/>
      <c r="L18" s="336"/>
      <c r="M18" s="335"/>
      <c r="N18" s="333"/>
      <c r="O18" s="333"/>
      <c r="P18" s="333"/>
      <c r="Q18" s="333"/>
      <c r="R18" s="333"/>
      <c r="S18" s="336"/>
      <c r="T18" s="357">
        <v>496.16450228799999</v>
      </c>
      <c r="U18" s="427">
        <v>436694</v>
      </c>
      <c r="V18" s="337">
        <f t="shared" si="0"/>
        <v>437190.16450228798</v>
      </c>
    </row>
    <row r="19" spans="1:22" s="180" customFormat="1">
      <c r="A19" s="181">
        <v>13</v>
      </c>
      <c r="B19" s="179" t="s">
        <v>75</v>
      </c>
      <c r="C19" s="335"/>
      <c r="D19" s="333"/>
      <c r="E19" s="333"/>
      <c r="F19" s="333"/>
      <c r="G19" s="333"/>
      <c r="H19" s="333"/>
      <c r="I19" s="333"/>
      <c r="J19" s="333"/>
      <c r="K19" s="333"/>
      <c r="L19" s="336"/>
      <c r="M19" s="335"/>
      <c r="N19" s="333"/>
      <c r="O19" s="333"/>
      <c r="P19" s="333"/>
      <c r="Q19" s="333"/>
      <c r="R19" s="333"/>
      <c r="S19" s="336"/>
      <c r="T19" s="357"/>
      <c r="U19" s="427" t="s">
        <v>419</v>
      </c>
      <c r="V19" s="337">
        <f t="shared" si="0"/>
        <v>0</v>
      </c>
    </row>
    <row r="20" spans="1:22" s="180" customFormat="1">
      <c r="A20" s="181">
        <v>14</v>
      </c>
      <c r="B20" s="179" t="s">
        <v>263</v>
      </c>
      <c r="C20" s="335"/>
      <c r="D20" s="333">
        <v>5253128.4164809696</v>
      </c>
      <c r="E20" s="333"/>
      <c r="F20" s="333"/>
      <c r="G20" s="333"/>
      <c r="H20" s="333"/>
      <c r="I20" s="333"/>
      <c r="J20" s="333"/>
      <c r="K20" s="333"/>
      <c r="L20" s="336"/>
      <c r="M20" s="335"/>
      <c r="N20" s="333"/>
      <c r="O20" s="333"/>
      <c r="P20" s="333"/>
      <c r="Q20" s="333"/>
      <c r="R20" s="333"/>
      <c r="S20" s="336"/>
      <c r="T20" s="357">
        <v>4731963.4164809696</v>
      </c>
      <c r="U20" s="427">
        <v>521165</v>
      </c>
      <c r="V20" s="337">
        <f t="shared" si="0"/>
        <v>5253128.4164809696</v>
      </c>
    </row>
    <row r="21" spans="1:22" ht="13.5" thickBot="1">
      <c r="A21" s="110"/>
      <c r="B21" s="111" t="s">
        <v>71</v>
      </c>
      <c r="C21" s="338">
        <f>SUM(C7:C20)</f>
        <v>0</v>
      </c>
      <c r="D21" s="334">
        <f>SUM(D7:D20)</f>
        <v>53551378.324686557</v>
      </c>
      <c r="E21" s="334">
        <f t="shared" ref="E21:V21" si="1">SUM(E7:E20)</f>
        <v>0</v>
      </c>
      <c r="F21" s="334">
        <f t="shared" si="1"/>
        <v>0</v>
      </c>
      <c r="G21" s="334">
        <f t="shared" si="1"/>
        <v>0</v>
      </c>
      <c r="H21" s="334">
        <f t="shared" si="1"/>
        <v>0</v>
      </c>
      <c r="I21" s="334">
        <f t="shared" si="1"/>
        <v>0</v>
      </c>
      <c r="J21" s="334">
        <f t="shared" si="1"/>
        <v>0</v>
      </c>
      <c r="K21" s="334">
        <f t="shared" si="1"/>
        <v>0</v>
      </c>
      <c r="L21" s="339">
        <f t="shared" si="1"/>
        <v>0</v>
      </c>
      <c r="M21" s="338">
        <f t="shared" si="1"/>
        <v>0</v>
      </c>
      <c r="N21" s="334">
        <f t="shared" si="1"/>
        <v>0</v>
      </c>
      <c r="O21" s="334">
        <f t="shared" si="1"/>
        <v>0</v>
      </c>
      <c r="P21" s="334">
        <f t="shared" si="1"/>
        <v>0</v>
      </c>
      <c r="Q21" s="334">
        <f t="shared" si="1"/>
        <v>0</v>
      </c>
      <c r="R21" s="334">
        <f t="shared" si="1"/>
        <v>0</v>
      </c>
      <c r="S21" s="339">
        <f t="shared" si="1"/>
        <v>0</v>
      </c>
      <c r="T21" s="339">
        <f>SUM(T7:T20)</f>
        <v>40094902.324686557</v>
      </c>
      <c r="U21" s="339">
        <f t="shared" si="1"/>
        <v>13456476</v>
      </c>
      <c r="V21" s="340">
        <f t="shared" si="1"/>
        <v>53551378.324686557</v>
      </c>
    </row>
    <row r="24" spans="1:22">
      <c r="A24" s="18"/>
      <c r="B24" s="18"/>
      <c r="C24" s="79"/>
    </row>
    <row r="25" spans="1:22">
      <c r="A25" s="103"/>
      <c r="B25" s="103"/>
      <c r="C25" s="18"/>
    </row>
    <row r="26" spans="1:22">
      <c r="A26" s="103"/>
      <c r="B26" s="104"/>
      <c r="C26" s="18"/>
    </row>
    <row r="27" spans="1:22">
      <c r="A27" s="103"/>
      <c r="B27" s="103"/>
      <c r="C27" s="18"/>
    </row>
    <row r="28" spans="1:22">
      <c r="A28" s="103"/>
      <c r="B28" s="104"/>
      <c r="C28" s="18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2"/>
  <sheetViews>
    <sheetView zoomScaleNormal="100" workbookViewId="0">
      <pane xSplit="1" ySplit="7" topLeftCell="B8" activePane="bottomRight" state="frozen"/>
      <selection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9" width="12.5703125" style="13" bestFit="1" customWidth="1"/>
    <col min="10" max="11" width="9.140625" style="13"/>
    <col min="12" max="12" width="23.28515625" style="13" bestFit="1" customWidth="1"/>
    <col min="13" max="16384" width="9.140625" style="13"/>
  </cols>
  <sheetData>
    <row r="1" spans="1:9">
      <c r="A1" s="2" t="s">
        <v>199</v>
      </c>
      <c r="B1" s="16" t="s">
        <v>392</v>
      </c>
    </row>
    <row r="2" spans="1:9">
      <c r="A2" s="2" t="s">
        <v>200</v>
      </c>
      <c r="B2" s="374">
        <v>42916</v>
      </c>
    </row>
    <row r="4" spans="1:9" ht="13.5" thickBot="1">
      <c r="A4" s="2" t="s">
        <v>355</v>
      </c>
      <c r="B4" s="359" t="s">
        <v>380</v>
      </c>
    </row>
    <row r="5" spans="1:9">
      <c r="A5" s="108"/>
      <c r="B5" s="177"/>
      <c r="C5" s="183" t="s">
        <v>0</v>
      </c>
      <c r="D5" s="183" t="s">
        <v>1</v>
      </c>
      <c r="E5" s="183" t="s">
        <v>2</v>
      </c>
      <c r="F5" s="183" t="s">
        <v>3</v>
      </c>
      <c r="G5" s="355" t="s">
        <v>4</v>
      </c>
      <c r="H5" s="184" t="s">
        <v>6</v>
      </c>
      <c r="I5" s="24"/>
    </row>
    <row r="6" spans="1:9" ht="15" customHeight="1">
      <c r="A6" s="176"/>
      <c r="B6" s="22"/>
      <c r="C6" s="482" t="s">
        <v>372</v>
      </c>
      <c r="D6" s="484" t="s">
        <v>382</v>
      </c>
      <c r="E6" s="485"/>
      <c r="F6" s="482" t="s">
        <v>383</v>
      </c>
      <c r="G6" s="482" t="s">
        <v>384</v>
      </c>
      <c r="H6" s="464" t="s">
        <v>374</v>
      </c>
      <c r="I6" s="24"/>
    </row>
    <row r="7" spans="1:9" ht="76.5">
      <c r="A7" s="176"/>
      <c r="B7" s="22"/>
      <c r="C7" s="483"/>
      <c r="D7" s="372" t="s">
        <v>375</v>
      </c>
      <c r="E7" s="372" t="s">
        <v>373</v>
      </c>
      <c r="F7" s="483"/>
      <c r="G7" s="483"/>
      <c r="H7" s="465"/>
    </row>
    <row r="8" spans="1:9">
      <c r="A8" s="99">
        <v>1</v>
      </c>
      <c r="B8" s="81" t="s">
        <v>228</v>
      </c>
      <c r="C8" s="341">
        <v>233861318</v>
      </c>
      <c r="D8" s="342">
        <v>0</v>
      </c>
      <c r="E8" s="342">
        <v>0</v>
      </c>
      <c r="F8" s="341">
        <v>96447577</v>
      </c>
      <c r="G8" s="356">
        <v>96447577</v>
      </c>
      <c r="H8" s="363">
        <f>IFERROR(G8/(C8+E8),0)</f>
        <v>0.41241355271930863</v>
      </c>
      <c r="I8" s="433"/>
    </row>
    <row r="9" spans="1:9" ht="15" customHeight="1">
      <c r="A9" s="99">
        <v>2</v>
      </c>
      <c r="B9" s="81" t="s">
        <v>229</v>
      </c>
      <c r="C9" s="341">
        <v>0</v>
      </c>
      <c r="D9" s="342">
        <v>0</v>
      </c>
      <c r="E9" s="342">
        <v>0</v>
      </c>
      <c r="F9" s="341">
        <v>0</v>
      </c>
      <c r="G9" s="356">
        <v>0</v>
      </c>
      <c r="H9" s="363">
        <f t="shared" ref="H9:H21" si="0">IFERROR(G9/(C9+E9),0)</f>
        <v>0</v>
      </c>
      <c r="I9" s="433"/>
    </row>
    <row r="10" spans="1:9">
      <c r="A10" s="99">
        <v>3</v>
      </c>
      <c r="B10" s="81" t="s">
        <v>230</v>
      </c>
      <c r="C10" s="341">
        <v>73664</v>
      </c>
      <c r="D10" s="342">
        <v>288541</v>
      </c>
      <c r="E10" s="341">
        <v>288541</v>
      </c>
      <c r="F10" s="341">
        <v>362205</v>
      </c>
      <c r="G10" s="356">
        <v>140080.68</v>
      </c>
      <c r="H10" s="363">
        <f t="shared" si="0"/>
        <v>0.38674419182507142</v>
      </c>
      <c r="I10" s="433"/>
    </row>
    <row r="11" spans="1:9">
      <c r="A11" s="99">
        <v>4</v>
      </c>
      <c r="B11" s="81" t="s">
        <v>231</v>
      </c>
      <c r="C11" s="341">
        <v>0</v>
      </c>
      <c r="D11" s="342">
        <v>0</v>
      </c>
      <c r="E11" s="342">
        <v>0</v>
      </c>
      <c r="F11" s="341">
        <v>0</v>
      </c>
      <c r="G11" s="356">
        <v>0</v>
      </c>
      <c r="H11" s="363">
        <f t="shared" si="0"/>
        <v>0</v>
      </c>
      <c r="I11" s="433"/>
    </row>
    <row r="12" spans="1:9">
      <c r="A12" s="99">
        <v>5</v>
      </c>
      <c r="B12" s="81" t="s">
        <v>232</v>
      </c>
      <c r="C12" s="341">
        <v>0</v>
      </c>
      <c r="D12" s="342">
        <v>0</v>
      </c>
      <c r="E12" s="342">
        <v>0</v>
      </c>
      <c r="F12" s="341">
        <v>0</v>
      </c>
      <c r="G12" s="356">
        <v>0</v>
      </c>
      <c r="H12" s="363">
        <f t="shared" si="0"/>
        <v>0</v>
      </c>
      <c r="I12" s="433"/>
    </row>
    <row r="13" spans="1:9">
      <c r="A13" s="99">
        <v>6</v>
      </c>
      <c r="B13" s="81" t="s">
        <v>233</v>
      </c>
      <c r="C13" s="341">
        <v>34897607</v>
      </c>
      <c r="D13" s="342">
        <v>0</v>
      </c>
      <c r="E13" s="342">
        <v>0</v>
      </c>
      <c r="F13" s="341">
        <v>19650647</v>
      </c>
      <c r="G13" s="356">
        <v>19650647</v>
      </c>
      <c r="H13" s="363">
        <f t="shared" si="0"/>
        <v>0.563094397847967</v>
      </c>
      <c r="I13" s="433"/>
    </row>
    <row r="14" spans="1:9">
      <c r="A14" s="99">
        <v>7</v>
      </c>
      <c r="B14" s="81" t="s">
        <v>78</v>
      </c>
      <c r="C14" s="341">
        <v>322301085</v>
      </c>
      <c r="D14" s="342">
        <v>65694349</v>
      </c>
      <c r="E14" s="341">
        <v>43476322</v>
      </c>
      <c r="F14" s="341">
        <v>496807558</v>
      </c>
      <c r="G14" s="356">
        <v>452745369.26082313</v>
      </c>
      <c r="H14" s="363">
        <f t="shared" si="0"/>
        <v>1.2377619847385029</v>
      </c>
      <c r="I14" s="433"/>
    </row>
    <row r="15" spans="1:9">
      <c r="A15" s="99">
        <v>8</v>
      </c>
      <c r="B15" s="81" t="s">
        <v>79</v>
      </c>
      <c r="C15" s="341">
        <v>93681530</v>
      </c>
      <c r="D15" s="342">
        <v>8779367</v>
      </c>
      <c r="E15" s="341">
        <v>7827333</v>
      </c>
      <c r="F15" s="341">
        <v>107241888</v>
      </c>
      <c r="G15" s="356">
        <v>105022818.41111353</v>
      </c>
      <c r="H15" s="363">
        <f t="shared" si="0"/>
        <v>1.0346172275726655</v>
      </c>
      <c r="I15" s="433"/>
    </row>
    <row r="16" spans="1:9">
      <c r="A16" s="99">
        <v>9</v>
      </c>
      <c r="B16" s="81" t="s">
        <v>80</v>
      </c>
      <c r="C16" s="341">
        <v>12182189</v>
      </c>
      <c r="D16" s="342">
        <v>254081</v>
      </c>
      <c r="E16" s="341">
        <v>226680</v>
      </c>
      <c r="F16" s="341">
        <v>9894160</v>
      </c>
      <c r="G16" s="356">
        <v>9879545</v>
      </c>
      <c r="H16" s="363">
        <f t="shared" si="0"/>
        <v>0.7961680472249324</v>
      </c>
      <c r="I16" s="433"/>
    </row>
    <row r="17" spans="1:11">
      <c r="A17" s="99">
        <v>10</v>
      </c>
      <c r="B17" s="81" t="s">
        <v>72</v>
      </c>
      <c r="C17" s="341">
        <v>38357816</v>
      </c>
      <c r="D17" s="342">
        <v>118579</v>
      </c>
      <c r="E17" s="341">
        <v>74648</v>
      </c>
      <c r="F17" s="341">
        <v>74241842</v>
      </c>
      <c r="G17" s="356">
        <v>72898779.904359996</v>
      </c>
      <c r="H17" s="363">
        <f t="shared" si="0"/>
        <v>1.8968021385347553</v>
      </c>
      <c r="I17" s="433"/>
    </row>
    <row r="18" spans="1:11">
      <c r="A18" s="99">
        <v>11</v>
      </c>
      <c r="B18" s="81" t="s">
        <v>73</v>
      </c>
      <c r="C18" s="341">
        <v>0</v>
      </c>
      <c r="D18" s="342" t="s">
        <v>421</v>
      </c>
      <c r="E18" s="341" t="s">
        <v>420</v>
      </c>
      <c r="F18" s="341">
        <v>0</v>
      </c>
      <c r="G18" s="356">
        <v>0</v>
      </c>
      <c r="H18" s="363">
        <f t="shared" si="0"/>
        <v>0</v>
      </c>
      <c r="I18" s="433"/>
    </row>
    <row r="19" spans="1:11">
      <c r="A19" s="99">
        <v>12</v>
      </c>
      <c r="B19" s="81" t="s">
        <v>74</v>
      </c>
      <c r="C19" s="341">
        <v>352200</v>
      </c>
      <c r="D19" s="342">
        <v>1492060</v>
      </c>
      <c r="E19" s="341">
        <v>1492060</v>
      </c>
      <c r="F19" s="341">
        <v>1844260</v>
      </c>
      <c r="G19" s="356">
        <v>1407069.835497712</v>
      </c>
      <c r="H19" s="363">
        <f t="shared" si="0"/>
        <v>0.76294548246869309</v>
      </c>
      <c r="I19" s="433"/>
    </row>
    <row r="20" spans="1:11">
      <c r="A20" s="99">
        <v>13</v>
      </c>
      <c r="B20" s="81" t="s">
        <v>75</v>
      </c>
      <c r="C20" s="341">
        <v>0</v>
      </c>
      <c r="D20" s="342" t="s">
        <v>421</v>
      </c>
      <c r="E20" s="341" t="s">
        <v>420</v>
      </c>
      <c r="F20" s="341"/>
      <c r="G20" s="356">
        <v>0</v>
      </c>
      <c r="H20" s="363">
        <f t="shared" si="0"/>
        <v>0</v>
      </c>
      <c r="I20" s="433"/>
    </row>
    <row r="21" spans="1:11">
      <c r="A21" s="99">
        <v>14</v>
      </c>
      <c r="B21" s="81" t="s">
        <v>263</v>
      </c>
      <c r="C21" s="341">
        <v>172604601</v>
      </c>
      <c r="D21" s="342">
        <v>15250261</v>
      </c>
      <c r="E21" s="341">
        <v>11469585</v>
      </c>
      <c r="F21" s="341">
        <v>213784545</v>
      </c>
      <c r="G21" s="356">
        <v>208531416.58351904</v>
      </c>
      <c r="H21" s="363">
        <f t="shared" si="0"/>
        <v>1.1328661618176001</v>
      </c>
      <c r="I21" s="433"/>
    </row>
    <row r="22" spans="1:11" ht="13.5" thickBot="1">
      <c r="A22" s="178"/>
      <c r="B22" s="185" t="s">
        <v>71</v>
      </c>
      <c r="C22" s="334">
        <f>SUM(C8:C21)</f>
        <v>908312010</v>
      </c>
      <c r="D22" s="334">
        <f t="shared" ref="D22:H22" si="1">SUM(D8:D21)</f>
        <v>91877238</v>
      </c>
      <c r="E22" s="334">
        <f t="shared" si="1"/>
        <v>64855169</v>
      </c>
      <c r="F22" s="334">
        <f>SUM(F8:F21)</f>
        <v>1020274682</v>
      </c>
      <c r="G22" s="334">
        <f>SUM(G8:G21)</f>
        <v>966723303.67531347</v>
      </c>
      <c r="H22" s="364">
        <f t="shared" si="1"/>
        <v>8.2234131847494965</v>
      </c>
    </row>
    <row r="24" spans="1:11">
      <c r="I24" s="2"/>
    </row>
    <row r="25" spans="1:11">
      <c r="I25" s="2"/>
      <c r="J25" s="431"/>
      <c r="K25" s="432"/>
    </row>
    <row r="26" spans="1:11">
      <c r="I26" s="2"/>
      <c r="J26" s="431"/>
      <c r="K26" s="432"/>
    </row>
    <row r="27" spans="1:11" ht="10.5" customHeight="1">
      <c r="I27" s="2"/>
      <c r="K27" s="432"/>
    </row>
    <row r="28" spans="1:11">
      <c r="I28" s="2"/>
      <c r="J28" s="431"/>
      <c r="K28" s="432"/>
    </row>
    <row r="29" spans="1:11">
      <c r="I29" s="2"/>
      <c r="K29" s="432"/>
    </row>
    <row r="30" spans="1:11">
      <c r="I30" s="2"/>
      <c r="K30" s="432"/>
    </row>
    <row r="31" spans="1:11">
      <c r="I31" s="2"/>
      <c r="K31" s="432"/>
    </row>
    <row r="32" spans="1:11">
      <c r="I32" s="2"/>
      <c r="J32" s="431"/>
      <c r="K32" s="432"/>
    </row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  <pageSetup scale="4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"/>
  <sheetViews>
    <sheetView zoomScaleNormal="100" workbookViewId="0">
      <pane xSplit="1" ySplit="6" topLeftCell="B7" activePane="bottomRight" state="frozen"/>
      <selection activeCell="C63" sqref="C63"/>
      <selection pane="topRight" activeCell="C63" sqref="C63"/>
      <selection pane="bottomLeft" activeCell="C63" sqref="C63"/>
      <selection pane="bottomRight" activeCell="B11" sqref="B11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36.140625" style="2" customWidth="1"/>
    <col min="4" max="4" width="43.7109375" style="2" customWidth="1"/>
    <col min="5" max="16384" width="9.140625" style="13"/>
  </cols>
  <sheetData>
    <row r="1" spans="1:4">
      <c r="A1" s="2" t="s">
        <v>199</v>
      </c>
      <c r="B1" s="16" t="s">
        <v>392</v>
      </c>
    </row>
    <row r="2" spans="1:4">
      <c r="A2" s="2" t="s">
        <v>200</v>
      </c>
      <c r="B2" s="374">
        <v>42916</v>
      </c>
      <c r="C2" s="5"/>
      <c r="D2" s="5"/>
    </row>
    <row r="3" spans="1:4">
      <c r="B3" s="5"/>
      <c r="C3" s="5"/>
      <c r="D3" s="5"/>
    </row>
    <row r="4" spans="1:4" ht="13.5" thickBot="1">
      <c r="A4" s="2" t="s">
        <v>356</v>
      </c>
      <c r="B4" s="113" t="s">
        <v>77</v>
      </c>
      <c r="C4" s="113"/>
      <c r="D4" s="114"/>
    </row>
    <row r="5" spans="1:4">
      <c r="A5" s="186"/>
      <c r="B5" s="153"/>
      <c r="C5" s="373" t="s">
        <v>0</v>
      </c>
      <c r="D5" s="187" t="s">
        <v>1</v>
      </c>
    </row>
    <row r="6" spans="1:4" ht="66.75" customHeight="1">
      <c r="A6" s="188"/>
      <c r="B6" s="115" t="s">
        <v>76</v>
      </c>
      <c r="C6" s="116" t="s">
        <v>82</v>
      </c>
      <c r="D6" s="189" t="s">
        <v>77</v>
      </c>
    </row>
    <row r="7" spans="1:4">
      <c r="A7" s="190">
        <v>1</v>
      </c>
      <c r="B7" s="81" t="s">
        <v>78</v>
      </c>
      <c r="C7" s="436">
        <v>181854121</v>
      </c>
      <c r="D7" s="437">
        <v>131030151</v>
      </c>
    </row>
    <row r="8" spans="1:4">
      <c r="A8" s="190">
        <v>2</v>
      </c>
      <c r="B8" s="81" t="s">
        <v>79</v>
      </c>
      <c r="C8" s="436">
        <v>39123816</v>
      </c>
      <c r="D8" s="437">
        <v>29153408</v>
      </c>
    </row>
    <row r="9" spans="1:4">
      <c r="A9" s="190">
        <v>3</v>
      </c>
      <c r="B9" s="81" t="s">
        <v>80</v>
      </c>
      <c r="C9" s="436">
        <v>7052739</v>
      </c>
      <c r="D9" s="437">
        <v>5289554</v>
      </c>
    </row>
    <row r="10" spans="1:4">
      <c r="A10" s="190">
        <v>4</v>
      </c>
      <c r="B10" s="81" t="s">
        <v>72</v>
      </c>
      <c r="C10" s="436">
        <v>30377594</v>
      </c>
      <c r="D10" s="437">
        <v>22261226</v>
      </c>
    </row>
    <row r="11" spans="1:4">
      <c r="A11" s="190">
        <v>5</v>
      </c>
      <c r="B11" s="81" t="s">
        <v>73</v>
      </c>
      <c r="C11" s="344">
        <v>0</v>
      </c>
      <c r="D11" s="437" t="s">
        <v>411</v>
      </c>
    </row>
    <row r="12" spans="1:4">
      <c r="A12" s="190">
        <v>6</v>
      </c>
      <c r="B12" s="81" t="s">
        <v>74</v>
      </c>
      <c r="C12" s="343">
        <v>0</v>
      </c>
      <c r="D12" s="437" t="s">
        <v>411</v>
      </c>
    </row>
    <row r="13" spans="1:4">
      <c r="A13" s="190">
        <v>7</v>
      </c>
      <c r="B13" s="117" t="s">
        <v>75</v>
      </c>
      <c r="C13" s="343">
        <v>0</v>
      </c>
      <c r="D13" s="437" t="s">
        <v>411</v>
      </c>
    </row>
    <row r="14" spans="1:4">
      <c r="A14" s="190">
        <v>8</v>
      </c>
      <c r="B14" s="117" t="s">
        <v>81</v>
      </c>
      <c r="C14" s="436">
        <v>76031492</v>
      </c>
      <c r="D14" s="437">
        <v>54049755</v>
      </c>
    </row>
    <row r="15" spans="1:4" ht="13.5" thickBot="1">
      <c r="A15" s="191">
        <v>9</v>
      </c>
      <c r="B15" s="182" t="s">
        <v>71</v>
      </c>
      <c r="C15" s="345">
        <f>SUM(C7:C14)</f>
        <v>334439762</v>
      </c>
      <c r="D15" s="438">
        <f>SUM(D7:D14)</f>
        <v>241784094</v>
      </c>
    </row>
    <row r="17" spans="2:2">
      <c r="B17" s="2" t="s">
        <v>5</v>
      </c>
    </row>
  </sheetData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N11" sqref="N11"/>
    </sheetView>
  </sheetViews>
  <sheetFormatPr defaultColWidth="9.140625" defaultRowHeight="15"/>
  <cols>
    <col min="1" max="1" width="10.5703125" style="76" bestFit="1" customWidth="1"/>
    <col min="2" max="2" width="95" style="76" customWidth="1"/>
    <col min="3" max="3" width="12.5703125" style="76" bestFit="1" customWidth="1"/>
    <col min="4" max="4" width="10" style="76" bestFit="1" customWidth="1"/>
    <col min="5" max="5" width="18.28515625" style="76" bestFit="1" customWidth="1"/>
    <col min="6" max="6" width="3.5703125" style="76" bestFit="1" customWidth="1"/>
    <col min="7" max="10" width="4.5703125" style="76" bestFit="1" customWidth="1"/>
    <col min="11" max="13" width="5.5703125" style="76" bestFit="1" customWidth="1"/>
    <col min="14" max="14" width="31" style="76" bestFit="1" customWidth="1"/>
    <col min="15" max="16384" width="9.140625" style="13"/>
  </cols>
  <sheetData>
    <row r="1" spans="1:14">
      <c r="A1" s="5" t="s">
        <v>199</v>
      </c>
      <c r="B1" s="16" t="s">
        <v>392</v>
      </c>
    </row>
    <row r="2" spans="1:14" ht="14.25" customHeight="1">
      <c r="A2" s="391" t="s">
        <v>200</v>
      </c>
      <c r="B2" s="374">
        <v>42916</v>
      </c>
    </row>
    <row r="3" spans="1:14" ht="14.25" customHeight="1"/>
    <row r="4" spans="1:14" ht="15.75" thickBot="1">
      <c r="A4" s="2" t="s">
        <v>357</v>
      </c>
      <c r="B4" s="101" t="s">
        <v>84</v>
      </c>
    </row>
    <row r="5" spans="1:14" s="25" customFormat="1" ht="12.75">
      <c r="A5" s="200"/>
      <c r="B5" s="201"/>
      <c r="C5" s="202" t="s">
        <v>0</v>
      </c>
      <c r="D5" s="202" t="s">
        <v>1</v>
      </c>
      <c r="E5" s="202" t="s">
        <v>2</v>
      </c>
      <c r="F5" s="202" t="s">
        <v>3</v>
      </c>
      <c r="G5" s="202" t="s">
        <v>4</v>
      </c>
      <c r="H5" s="202" t="s">
        <v>6</v>
      </c>
      <c r="I5" s="202" t="s">
        <v>251</v>
      </c>
      <c r="J5" s="202" t="s">
        <v>252</v>
      </c>
      <c r="K5" s="202" t="s">
        <v>253</v>
      </c>
      <c r="L5" s="202" t="s">
        <v>254</v>
      </c>
      <c r="M5" s="202" t="s">
        <v>255</v>
      </c>
      <c r="N5" s="203" t="s">
        <v>256</v>
      </c>
    </row>
    <row r="6" spans="1:14" ht="45">
      <c r="A6" s="192"/>
      <c r="B6" s="118"/>
      <c r="C6" s="119" t="s">
        <v>94</v>
      </c>
      <c r="D6" s="120" t="s">
        <v>83</v>
      </c>
      <c r="E6" s="121" t="s">
        <v>93</v>
      </c>
      <c r="F6" s="122">
        <v>0</v>
      </c>
      <c r="G6" s="122">
        <v>0.2</v>
      </c>
      <c r="H6" s="122">
        <v>0.35</v>
      </c>
      <c r="I6" s="122">
        <v>0.5</v>
      </c>
      <c r="J6" s="122">
        <v>0.75</v>
      </c>
      <c r="K6" s="122">
        <v>1</v>
      </c>
      <c r="L6" s="122">
        <v>1.5</v>
      </c>
      <c r="M6" s="122">
        <v>2.5</v>
      </c>
      <c r="N6" s="193" t="s">
        <v>84</v>
      </c>
    </row>
    <row r="7" spans="1:14">
      <c r="A7" s="194">
        <v>1</v>
      </c>
      <c r="B7" s="123" t="s">
        <v>85</v>
      </c>
      <c r="C7" s="346">
        <f>SUM(C8:C13)</f>
        <v>0</v>
      </c>
      <c r="D7" s="118"/>
      <c r="E7" s="349">
        <f>SUM(E8:E12)</f>
        <v>0</v>
      </c>
      <c r="F7" s="347">
        <v>0</v>
      </c>
      <c r="G7" s="347">
        <v>0</v>
      </c>
      <c r="H7" s="347">
        <v>0</v>
      </c>
      <c r="I7" s="347">
        <v>0</v>
      </c>
      <c r="J7" s="347">
        <v>0</v>
      </c>
      <c r="K7" s="347">
        <v>0</v>
      </c>
      <c r="L7" s="347">
        <v>0</v>
      </c>
      <c r="M7" s="347">
        <v>0</v>
      </c>
      <c r="N7" s="195"/>
    </row>
    <row r="8" spans="1:14">
      <c r="A8" s="194">
        <v>1.1000000000000001</v>
      </c>
      <c r="B8" s="124" t="s">
        <v>86</v>
      </c>
      <c r="C8" s="347">
        <v>0</v>
      </c>
      <c r="D8" s="125">
        <v>0.02</v>
      </c>
      <c r="E8" s="349">
        <f>C8*D8</f>
        <v>0</v>
      </c>
      <c r="F8" s="347">
        <v>0</v>
      </c>
      <c r="G8" s="347">
        <v>0</v>
      </c>
      <c r="H8" s="347">
        <v>0</v>
      </c>
      <c r="I8" s="347">
        <v>0</v>
      </c>
      <c r="J8" s="347">
        <v>0</v>
      </c>
      <c r="K8" s="347">
        <v>0</v>
      </c>
      <c r="L8" s="347">
        <v>0</v>
      </c>
      <c r="M8" s="347">
        <v>0</v>
      </c>
      <c r="N8" s="195"/>
    </row>
    <row r="9" spans="1:14">
      <c r="A9" s="194">
        <v>1.2</v>
      </c>
      <c r="B9" s="124" t="s">
        <v>87</v>
      </c>
      <c r="C9" s="347">
        <v>0</v>
      </c>
      <c r="D9" s="125">
        <v>0.05</v>
      </c>
      <c r="E9" s="349">
        <f t="shared" ref="E9:E12" si="0">C9*D9</f>
        <v>0</v>
      </c>
      <c r="F9" s="347">
        <v>0</v>
      </c>
      <c r="G9" s="347">
        <v>0</v>
      </c>
      <c r="H9" s="347">
        <v>0</v>
      </c>
      <c r="I9" s="347">
        <v>0</v>
      </c>
      <c r="J9" s="347">
        <v>0</v>
      </c>
      <c r="K9" s="347">
        <v>0</v>
      </c>
      <c r="L9" s="347">
        <v>0</v>
      </c>
      <c r="M9" s="347">
        <v>0</v>
      </c>
      <c r="N9" s="195"/>
    </row>
    <row r="10" spans="1:14">
      <c r="A10" s="194">
        <v>1.3</v>
      </c>
      <c r="B10" s="124" t="s">
        <v>88</v>
      </c>
      <c r="C10" s="347">
        <v>0</v>
      </c>
      <c r="D10" s="125">
        <v>0.08</v>
      </c>
      <c r="E10" s="349">
        <f t="shared" si="0"/>
        <v>0</v>
      </c>
      <c r="F10" s="347">
        <v>0</v>
      </c>
      <c r="G10" s="347">
        <v>0</v>
      </c>
      <c r="H10" s="347">
        <v>0</v>
      </c>
      <c r="I10" s="347">
        <v>0</v>
      </c>
      <c r="J10" s="347">
        <v>0</v>
      </c>
      <c r="K10" s="347">
        <v>0</v>
      </c>
      <c r="L10" s="347">
        <v>0</v>
      </c>
      <c r="M10" s="347">
        <v>0</v>
      </c>
      <c r="N10" s="195"/>
    </row>
    <row r="11" spans="1:14">
      <c r="A11" s="194">
        <v>1.4</v>
      </c>
      <c r="B11" s="124" t="s">
        <v>89</v>
      </c>
      <c r="C11" s="347">
        <v>0</v>
      </c>
      <c r="D11" s="125">
        <v>0.11</v>
      </c>
      <c r="E11" s="349">
        <f t="shared" si="0"/>
        <v>0</v>
      </c>
      <c r="F11" s="347">
        <v>0</v>
      </c>
      <c r="G11" s="347">
        <v>0</v>
      </c>
      <c r="H11" s="347">
        <v>0</v>
      </c>
      <c r="I11" s="347">
        <v>0</v>
      </c>
      <c r="J11" s="347">
        <v>0</v>
      </c>
      <c r="K11" s="347">
        <v>0</v>
      </c>
      <c r="L11" s="347">
        <v>0</v>
      </c>
      <c r="M11" s="347">
        <v>0</v>
      </c>
      <c r="N11" s="195"/>
    </row>
    <row r="12" spans="1:14">
      <c r="A12" s="194">
        <v>1.5</v>
      </c>
      <c r="B12" s="124" t="s">
        <v>90</v>
      </c>
      <c r="C12" s="347">
        <v>0</v>
      </c>
      <c r="D12" s="125">
        <v>0.14000000000000001</v>
      </c>
      <c r="E12" s="349">
        <f t="shared" si="0"/>
        <v>0</v>
      </c>
      <c r="F12" s="347">
        <v>0</v>
      </c>
      <c r="G12" s="347">
        <v>0</v>
      </c>
      <c r="H12" s="347">
        <v>0</v>
      </c>
      <c r="I12" s="347">
        <v>0</v>
      </c>
      <c r="J12" s="347">
        <v>0</v>
      </c>
      <c r="K12" s="347">
        <v>0</v>
      </c>
      <c r="L12" s="347">
        <v>0</v>
      </c>
      <c r="M12" s="347">
        <v>0</v>
      </c>
      <c r="N12" s="195"/>
    </row>
    <row r="13" spans="1:14">
      <c r="A13" s="194">
        <v>1.6</v>
      </c>
      <c r="B13" s="126" t="s">
        <v>91</v>
      </c>
      <c r="C13" s="347">
        <v>0</v>
      </c>
      <c r="D13" s="127"/>
      <c r="E13" s="347"/>
      <c r="F13" s="347">
        <v>0</v>
      </c>
      <c r="G13" s="347">
        <v>0</v>
      </c>
      <c r="H13" s="347">
        <v>0</v>
      </c>
      <c r="I13" s="347">
        <v>0</v>
      </c>
      <c r="J13" s="347">
        <v>0</v>
      </c>
      <c r="K13" s="347">
        <v>0</v>
      </c>
      <c r="L13" s="347">
        <v>0</v>
      </c>
      <c r="M13" s="347">
        <v>0</v>
      </c>
      <c r="N13" s="195"/>
    </row>
    <row r="14" spans="1:14">
      <c r="A14" s="194">
        <v>2</v>
      </c>
      <c r="B14" s="128" t="s">
        <v>92</v>
      </c>
      <c r="C14" s="346">
        <f>SUM(C15:C20)</f>
        <v>0</v>
      </c>
      <c r="D14" s="118"/>
      <c r="E14" s="349">
        <f>SUM(E15:E19)</f>
        <v>0</v>
      </c>
      <c r="F14" s="347">
        <v>0</v>
      </c>
      <c r="G14" s="347">
        <v>0</v>
      </c>
      <c r="H14" s="347">
        <v>0</v>
      </c>
      <c r="I14" s="347">
        <v>0</v>
      </c>
      <c r="J14" s="347">
        <v>0</v>
      </c>
      <c r="K14" s="347">
        <v>0</v>
      </c>
      <c r="L14" s="347">
        <v>0</v>
      </c>
      <c r="M14" s="347">
        <v>0</v>
      </c>
      <c r="N14" s="195"/>
    </row>
    <row r="15" spans="1:14">
      <c r="A15" s="194">
        <v>2.1</v>
      </c>
      <c r="B15" s="126" t="s">
        <v>86</v>
      </c>
      <c r="C15" s="347">
        <v>0</v>
      </c>
      <c r="D15" s="125">
        <v>5.0000000000000001E-3</v>
      </c>
      <c r="E15" s="349">
        <f>D15*C15</f>
        <v>0</v>
      </c>
      <c r="F15" s="347">
        <v>0</v>
      </c>
      <c r="G15" s="347">
        <v>0</v>
      </c>
      <c r="H15" s="347">
        <v>0</v>
      </c>
      <c r="I15" s="347">
        <v>0</v>
      </c>
      <c r="J15" s="347">
        <v>0</v>
      </c>
      <c r="K15" s="347">
        <v>0</v>
      </c>
      <c r="L15" s="347">
        <v>0</v>
      </c>
      <c r="M15" s="347">
        <v>0</v>
      </c>
      <c r="N15" s="195"/>
    </row>
    <row r="16" spans="1:14">
      <c r="A16" s="194">
        <v>2.2000000000000002</v>
      </c>
      <c r="B16" s="126" t="s">
        <v>87</v>
      </c>
      <c r="C16" s="347">
        <v>0</v>
      </c>
      <c r="D16" s="125">
        <v>0.01</v>
      </c>
      <c r="E16" s="349">
        <f t="shared" ref="E16:E19" si="1">D16*C16</f>
        <v>0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7">
        <v>0</v>
      </c>
      <c r="L16" s="347">
        <v>0</v>
      </c>
      <c r="M16" s="347">
        <v>0</v>
      </c>
      <c r="N16" s="195"/>
    </row>
    <row r="17" spans="1:14">
      <c r="A17" s="194">
        <v>2.2999999999999998</v>
      </c>
      <c r="B17" s="126" t="s">
        <v>88</v>
      </c>
      <c r="C17" s="347">
        <v>0</v>
      </c>
      <c r="D17" s="125">
        <v>0.02</v>
      </c>
      <c r="E17" s="349">
        <f t="shared" si="1"/>
        <v>0</v>
      </c>
      <c r="F17" s="347">
        <v>0</v>
      </c>
      <c r="G17" s="347">
        <v>0</v>
      </c>
      <c r="H17" s="347">
        <v>0</v>
      </c>
      <c r="I17" s="347">
        <v>0</v>
      </c>
      <c r="J17" s="347">
        <v>0</v>
      </c>
      <c r="K17" s="347">
        <v>0</v>
      </c>
      <c r="L17" s="347">
        <v>0</v>
      </c>
      <c r="M17" s="347">
        <v>0</v>
      </c>
      <c r="N17" s="195"/>
    </row>
    <row r="18" spans="1:14">
      <c r="A18" s="194">
        <v>2.4</v>
      </c>
      <c r="B18" s="126" t="s">
        <v>89</v>
      </c>
      <c r="C18" s="347">
        <v>0</v>
      </c>
      <c r="D18" s="125">
        <v>0.03</v>
      </c>
      <c r="E18" s="349">
        <f t="shared" si="1"/>
        <v>0</v>
      </c>
      <c r="F18" s="347">
        <v>0</v>
      </c>
      <c r="G18" s="347">
        <v>0</v>
      </c>
      <c r="H18" s="347">
        <v>0</v>
      </c>
      <c r="I18" s="347">
        <v>0</v>
      </c>
      <c r="J18" s="347">
        <v>0</v>
      </c>
      <c r="K18" s="347">
        <v>0</v>
      </c>
      <c r="L18" s="347">
        <v>0</v>
      </c>
      <c r="M18" s="347">
        <v>0</v>
      </c>
      <c r="N18" s="195"/>
    </row>
    <row r="19" spans="1:14">
      <c r="A19" s="194">
        <v>2.5</v>
      </c>
      <c r="B19" s="126" t="s">
        <v>90</v>
      </c>
      <c r="C19" s="347">
        <v>0</v>
      </c>
      <c r="D19" s="125">
        <v>0.04</v>
      </c>
      <c r="E19" s="349">
        <f t="shared" si="1"/>
        <v>0</v>
      </c>
      <c r="F19" s="347">
        <v>0</v>
      </c>
      <c r="G19" s="347">
        <v>0</v>
      </c>
      <c r="H19" s="347">
        <v>0</v>
      </c>
      <c r="I19" s="347">
        <v>0</v>
      </c>
      <c r="J19" s="347">
        <v>0</v>
      </c>
      <c r="K19" s="347">
        <v>0</v>
      </c>
      <c r="L19" s="347">
        <v>0</v>
      </c>
      <c r="M19" s="347">
        <v>0</v>
      </c>
      <c r="N19" s="195"/>
    </row>
    <row r="20" spans="1:14">
      <c r="A20" s="194">
        <v>2.6</v>
      </c>
      <c r="B20" s="126" t="s">
        <v>91</v>
      </c>
      <c r="C20" s="347">
        <v>0</v>
      </c>
      <c r="D20" s="127"/>
      <c r="E20" s="350"/>
      <c r="F20" s="347">
        <v>0</v>
      </c>
      <c r="G20" s="347">
        <v>0</v>
      </c>
      <c r="H20" s="347">
        <v>0</v>
      </c>
      <c r="I20" s="347">
        <v>0</v>
      </c>
      <c r="J20" s="347">
        <v>0</v>
      </c>
      <c r="K20" s="347">
        <v>0</v>
      </c>
      <c r="L20" s="347">
        <v>0</v>
      </c>
      <c r="M20" s="347">
        <v>0</v>
      </c>
      <c r="N20" s="195"/>
    </row>
    <row r="21" spans="1:14" ht="15.75" thickBot="1">
      <c r="A21" s="196">
        <v>3</v>
      </c>
      <c r="B21" s="197" t="s">
        <v>71</v>
      </c>
      <c r="C21" s="348">
        <f>C7+C14</f>
        <v>0</v>
      </c>
      <c r="D21" s="198"/>
      <c r="E21" s="351">
        <f>SUM(E7+E14)</f>
        <v>0</v>
      </c>
      <c r="F21" s="347">
        <v>0</v>
      </c>
      <c r="G21" s="347">
        <v>0</v>
      </c>
      <c r="H21" s="347">
        <v>0</v>
      </c>
      <c r="I21" s="347">
        <v>0</v>
      </c>
      <c r="J21" s="347">
        <v>0</v>
      </c>
      <c r="K21" s="347">
        <v>0</v>
      </c>
      <c r="L21" s="347">
        <v>0</v>
      </c>
      <c r="M21" s="347">
        <v>0</v>
      </c>
      <c r="N21" s="199"/>
    </row>
    <row r="22" spans="1:14">
      <c r="E22" s="352"/>
      <c r="F22" s="352"/>
      <c r="G22" s="352"/>
      <c r="H22" s="352"/>
      <c r="I22" s="352"/>
      <c r="J22" s="352"/>
      <c r="K22" s="352"/>
      <c r="L22" s="352"/>
      <c r="M22" s="35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0"/>
  <sheetViews>
    <sheetView tabSelected="1"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RowHeight="15.75"/>
  <cols>
    <col min="1" max="1" width="9.5703125" style="19" bestFit="1" customWidth="1"/>
    <col min="2" max="2" width="86" style="16" customWidth="1"/>
    <col min="3" max="3" width="14" style="16" bestFit="1" customWidth="1"/>
    <col min="4" max="4" width="14.85546875" style="2" bestFit="1" customWidth="1"/>
    <col min="5" max="5" width="14.42578125" style="2" bestFit="1" customWidth="1"/>
    <col min="6" max="6" width="13.42578125" style="2" bestFit="1" customWidth="1"/>
    <col min="7" max="7" width="12.7109375" style="2" customWidth="1"/>
    <col min="8" max="13" width="6.7109375" customWidth="1"/>
  </cols>
  <sheetData>
    <row r="1" spans="1:8">
      <c r="A1" s="17" t="s">
        <v>199</v>
      </c>
      <c r="B1" s="16" t="s">
        <v>392</v>
      </c>
    </row>
    <row r="2" spans="1:8">
      <c r="A2" s="17" t="s">
        <v>200</v>
      </c>
      <c r="B2" s="374">
        <v>42916</v>
      </c>
      <c r="C2" s="28"/>
      <c r="D2" s="18"/>
      <c r="E2" s="18"/>
      <c r="F2" s="18"/>
      <c r="G2" s="18"/>
      <c r="H2" s="1"/>
    </row>
    <row r="3" spans="1:8">
      <c r="A3" s="17"/>
      <c r="C3" s="28"/>
      <c r="D3" s="28"/>
      <c r="E3" s="28"/>
      <c r="F3" s="28"/>
      <c r="G3" s="28"/>
      <c r="H3" s="1"/>
    </row>
    <row r="4" spans="1:8" ht="16.5" thickBot="1">
      <c r="A4" s="77" t="s">
        <v>343</v>
      </c>
      <c r="B4" s="240" t="s">
        <v>235</v>
      </c>
      <c r="C4" s="241"/>
      <c r="D4" s="242"/>
      <c r="E4" s="242"/>
      <c r="F4" s="242"/>
      <c r="G4" s="242"/>
      <c r="H4" s="1"/>
    </row>
    <row r="5" spans="1:8" ht="15">
      <c r="A5" s="273" t="s">
        <v>29</v>
      </c>
      <c r="B5" s="274"/>
      <c r="C5" s="414" t="s">
        <v>413</v>
      </c>
      <c r="D5" s="414" t="s">
        <v>412</v>
      </c>
      <c r="E5" s="414" t="s">
        <v>414</v>
      </c>
      <c r="F5" s="414" t="s">
        <v>415</v>
      </c>
      <c r="G5" s="415" t="s">
        <v>416</v>
      </c>
    </row>
    <row r="6" spans="1:8" ht="15">
      <c r="A6" s="136"/>
      <c r="B6" s="31" t="s">
        <v>194</v>
      </c>
      <c r="C6" s="277"/>
      <c r="D6" s="278"/>
      <c r="E6" s="278"/>
      <c r="F6" s="278"/>
      <c r="G6" s="279"/>
    </row>
    <row r="7" spans="1:8" ht="15">
      <c r="A7" s="136"/>
      <c r="B7" s="32" t="s">
        <v>201</v>
      </c>
      <c r="C7" s="277"/>
      <c r="D7" s="278"/>
      <c r="E7" s="278"/>
      <c r="F7" s="278"/>
      <c r="G7" s="279"/>
    </row>
    <row r="8" spans="1:8" ht="15">
      <c r="A8" s="137">
        <v>1</v>
      </c>
      <c r="B8" s="275" t="s">
        <v>26</v>
      </c>
      <c r="C8" s="280">
        <v>166052814.27511388</v>
      </c>
      <c r="D8" s="281">
        <v>160086840.99711809</v>
      </c>
      <c r="E8" s="281">
        <v>154546328.11056396</v>
      </c>
      <c r="F8" s="281">
        <v>150937965.51142788</v>
      </c>
      <c r="G8" s="282">
        <v>144658474.45612007</v>
      </c>
    </row>
    <row r="9" spans="1:8" ht="15">
      <c r="A9" s="137">
        <v>2</v>
      </c>
      <c r="B9" s="275" t="s">
        <v>96</v>
      </c>
      <c r="C9" s="280">
        <v>166052814.27511388</v>
      </c>
      <c r="D9" s="281">
        <v>160086840.99711809</v>
      </c>
      <c r="E9" s="281">
        <v>154546328.11056396</v>
      </c>
      <c r="F9" s="281">
        <v>150937965.51142788</v>
      </c>
      <c r="G9" s="282">
        <v>144658474.45612007</v>
      </c>
    </row>
    <row r="10" spans="1:8" ht="15">
      <c r="A10" s="137">
        <v>3</v>
      </c>
      <c r="B10" s="275" t="s">
        <v>95</v>
      </c>
      <c r="C10" s="280">
        <v>176539448.15660587</v>
      </c>
      <c r="D10" s="281">
        <v>170292976.7091181</v>
      </c>
      <c r="E10" s="281">
        <v>163769920.61126396</v>
      </c>
      <c r="F10" s="281">
        <v>158331399.28522587</v>
      </c>
      <c r="G10" s="282">
        <v>152188474.45612007</v>
      </c>
    </row>
    <row r="11" spans="1:8" ht="15">
      <c r="A11" s="136"/>
      <c r="B11" s="31" t="s">
        <v>195</v>
      </c>
      <c r="C11" s="277"/>
      <c r="D11" s="278"/>
      <c r="E11" s="278"/>
      <c r="F11" s="278"/>
      <c r="G11" s="279"/>
    </row>
    <row r="12" spans="1:8" ht="15" customHeight="1">
      <c r="A12" s="137">
        <v>4</v>
      </c>
      <c r="B12" s="275" t="s">
        <v>358</v>
      </c>
      <c r="C12" s="280">
        <v>1051305468.1464549</v>
      </c>
      <c r="D12" s="281">
        <v>1028969023.1022575</v>
      </c>
      <c r="E12" s="281">
        <v>1026124034.0561618</v>
      </c>
      <c r="F12" s="281">
        <v>833153508.98637629</v>
      </c>
      <c r="G12" s="282">
        <v>774594583.92904031</v>
      </c>
    </row>
    <row r="13" spans="1:8" ht="15" customHeight="1">
      <c r="A13" s="137">
        <v>5</v>
      </c>
      <c r="B13" s="275" t="s">
        <v>359</v>
      </c>
      <c r="C13" s="280">
        <v>935357030.81967556</v>
      </c>
      <c r="D13" s="281">
        <v>909302013.55330122</v>
      </c>
      <c r="E13" s="281">
        <v>896316417</v>
      </c>
      <c r="F13" s="281">
        <v>670204031.96213233</v>
      </c>
      <c r="G13" s="282">
        <v>670581941.95703101</v>
      </c>
    </row>
    <row r="14" spans="1:8" ht="15">
      <c r="A14" s="136"/>
      <c r="B14" s="31" t="s">
        <v>97</v>
      </c>
      <c r="C14" s="277"/>
      <c r="D14" s="278"/>
      <c r="E14" s="278"/>
      <c r="F14" s="278"/>
      <c r="G14" s="279"/>
    </row>
    <row r="15" spans="1:8" s="3" customFormat="1" ht="15">
      <c r="A15" s="137"/>
      <c r="B15" s="32" t="s">
        <v>201</v>
      </c>
      <c r="C15" s="399"/>
      <c r="D15" s="281"/>
      <c r="E15" s="281"/>
      <c r="F15" s="281"/>
      <c r="G15" s="404"/>
    </row>
    <row r="16" spans="1:8" ht="15">
      <c r="A16" s="135">
        <v>6</v>
      </c>
      <c r="B16" s="30" t="s">
        <v>257</v>
      </c>
      <c r="C16" s="405">
        <v>0.15794915874249163</v>
      </c>
      <c r="D16" s="400">
        <v>0.15557984487664103</v>
      </c>
      <c r="E16" s="400">
        <v>0.15061174183754217</v>
      </c>
      <c r="F16" s="400">
        <v>0.18116465199199686</v>
      </c>
      <c r="G16" s="404">
        <v>0.18675379025032282</v>
      </c>
      <c r="H16" s="392"/>
    </row>
    <row r="17" spans="1:8" ht="15" customHeight="1">
      <c r="A17" s="135">
        <v>7</v>
      </c>
      <c r="B17" s="30" t="s">
        <v>197</v>
      </c>
      <c r="C17" s="405">
        <v>0.15794915874249163</v>
      </c>
      <c r="D17" s="400">
        <v>0.15557984487664103</v>
      </c>
      <c r="E17" s="400">
        <v>0.15061174183754217</v>
      </c>
      <c r="F17" s="400">
        <v>0.18116465199199686</v>
      </c>
      <c r="G17" s="404">
        <v>0.18675379025032282</v>
      </c>
      <c r="H17" s="392"/>
    </row>
    <row r="18" spans="1:8" ht="15">
      <c r="A18" s="135">
        <v>8</v>
      </c>
      <c r="B18" s="30" t="s">
        <v>198</v>
      </c>
      <c r="C18" s="405">
        <v>0.16792402732182171</v>
      </c>
      <c r="D18" s="400">
        <v>0.16549864270519893</v>
      </c>
      <c r="E18" s="400">
        <v>0.15960051141566042</v>
      </c>
      <c r="F18" s="400">
        <v>0.19003868744170999</v>
      </c>
      <c r="G18" s="404">
        <v>0.19647500462004505</v>
      </c>
      <c r="H18" s="392"/>
    </row>
    <row r="19" spans="1:8" s="3" customFormat="1" ht="15">
      <c r="A19" s="137"/>
      <c r="B19" s="32" t="s">
        <v>202</v>
      </c>
      <c r="C19" s="399"/>
      <c r="D19" s="393"/>
      <c r="E19" s="400"/>
      <c r="F19" s="393"/>
      <c r="G19" s="404"/>
      <c r="H19" s="394"/>
    </row>
    <row r="20" spans="1:8" ht="15">
      <c r="A20" s="135">
        <v>9</v>
      </c>
      <c r="B20" s="30" t="s">
        <v>266</v>
      </c>
      <c r="C20" s="405">
        <v>0.16634875829569376</v>
      </c>
      <c r="D20" s="400">
        <v>0.17144914134830685</v>
      </c>
      <c r="E20" s="400">
        <v>0.15348316401835416</v>
      </c>
      <c r="F20" s="400">
        <v>0.20522934794545009</v>
      </c>
      <c r="G20" s="404">
        <v>0.20442202532316894</v>
      </c>
      <c r="H20" s="392"/>
    </row>
    <row r="21" spans="1:8" ht="15">
      <c r="A21" s="135">
        <v>10</v>
      </c>
      <c r="B21" s="30" t="s">
        <v>267</v>
      </c>
      <c r="C21" s="405">
        <v>0.18874017336663426</v>
      </c>
      <c r="D21" s="400">
        <v>0.18727878545397708</v>
      </c>
      <c r="E21" s="400">
        <v>0.18271440479300305</v>
      </c>
      <c r="F21" s="400">
        <v>0.23624357917048738</v>
      </c>
      <c r="G21" s="404">
        <v>0.22694985457611364</v>
      </c>
      <c r="H21" s="392"/>
    </row>
    <row r="22" spans="1:8" ht="15">
      <c r="A22" s="136"/>
      <c r="B22" s="31" t="s">
        <v>7</v>
      </c>
      <c r="C22" s="395"/>
      <c r="D22" s="396"/>
      <c r="E22" s="401"/>
      <c r="F22" s="396"/>
      <c r="G22" s="397"/>
      <c r="H22" s="392"/>
    </row>
    <row r="23" spans="1:8" ht="15" customHeight="1">
      <c r="A23" s="138">
        <v>11</v>
      </c>
      <c r="B23" s="33" t="s">
        <v>8</v>
      </c>
      <c r="C23" s="410">
        <v>7.8100000000000003E-2</v>
      </c>
      <c r="D23" s="407">
        <v>7.8200000000000006E-2</v>
      </c>
      <c r="E23" s="407">
        <v>8.3099999999999993E-2</v>
      </c>
      <c r="F23" s="407">
        <v>8.4699999999999998E-2</v>
      </c>
      <c r="G23" s="413">
        <v>8.5699999999999998E-2</v>
      </c>
      <c r="H23" s="392"/>
    </row>
    <row r="24" spans="1:8" ht="15">
      <c r="A24" s="138">
        <v>12</v>
      </c>
      <c r="B24" s="33" t="s">
        <v>9</v>
      </c>
      <c r="C24" s="410">
        <v>3.09E-2</v>
      </c>
      <c r="D24" s="407">
        <v>3.0700000000000002E-2</v>
      </c>
      <c r="E24" s="407">
        <v>3.4200000000000001E-2</v>
      </c>
      <c r="F24" s="407">
        <v>3.4599999999999999E-2</v>
      </c>
      <c r="G24" s="413">
        <v>3.49E-2</v>
      </c>
      <c r="H24" s="392"/>
    </row>
    <row r="25" spans="1:8" ht="15">
      <c r="A25" s="138">
        <v>13</v>
      </c>
      <c r="B25" s="33" t="s">
        <v>10</v>
      </c>
      <c r="C25" s="410">
        <v>3.7900000000000003E-2</v>
      </c>
      <c r="D25" s="407">
        <v>3.9E-2</v>
      </c>
      <c r="E25" s="407">
        <v>4.1099999999999998E-2</v>
      </c>
      <c r="F25" s="407">
        <v>4.0899999999999999E-2</v>
      </c>
      <c r="G25" s="413">
        <v>4.1200000000000001E-2</v>
      </c>
      <c r="H25" s="392"/>
    </row>
    <row r="26" spans="1:8" ht="15">
      <c r="A26" s="138">
        <v>14</v>
      </c>
      <c r="B26" s="33" t="s">
        <v>236</v>
      </c>
      <c r="C26" s="410">
        <v>4.7199999999999999E-2</v>
      </c>
      <c r="D26" s="407">
        <v>4.7500000000000001E-2</v>
      </c>
      <c r="E26" s="407">
        <v>4.8800000000000003E-2</v>
      </c>
      <c r="F26" s="407">
        <v>5.0099999999999999E-2</v>
      </c>
      <c r="G26" s="413">
        <v>5.0700000000000002E-2</v>
      </c>
      <c r="H26" s="392"/>
    </row>
    <row r="27" spans="1:8" ht="15">
      <c r="A27" s="138">
        <v>15</v>
      </c>
      <c r="B27" s="33" t="s">
        <v>11</v>
      </c>
      <c r="C27" s="410">
        <v>3.1399999999999997E-2</v>
      </c>
      <c r="D27" s="407">
        <v>3.5099999999999999E-2</v>
      </c>
      <c r="E27" s="407">
        <v>2.6700000000000002E-2</v>
      </c>
      <c r="F27" s="407">
        <v>3.3099999999999997E-2</v>
      </c>
      <c r="G27" s="413">
        <v>3.4700000000000002E-2</v>
      </c>
      <c r="H27" s="392"/>
    </row>
    <row r="28" spans="1:8" ht="15">
      <c r="A28" s="138">
        <v>16</v>
      </c>
      <c r="B28" s="33" t="s">
        <v>12</v>
      </c>
      <c r="C28" s="410">
        <v>0.16450000000000001</v>
      </c>
      <c r="D28" s="407">
        <v>0.18740000000000001</v>
      </c>
      <c r="E28" s="407">
        <v>0.13159999999999999</v>
      </c>
      <c r="F28" s="407">
        <v>0.15970000000000001</v>
      </c>
      <c r="G28" s="413">
        <v>0.16819999999999999</v>
      </c>
      <c r="H28" s="392"/>
    </row>
    <row r="29" spans="1:8" ht="15">
      <c r="A29" s="136"/>
      <c r="B29" s="31" t="s">
        <v>13</v>
      </c>
      <c r="C29" s="411"/>
      <c r="D29" s="401"/>
      <c r="E29" s="401"/>
      <c r="F29" s="401"/>
      <c r="G29" s="412"/>
      <c r="H29" s="392"/>
    </row>
    <row r="30" spans="1:8" ht="15">
      <c r="A30" s="138">
        <v>17</v>
      </c>
      <c r="B30" s="33" t="s">
        <v>14</v>
      </c>
      <c r="C30" s="406">
        <v>3.9518381562037491E-2</v>
      </c>
      <c r="D30" s="407">
        <v>3.7489157415303002E-2</v>
      </c>
      <c r="E30" s="407">
        <v>4.1256076522336704E-2</v>
      </c>
      <c r="F30" s="407">
        <v>4.6065127916543873E-2</v>
      </c>
      <c r="G30" s="413">
        <v>3.3822016255725611E-2</v>
      </c>
      <c r="H30" s="392"/>
    </row>
    <row r="31" spans="1:8" ht="15" customHeight="1">
      <c r="A31" s="138">
        <v>18</v>
      </c>
      <c r="B31" s="33" t="s">
        <v>15</v>
      </c>
      <c r="C31" s="406">
        <v>-4.4754495699887764E-2</v>
      </c>
      <c r="D31" s="407">
        <v>4.4318056132054896E-2</v>
      </c>
      <c r="E31" s="407">
        <v>4.6003568079222894E-2</v>
      </c>
      <c r="F31" s="407">
        <v>4.940281398634528E-2</v>
      </c>
      <c r="G31" s="413">
        <v>4.5235180410743758E-2</v>
      </c>
      <c r="H31" s="392"/>
    </row>
    <row r="32" spans="1:8" ht="15">
      <c r="A32" s="138">
        <v>19</v>
      </c>
      <c r="B32" s="33" t="s">
        <v>16</v>
      </c>
      <c r="C32" s="406">
        <v>0.69144979051766087</v>
      </c>
      <c r="D32" s="407">
        <v>0.70238323850703166</v>
      </c>
      <c r="E32" s="407">
        <v>0.7132055699742994</v>
      </c>
      <c r="F32" s="407">
        <v>0.67386956547566101</v>
      </c>
      <c r="G32" s="413">
        <v>0.6567628483023713</v>
      </c>
      <c r="H32" s="392"/>
    </row>
    <row r="33" spans="1:8" ht="15" customHeight="1">
      <c r="A33" s="138">
        <v>20</v>
      </c>
      <c r="B33" s="33" t="s">
        <v>17</v>
      </c>
      <c r="C33" s="406">
        <v>0.59091301495322313</v>
      </c>
      <c r="D33" s="407">
        <v>0.62036179128528102</v>
      </c>
      <c r="E33" s="407">
        <v>0.6079974305629755</v>
      </c>
      <c r="F33" s="407">
        <v>0.59233527165622302</v>
      </c>
      <c r="G33" s="413">
        <v>0.55556034406629839</v>
      </c>
      <c r="H33" s="392"/>
    </row>
    <row r="34" spans="1:8" ht="15">
      <c r="A34" s="138">
        <v>21</v>
      </c>
      <c r="B34" s="33" t="s">
        <v>18</v>
      </c>
      <c r="C34" s="406">
        <v>0.104</v>
      </c>
      <c r="D34" s="407">
        <v>7.1762236197943377E-2</v>
      </c>
      <c r="E34" s="407">
        <v>0.19800000000000001</v>
      </c>
      <c r="F34" s="407">
        <v>-4.0103643213609479E-2</v>
      </c>
      <c r="G34" s="413">
        <v>-2.211454997728279E-2</v>
      </c>
      <c r="H34" s="392"/>
    </row>
    <row r="35" spans="1:8" ht="15" customHeight="1">
      <c r="A35" s="136"/>
      <c r="B35" s="31" t="s">
        <v>19</v>
      </c>
      <c r="C35" s="395"/>
      <c r="D35" s="401"/>
      <c r="E35" s="401"/>
      <c r="F35" s="401"/>
      <c r="G35" s="412"/>
      <c r="H35" s="392"/>
    </row>
    <row r="36" spans="1:8" ht="15">
      <c r="A36" s="138">
        <v>22</v>
      </c>
      <c r="B36" s="33" t="s">
        <v>20</v>
      </c>
      <c r="C36" s="406">
        <v>0.28969403961779694</v>
      </c>
      <c r="D36" s="407">
        <v>0.30473635244305741</v>
      </c>
      <c r="E36" s="407">
        <v>0.27796814343181092</v>
      </c>
      <c r="F36" s="407">
        <v>0.41780246627821827</v>
      </c>
      <c r="G36" s="413">
        <v>0.32834126979012629</v>
      </c>
      <c r="H36" s="392"/>
    </row>
    <row r="37" spans="1:8" ht="15" customHeight="1">
      <c r="A37" s="138">
        <v>23</v>
      </c>
      <c r="B37" s="33" t="s">
        <v>21</v>
      </c>
      <c r="C37" s="406">
        <v>0.76925071275553736</v>
      </c>
      <c r="D37" s="407">
        <v>0.79566628015868845</v>
      </c>
      <c r="E37" s="407">
        <v>0.76626213576689617</v>
      </c>
      <c r="F37" s="407">
        <v>0.77203602338955413</v>
      </c>
      <c r="G37" s="413">
        <v>0.73698763273371171</v>
      </c>
      <c r="H37" s="392"/>
    </row>
    <row r="38" spans="1:8" thickBot="1">
      <c r="A38" s="139">
        <v>24</v>
      </c>
      <c r="B38" s="140" t="s">
        <v>22</v>
      </c>
      <c r="C38" s="408">
        <v>0.24450596692485432</v>
      </c>
      <c r="D38" s="409">
        <v>0.27463080298145209</v>
      </c>
      <c r="E38" s="409">
        <v>0.25595473172806388</v>
      </c>
      <c r="F38" s="409">
        <v>0.26371541177387287</v>
      </c>
      <c r="G38" s="439">
        <v>0.26878635377749888</v>
      </c>
      <c r="H38" s="392"/>
    </row>
    <row r="39" spans="1:8">
      <c r="A39" s="20"/>
      <c r="C39" s="398"/>
      <c r="D39" s="383"/>
      <c r="E39" s="402"/>
      <c r="F39" s="383"/>
      <c r="G39" s="383"/>
      <c r="H39" s="392"/>
    </row>
    <row r="40" spans="1:8">
      <c r="E40" s="403"/>
    </row>
  </sheetData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RowHeight="15"/>
  <cols>
    <col min="1" max="1" width="9.5703125" style="2" bestFit="1" customWidth="1"/>
    <col min="2" max="2" width="55.140625" style="2" bestFit="1" customWidth="1"/>
    <col min="3" max="3" width="13.28515625" style="2" bestFit="1" customWidth="1"/>
    <col min="4" max="4" width="13.28515625" style="2" customWidth="1"/>
    <col min="5" max="5" width="13.42578125" style="2" bestFit="1" customWidth="1"/>
    <col min="6" max="6" width="13.28515625" style="2" bestFit="1" customWidth="1"/>
    <col min="7" max="7" width="13.7109375" style="2" customWidth="1"/>
    <col min="8" max="8" width="14.5703125" style="2" customWidth="1"/>
  </cols>
  <sheetData>
    <row r="1" spans="1:8" ht="15.75">
      <c r="A1" s="17" t="s">
        <v>199</v>
      </c>
      <c r="B1" s="16" t="s">
        <v>392</v>
      </c>
    </row>
    <row r="2" spans="1:8" ht="15.75">
      <c r="A2" s="17" t="s">
        <v>200</v>
      </c>
      <c r="B2" s="374">
        <v>42916</v>
      </c>
    </row>
    <row r="3" spans="1:8" ht="15.75">
      <c r="A3" s="17"/>
    </row>
    <row r="4" spans="1:8" ht="16.5" thickBot="1">
      <c r="A4" s="34" t="s">
        <v>344</v>
      </c>
      <c r="B4" s="78" t="s">
        <v>258</v>
      </c>
      <c r="C4" s="34"/>
      <c r="D4" s="35"/>
      <c r="E4" s="35"/>
      <c r="F4" s="36"/>
      <c r="G4" s="36"/>
      <c r="H4" s="37" t="s">
        <v>101</v>
      </c>
    </row>
    <row r="5" spans="1:8" ht="15.75">
      <c r="A5" s="38"/>
      <c r="B5" s="39"/>
      <c r="C5" s="443" t="s">
        <v>206</v>
      </c>
      <c r="D5" s="444"/>
      <c r="E5" s="445"/>
      <c r="F5" s="443" t="s">
        <v>207</v>
      </c>
      <c r="G5" s="444"/>
      <c r="H5" s="446"/>
    </row>
    <row r="6" spans="1:8" ht="15.75">
      <c r="A6" s="40" t="s">
        <v>29</v>
      </c>
      <c r="B6" s="41" t="s">
        <v>161</v>
      </c>
      <c r="C6" s="42" t="s">
        <v>30</v>
      </c>
      <c r="D6" s="42" t="s">
        <v>102</v>
      </c>
      <c r="E6" s="42" t="s">
        <v>71</v>
      </c>
      <c r="F6" s="42" t="s">
        <v>30</v>
      </c>
      <c r="G6" s="42" t="s">
        <v>102</v>
      </c>
      <c r="H6" s="43" t="s">
        <v>71</v>
      </c>
    </row>
    <row r="7" spans="1:8" ht="15.75">
      <c r="A7" s="40">
        <v>1</v>
      </c>
      <c r="B7" s="44" t="s">
        <v>162</v>
      </c>
      <c r="C7" s="283">
        <v>10988620.68</v>
      </c>
      <c r="D7" s="283">
        <v>13350775.3486</v>
      </c>
      <c r="E7" s="284">
        <f>C7+D7</f>
        <v>24339396.0286</v>
      </c>
      <c r="F7" s="285">
        <v>8148766.3600000003</v>
      </c>
      <c r="G7" s="286">
        <v>13611834.1326</v>
      </c>
      <c r="H7" s="287">
        <f>F7+G7</f>
        <v>21760600.492600001</v>
      </c>
    </row>
    <row r="8" spans="1:8" ht="15.75">
      <c r="A8" s="40">
        <v>2</v>
      </c>
      <c r="B8" s="44" t="s">
        <v>163</v>
      </c>
      <c r="C8" s="283">
        <v>11148938.630000001</v>
      </c>
      <c r="D8" s="283">
        <v>96445760.615999997</v>
      </c>
      <c r="E8" s="284">
        <f t="shared" ref="E8:E20" si="0">C8+D8</f>
        <v>107594699.24599999</v>
      </c>
      <c r="F8" s="285">
        <v>9443197.1699999999</v>
      </c>
      <c r="G8" s="286">
        <v>77784321.942400008</v>
      </c>
      <c r="H8" s="287">
        <f t="shared" ref="H8:H40" si="1">F8+G8</f>
        <v>87227519.11240001</v>
      </c>
    </row>
    <row r="9" spans="1:8" ht="15.75">
      <c r="A9" s="40">
        <v>3</v>
      </c>
      <c r="B9" s="44" t="s">
        <v>164</v>
      </c>
      <c r="C9" s="283">
        <v>175855.33</v>
      </c>
      <c r="D9" s="283">
        <v>19628131.468699999</v>
      </c>
      <c r="E9" s="284">
        <f t="shared" si="0"/>
        <v>19803986.798699997</v>
      </c>
      <c r="F9" s="285">
        <v>2094540.41</v>
      </c>
      <c r="G9" s="286">
        <v>25105225.795400001</v>
      </c>
      <c r="H9" s="287">
        <f t="shared" si="1"/>
        <v>27199766.205400001</v>
      </c>
    </row>
    <row r="10" spans="1:8" ht="15.75">
      <c r="A10" s="40">
        <v>4</v>
      </c>
      <c r="B10" s="44" t="s">
        <v>193</v>
      </c>
      <c r="C10" s="283">
        <v>0</v>
      </c>
      <c r="D10" s="283">
        <v>0</v>
      </c>
      <c r="E10" s="284">
        <f t="shared" si="0"/>
        <v>0</v>
      </c>
      <c r="F10" s="285">
        <v>0</v>
      </c>
      <c r="G10" s="286">
        <v>0</v>
      </c>
      <c r="H10" s="287">
        <f t="shared" si="1"/>
        <v>0</v>
      </c>
    </row>
    <row r="11" spans="1:8" ht="15.75">
      <c r="A11" s="40">
        <v>5</v>
      </c>
      <c r="B11" s="44" t="s">
        <v>165</v>
      </c>
      <c r="C11" s="283">
        <v>126402536.42</v>
      </c>
      <c r="D11" s="283">
        <v>0</v>
      </c>
      <c r="E11" s="284">
        <f t="shared" si="0"/>
        <v>126402536.42</v>
      </c>
      <c r="F11" s="285">
        <v>113135783.66999999</v>
      </c>
      <c r="G11" s="286">
        <v>0</v>
      </c>
      <c r="H11" s="287">
        <f t="shared" si="1"/>
        <v>113135783.66999999</v>
      </c>
    </row>
    <row r="12" spans="1:8" ht="15.75">
      <c r="A12" s="40">
        <v>6.1</v>
      </c>
      <c r="B12" s="45" t="s">
        <v>166</v>
      </c>
      <c r="C12" s="283">
        <v>188430536.56</v>
      </c>
      <c r="D12" s="283">
        <v>422265974.9612</v>
      </c>
      <c r="E12" s="284">
        <f t="shared" si="0"/>
        <v>610696511.52119994</v>
      </c>
      <c r="F12" s="285">
        <v>154947675.41999999</v>
      </c>
      <c r="G12" s="286">
        <v>296482697.58490002</v>
      </c>
      <c r="H12" s="287">
        <f t="shared" si="1"/>
        <v>451430373.00489998</v>
      </c>
    </row>
    <row r="13" spans="1:8" ht="15.75">
      <c r="A13" s="40">
        <v>6.2</v>
      </c>
      <c r="B13" s="45" t="s">
        <v>167</v>
      </c>
      <c r="C13" s="283">
        <v>-6095463.8427999998</v>
      </c>
      <c r="D13" s="283">
        <v>-21235950.556012001</v>
      </c>
      <c r="E13" s="284">
        <f t="shared" si="0"/>
        <v>-27331414.398812</v>
      </c>
      <c r="F13" s="285">
        <v>-4816375.4056000002</v>
      </c>
      <c r="G13" s="286">
        <v>-15604158.960166</v>
      </c>
      <c r="H13" s="287">
        <f t="shared" si="1"/>
        <v>-20420534.365766</v>
      </c>
    </row>
    <row r="14" spans="1:8" ht="15.75">
      <c r="A14" s="40">
        <v>6</v>
      </c>
      <c r="B14" s="44" t="s">
        <v>168</v>
      </c>
      <c r="C14" s="284">
        <f>C12+C13</f>
        <v>182335072.71720001</v>
      </c>
      <c r="D14" s="284">
        <f>D12+D13</f>
        <v>401030024.40518802</v>
      </c>
      <c r="E14" s="284">
        <f t="shared" si="0"/>
        <v>583365097.12238801</v>
      </c>
      <c r="F14" s="284">
        <f>F12+F13</f>
        <v>150131300.01439998</v>
      </c>
      <c r="G14" s="284">
        <f>G12+G13</f>
        <v>280878538.62473404</v>
      </c>
      <c r="H14" s="287">
        <f t="shared" si="1"/>
        <v>431009838.63913405</v>
      </c>
    </row>
    <row r="15" spans="1:8" ht="15.75">
      <c r="A15" s="40">
        <v>7</v>
      </c>
      <c r="B15" s="44" t="s">
        <v>169</v>
      </c>
      <c r="C15" s="283">
        <v>3399804.78</v>
      </c>
      <c r="D15" s="283">
        <v>2570509.2267999998</v>
      </c>
      <c r="E15" s="284">
        <f t="shared" si="0"/>
        <v>5970314.0067999996</v>
      </c>
      <c r="F15" s="285">
        <v>3598624.9899999998</v>
      </c>
      <c r="G15" s="286">
        <v>1745491.7622</v>
      </c>
      <c r="H15" s="287">
        <f t="shared" si="1"/>
        <v>5344116.7522</v>
      </c>
    </row>
    <row r="16" spans="1:8" ht="15.75">
      <c r="A16" s="40">
        <v>8</v>
      </c>
      <c r="B16" s="44" t="s">
        <v>170</v>
      </c>
      <c r="C16" s="283">
        <v>4709515.5009999992</v>
      </c>
      <c r="D16" s="283">
        <v>0</v>
      </c>
      <c r="E16" s="284">
        <f t="shared" si="0"/>
        <v>4709515.5009999992</v>
      </c>
      <c r="F16" s="285">
        <v>4508947.1909999996</v>
      </c>
      <c r="G16" s="283">
        <v>0</v>
      </c>
      <c r="H16" s="287">
        <f t="shared" si="1"/>
        <v>4508947.1909999996</v>
      </c>
    </row>
    <row r="17" spans="1:8" ht="15.75">
      <c r="A17" s="40">
        <v>9</v>
      </c>
      <c r="B17" s="44" t="s">
        <v>171</v>
      </c>
      <c r="C17" s="283">
        <v>3859355.1</v>
      </c>
      <c r="D17" s="283">
        <v>0</v>
      </c>
      <c r="E17" s="284">
        <f t="shared" si="0"/>
        <v>3859355.1</v>
      </c>
      <c r="F17" s="285">
        <v>5259355.1000000006</v>
      </c>
      <c r="G17" s="283">
        <v>0</v>
      </c>
      <c r="H17" s="287">
        <f t="shared" si="1"/>
        <v>5259355.1000000006</v>
      </c>
    </row>
    <row r="18" spans="1:8" ht="15.75">
      <c r="A18" s="40">
        <v>10</v>
      </c>
      <c r="B18" s="44" t="s">
        <v>172</v>
      </c>
      <c r="C18" s="283">
        <v>21963347.52</v>
      </c>
      <c r="D18" s="283">
        <v>0</v>
      </c>
      <c r="E18" s="284">
        <f t="shared" si="0"/>
        <v>21963347.52</v>
      </c>
      <c r="F18" s="285">
        <v>22754237.690000001</v>
      </c>
      <c r="G18" s="283">
        <v>0</v>
      </c>
      <c r="H18" s="287">
        <f t="shared" si="1"/>
        <v>22754237.690000001</v>
      </c>
    </row>
    <row r="19" spans="1:8" ht="15.75">
      <c r="A19" s="40">
        <v>11</v>
      </c>
      <c r="B19" s="44" t="s">
        <v>173</v>
      </c>
      <c r="C19" s="283">
        <v>4209335.0159999998</v>
      </c>
      <c r="D19" s="283">
        <v>261340.27929999999</v>
      </c>
      <c r="E19" s="284">
        <f t="shared" si="0"/>
        <v>4470675.2952999994</v>
      </c>
      <c r="F19" s="285">
        <v>4057563.102</v>
      </c>
      <c r="G19" s="286">
        <v>4797815.7692999998</v>
      </c>
      <c r="H19" s="287">
        <f t="shared" si="1"/>
        <v>8855378.8713000007</v>
      </c>
    </row>
    <row r="20" spans="1:8" ht="15.75">
      <c r="A20" s="40">
        <v>12</v>
      </c>
      <c r="B20" s="46" t="s">
        <v>174</v>
      </c>
      <c r="C20" s="284">
        <f>SUM(C7:C11)+SUM(C14:C19)</f>
        <v>369192381.69420004</v>
      </c>
      <c r="D20" s="284">
        <f>SUM(D7:D11)+SUM(D14:D19)</f>
        <v>533286541.34458804</v>
      </c>
      <c r="E20" s="284">
        <f t="shared" si="0"/>
        <v>902478923.03878808</v>
      </c>
      <c r="F20" s="284">
        <f>SUM(F7:F11)+SUM(F14:F19)</f>
        <v>323132315.69739997</v>
      </c>
      <c r="G20" s="284">
        <f>SUM(G7:G11)+SUM(G14:G19)</f>
        <v>403923228.02663404</v>
      </c>
      <c r="H20" s="287">
        <f t="shared" si="1"/>
        <v>727055543.72403407</v>
      </c>
    </row>
    <row r="21" spans="1:8" ht="15.75">
      <c r="A21" s="40"/>
      <c r="B21" s="41" t="s">
        <v>191</v>
      </c>
      <c r="C21" s="288"/>
      <c r="D21" s="288"/>
      <c r="E21" s="288"/>
      <c r="F21" s="289"/>
      <c r="G21" s="290"/>
      <c r="H21" s="291"/>
    </row>
    <row r="22" spans="1:8" ht="15.75">
      <c r="A22" s="40">
        <v>13</v>
      </c>
      <c r="B22" s="44" t="s">
        <v>175</v>
      </c>
      <c r="C22" s="283">
        <v>1344.96</v>
      </c>
      <c r="D22" s="283">
        <v>14816009.274600001</v>
      </c>
      <c r="E22" s="284">
        <f>C22+D22</f>
        <v>14817354.234600002</v>
      </c>
      <c r="F22" s="285">
        <v>4027484.67</v>
      </c>
      <c r="G22" s="286">
        <v>10602095.7061</v>
      </c>
      <c r="H22" s="287">
        <f t="shared" si="1"/>
        <v>14629580.3761</v>
      </c>
    </row>
    <row r="23" spans="1:8" ht="15.75">
      <c r="A23" s="40">
        <v>14</v>
      </c>
      <c r="B23" s="44" t="s">
        <v>176</v>
      </c>
      <c r="C23" s="283">
        <v>67405471.659999996</v>
      </c>
      <c r="D23" s="283">
        <v>41286717.061099999</v>
      </c>
      <c r="E23" s="284">
        <f t="shared" ref="E23:E40" si="2">C23+D23</f>
        <v>108692188.7211</v>
      </c>
      <c r="F23" s="285">
        <v>60485772.870000005</v>
      </c>
      <c r="G23" s="286">
        <v>63123013.198399991</v>
      </c>
      <c r="H23" s="287">
        <f t="shared" si="1"/>
        <v>123608786.0684</v>
      </c>
    </row>
    <row r="24" spans="1:8" ht="15.75">
      <c r="A24" s="40">
        <v>15</v>
      </c>
      <c r="B24" s="44" t="s">
        <v>177</v>
      </c>
      <c r="C24" s="283">
        <v>30731898</v>
      </c>
      <c r="D24" s="283">
        <v>81237394.985799998</v>
      </c>
      <c r="E24" s="284">
        <f t="shared" si="2"/>
        <v>111969292.9858</v>
      </c>
      <c r="F24" s="285">
        <v>28055408.259999998</v>
      </c>
      <c r="G24" s="286">
        <v>43758414.262900002</v>
      </c>
      <c r="H24" s="287">
        <f t="shared" si="1"/>
        <v>71813822.5229</v>
      </c>
    </row>
    <row r="25" spans="1:8" ht="15.75">
      <c r="A25" s="40">
        <v>16</v>
      </c>
      <c r="B25" s="44" t="s">
        <v>178</v>
      </c>
      <c r="C25" s="283">
        <v>22067542.439999998</v>
      </c>
      <c r="D25" s="283">
        <v>284480311.47539997</v>
      </c>
      <c r="E25" s="284">
        <f t="shared" si="2"/>
        <v>306547853.91539997</v>
      </c>
      <c r="F25" s="285">
        <v>41416304.950000003</v>
      </c>
      <c r="G25" s="286">
        <v>216399955.36470002</v>
      </c>
      <c r="H25" s="287">
        <f t="shared" si="1"/>
        <v>257816260.31470001</v>
      </c>
    </row>
    <row r="26" spans="1:8" ht="15.75">
      <c r="A26" s="40">
        <v>17</v>
      </c>
      <c r="B26" s="44" t="s">
        <v>179</v>
      </c>
      <c r="C26" s="288"/>
      <c r="D26" s="288"/>
      <c r="E26" s="284">
        <f t="shared" si="2"/>
        <v>0</v>
      </c>
      <c r="F26" s="289"/>
      <c r="G26" s="290"/>
      <c r="H26" s="287">
        <f t="shared" si="1"/>
        <v>0</v>
      </c>
    </row>
    <row r="27" spans="1:8" ht="15.75">
      <c r="A27" s="40">
        <v>18</v>
      </c>
      <c r="B27" s="44" t="s">
        <v>180</v>
      </c>
      <c r="C27" s="283">
        <v>37061166.299999997</v>
      </c>
      <c r="D27" s="283">
        <v>127420317.6002</v>
      </c>
      <c r="E27" s="284">
        <f t="shared" si="2"/>
        <v>164481483.90020001</v>
      </c>
      <c r="F27" s="285">
        <v>7634462.7699999996</v>
      </c>
      <c r="G27" s="286">
        <v>77562809.207699999</v>
      </c>
      <c r="H27" s="287">
        <f t="shared" si="1"/>
        <v>85197271.977699995</v>
      </c>
    </row>
    <row r="28" spans="1:8" ht="15.75">
      <c r="A28" s="40">
        <v>19</v>
      </c>
      <c r="B28" s="44" t="s">
        <v>181</v>
      </c>
      <c r="C28" s="283">
        <v>622926.13</v>
      </c>
      <c r="D28" s="283">
        <v>5402865.1189999999</v>
      </c>
      <c r="E28" s="284">
        <f t="shared" si="2"/>
        <v>6025791.2489999998</v>
      </c>
      <c r="F28" s="285">
        <v>1099781.6700000002</v>
      </c>
      <c r="G28" s="286">
        <v>6032681.5717999991</v>
      </c>
      <c r="H28" s="287">
        <f t="shared" si="1"/>
        <v>7132463.241799999</v>
      </c>
    </row>
    <row r="29" spans="1:8" ht="15.75">
      <c r="A29" s="40">
        <v>20</v>
      </c>
      <c r="B29" s="44" t="s">
        <v>103</v>
      </c>
      <c r="C29" s="283">
        <v>8980821.6632000003</v>
      </c>
      <c r="D29" s="283">
        <v>1656119.494374</v>
      </c>
      <c r="E29" s="284">
        <f t="shared" si="2"/>
        <v>10636941.157574</v>
      </c>
      <c r="F29" s="285">
        <v>6674541.9232000001</v>
      </c>
      <c r="G29" s="286">
        <v>1137662.8431139998</v>
      </c>
      <c r="H29" s="287">
        <f t="shared" si="1"/>
        <v>7812204.7663139999</v>
      </c>
    </row>
    <row r="30" spans="1:8" ht="15.75">
      <c r="A30" s="40">
        <v>21</v>
      </c>
      <c r="B30" s="44" t="s">
        <v>182</v>
      </c>
      <c r="C30" s="283">
        <v>0</v>
      </c>
      <c r="D30" s="283">
        <v>0</v>
      </c>
      <c r="E30" s="284">
        <f t="shared" si="2"/>
        <v>0</v>
      </c>
      <c r="F30" s="285">
        <v>0</v>
      </c>
      <c r="G30" s="286">
        <v>0</v>
      </c>
      <c r="H30" s="287">
        <f t="shared" si="1"/>
        <v>0</v>
      </c>
    </row>
    <row r="31" spans="1:8" ht="15.75">
      <c r="A31" s="40">
        <v>22</v>
      </c>
      <c r="B31" s="46" t="s">
        <v>183</v>
      </c>
      <c r="C31" s="284">
        <f>SUM(C22:C30)</f>
        <v>166871171.15319997</v>
      </c>
      <c r="D31" s="284">
        <f>SUM(D22:D30)</f>
        <v>556299735.01047397</v>
      </c>
      <c r="E31" s="284">
        <f>C31+D31</f>
        <v>723170906.16367388</v>
      </c>
      <c r="F31" s="284">
        <f>SUM(F22:F30)</f>
        <v>149393757.11320001</v>
      </c>
      <c r="G31" s="284">
        <f>SUM(G22:G30)</f>
        <v>418616632.15471405</v>
      </c>
      <c r="H31" s="287">
        <f t="shared" si="1"/>
        <v>568010389.26791406</v>
      </c>
    </row>
    <row r="32" spans="1:8" ht="15.75">
      <c r="A32" s="40"/>
      <c r="B32" s="41" t="s">
        <v>192</v>
      </c>
      <c r="C32" s="288"/>
      <c r="D32" s="288"/>
      <c r="E32" s="283"/>
      <c r="F32" s="289"/>
      <c r="G32" s="290"/>
      <c r="H32" s="291"/>
    </row>
    <row r="33" spans="1:8" ht="15.75">
      <c r="A33" s="40">
        <v>23</v>
      </c>
      <c r="B33" s="44" t="s">
        <v>184</v>
      </c>
      <c r="C33" s="283">
        <v>16057277</v>
      </c>
      <c r="D33" s="283">
        <v>0</v>
      </c>
      <c r="E33" s="284">
        <f t="shared" si="2"/>
        <v>16057277</v>
      </c>
      <c r="F33" s="285">
        <v>16013147</v>
      </c>
      <c r="G33" s="283">
        <v>0</v>
      </c>
      <c r="H33" s="287">
        <f t="shared" si="1"/>
        <v>16013147</v>
      </c>
    </row>
    <row r="34" spans="1:8" ht="15.75">
      <c r="A34" s="40">
        <v>24</v>
      </c>
      <c r="B34" s="44" t="s">
        <v>185</v>
      </c>
      <c r="C34" s="283">
        <v>0</v>
      </c>
      <c r="D34" s="283">
        <v>0</v>
      </c>
      <c r="E34" s="284">
        <f t="shared" si="2"/>
        <v>0</v>
      </c>
      <c r="F34" s="285">
        <v>0</v>
      </c>
      <c r="G34" s="283">
        <v>0</v>
      </c>
      <c r="H34" s="287">
        <f t="shared" si="1"/>
        <v>0</v>
      </c>
    </row>
    <row r="35" spans="1:8" ht="15.75">
      <c r="A35" s="40">
        <v>25</v>
      </c>
      <c r="B35" s="45" t="s">
        <v>186</v>
      </c>
      <c r="C35" s="283">
        <v>0</v>
      </c>
      <c r="D35" s="283">
        <v>0</v>
      </c>
      <c r="E35" s="284">
        <f t="shared" si="2"/>
        <v>0</v>
      </c>
      <c r="F35" s="285">
        <v>0</v>
      </c>
      <c r="G35" s="283">
        <v>0</v>
      </c>
      <c r="H35" s="287">
        <f t="shared" si="1"/>
        <v>0</v>
      </c>
    </row>
    <row r="36" spans="1:8" ht="15.75">
      <c r="A36" s="40">
        <v>26</v>
      </c>
      <c r="B36" s="44" t="s">
        <v>187</v>
      </c>
      <c r="C36" s="283">
        <v>74865296.099999994</v>
      </c>
      <c r="D36" s="283">
        <v>0</v>
      </c>
      <c r="E36" s="284">
        <f t="shared" si="2"/>
        <v>74865296.099999994</v>
      </c>
      <c r="F36" s="285">
        <v>74477812.650000006</v>
      </c>
      <c r="G36" s="283">
        <v>0</v>
      </c>
      <c r="H36" s="287">
        <f t="shared" si="1"/>
        <v>74477812.650000006</v>
      </c>
    </row>
    <row r="37" spans="1:8" ht="15.75">
      <c r="A37" s="40">
        <v>27</v>
      </c>
      <c r="B37" s="44" t="s">
        <v>188</v>
      </c>
      <c r="C37" s="283">
        <v>65529804.509999998</v>
      </c>
      <c r="D37" s="283">
        <v>0</v>
      </c>
      <c r="E37" s="284">
        <f t="shared" si="2"/>
        <v>65529804.509999998</v>
      </c>
      <c r="F37" s="285">
        <v>47179133.609999999</v>
      </c>
      <c r="G37" s="283">
        <v>0</v>
      </c>
      <c r="H37" s="287">
        <f t="shared" si="1"/>
        <v>47179133.609999999</v>
      </c>
    </row>
    <row r="38" spans="1:8" ht="15.75">
      <c r="A38" s="40">
        <v>28</v>
      </c>
      <c r="B38" s="44" t="s">
        <v>189</v>
      </c>
      <c r="C38" s="283">
        <v>14253984.075113866</v>
      </c>
      <c r="D38" s="283">
        <v>0</v>
      </c>
      <c r="E38" s="284">
        <f t="shared" si="2"/>
        <v>14253984.075113866</v>
      </c>
      <c r="F38" s="285">
        <v>12773406.006120075</v>
      </c>
      <c r="G38" s="283">
        <v>0</v>
      </c>
      <c r="H38" s="287">
        <f t="shared" si="1"/>
        <v>12773406.006120075</v>
      </c>
    </row>
    <row r="39" spans="1:8" ht="15.75">
      <c r="A39" s="40">
        <v>29</v>
      </c>
      <c r="B39" s="44" t="s">
        <v>208</v>
      </c>
      <c r="C39" s="283">
        <v>8601655.1899999995</v>
      </c>
      <c r="D39" s="283">
        <v>0</v>
      </c>
      <c r="E39" s="284">
        <f t="shared" si="2"/>
        <v>8601655.1899999995</v>
      </c>
      <c r="F39" s="285">
        <v>8601655.1899999995</v>
      </c>
      <c r="G39" s="283">
        <v>0</v>
      </c>
      <c r="H39" s="287">
        <f t="shared" si="1"/>
        <v>8601655.1899999995</v>
      </c>
    </row>
    <row r="40" spans="1:8" ht="15.75">
      <c r="A40" s="40">
        <v>30</v>
      </c>
      <c r="B40" s="46" t="s">
        <v>190</v>
      </c>
      <c r="C40" s="283">
        <v>179308016.87511384</v>
      </c>
      <c r="D40" s="283">
        <v>0</v>
      </c>
      <c r="E40" s="284">
        <f t="shared" si="2"/>
        <v>179308016.87511384</v>
      </c>
      <c r="F40" s="285">
        <v>159045154.45612007</v>
      </c>
      <c r="G40" s="283">
        <v>0</v>
      </c>
      <c r="H40" s="287">
        <f t="shared" si="1"/>
        <v>159045154.45612007</v>
      </c>
    </row>
    <row r="41" spans="1:8" ht="16.5" thickBot="1">
      <c r="A41" s="47">
        <v>31</v>
      </c>
      <c r="B41" s="48" t="s">
        <v>209</v>
      </c>
      <c r="C41" s="292">
        <f>C31+C40</f>
        <v>346179188.02831382</v>
      </c>
      <c r="D41" s="292">
        <f>D31+D40</f>
        <v>556299735.01047397</v>
      </c>
      <c r="E41" s="292">
        <f>C41+D41</f>
        <v>902478923.03878784</v>
      </c>
      <c r="F41" s="292">
        <f>F31+F40</f>
        <v>308438911.56932008</v>
      </c>
      <c r="G41" s="292">
        <f>G31+G40</f>
        <v>418616632.15471405</v>
      </c>
      <c r="H41" s="293">
        <f>F41+G41</f>
        <v>727055543.72403407</v>
      </c>
    </row>
    <row r="43" spans="1:8">
      <c r="B43" s="49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F13:G13 C13:D13">
      <formula1>0</formula1>
    </dataValidation>
  </dataValidation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zoomScaleNormal="100" workbookViewId="0">
      <pane xSplit="1" ySplit="6" topLeftCell="B7" activePane="bottomRight" state="frozen"/>
      <selection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140625" defaultRowHeight="15"/>
  <cols>
    <col min="1" max="1" width="9.5703125" style="2" bestFit="1" customWidth="1"/>
    <col min="2" max="2" width="89.140625" style="2" customWidth="1"/>
    <col min="3" max="4" width="12.7109375" style="376" customWidth="1"/>
    <col min="5" max="8" width="12.7109375" style="2" customWidth="1"/>
    <col min="9" max="9" width="8.85546875" customWidth="1"/>
    <col min="10" max="16384" width="9.140625" style="13"/>
  </cols>
  <sheetData>
    <row r="1" spans="1:8" ht="15.75">
      <c r="A1" s="17" t="s">
        <v>199</v>
      </c>
      <c r="B1" s="16" t="s">
        <v>392</v>
      </c>
      <c r="C1" s="375"/>
    </row>
    <row r="2" spans="1:8" ht="15.75">
      <c r="A2" s="17" t="s">
        <v>200</v>
      </c>
      <c r="B2" s="374">
        <v>42916</v>
      </c>
      <c r="C2" s="377"/>
      <c r="D2" s="378"/>
      <c r="E2" s="18"/>
      <c r="F2" s="18"/>
      <c r="G2" s="18"/>
      <c r="H2" s="18"/>
    </row>
    <row r="3" spans="1:8" ht="15.75">
      <c r="A3" s="17"/>
      <c r="B3" s="16"/>
      <c r="C3" s="377"/>
      <c r="D3" s="378"/>
      <c r="E3" s="18"/>
      <c r="F3" s="18"/>
      <c r="G3" s="18"/>
      <c r="H3" s="18"/>
    </row>
    <row r="4" spans="1:8" ht="16.5" thickBot="1">
      <c r="A4" s="50" t="s">
        <v>345</v>
      </c>
      <c r="B4" s="29" t="s">
        <v>234</v>
      </c>
      <c r="C4" s="379"/>
      <c r="D4" s="379"/>
      <c r="E4" s="36"/>
      <c r="F4" s="50"/>
      <c r="G4" s="50"/>
      <c r="H4" s="51" t="s">
        <v>101</v>
      </c>
    </row>
    <row r="5" spans="1:8" ht="15.75">
      <c r="A5" s="141"/>
      <c r="B5" s="142"/>
      <c r="C5" s="443" t="s">
        <v>206</v>
      </c>
      <c r="D5" s="444"/>
      <c r="E5" s="445"/>
      <c r="F5" s="443" t="s">
        <v>207</v>
      </c>
      <c r="G5" s="444"/>
      <c r="H5" s="446"/>
    </row>
    <row r="6" spans="1:8">
      <c r="A6" s="143" t="s">
        <v>29</v>
      </c>
      <c r="B6" s="52"/>
      <c r="C6" s="380" t="s">
        <v>30</v>
      </c>
      <c r="D6" s="380" t="s">
        <v>104</v>
      </c>
      <c r="E6" s="53" t="s">
        <v>71</v>
      </c>
      <c r="F6" s="53" t="s">
        <v>30</v>
      </c>
      <c r="G6" s="53" t="s">
        <v>104</v>
      </c>
      <c r="H6" s="144" t="s">
        <v>71</v>
      </c>
    </row>
    <row r="7" spans="1:8">
      <c r="A7" s="145"/>
      <c r="B7" s="55" t="s">
        <v>100</v>
      </c>
      <c r="C7" s="56"/>
      <c r="D7" s="56"/>
      <c r="E7" s="56"/>
      <c r="F7" s="56"/>
      <c r="G7" s="56"/>
      <c r="H7" s="146"/>
    </row>
    <row r="8" spans="1:8" ht="15.75">
      <c r="A8" s="145">
        <v>1</v>
      </c>
      <c r="B8" s="57" t="s">
        <v>105</v>
      </c>
      <c r="C8" s="294">
        <v>284328.15000000002</v>
      </c>
      <c r="D8" s="294">
        <v>188677.12</v>
      </c>
      <c r="E8" s="284">
        <f>C8+D8</f>
        <v>473005.27</v>
      </c>
      <c r="F8" s="294">
        <v>411745.46</v>
      </c>
      <c r="G8" s="294">
        <v>310023.17</v>
      </c>
      <c r="H8" s="295">
        <f>F8+G8</f>
        <v>721768.63</v>
      </c>
    </row>
    <row r="9" spans="1:8" ht="15.75">
      <c r="A9" s="145">
        <v>2</v>
      </c>
      <c r="B9" s="57" t="s">
        <v>106</v>
      </c>
      <c r="C9" s="296">
        <f>SUM(C10:C18)</f>
        <v>9071359.6026999988</v>
      </c>
      <c r="D9" s="296">
        <f>SUM(D10:D18)</f>
        <v>19953383.285299998</v>
      </c>
      <c r="E9" s="284">
        <f t="shared" ref="E9:E67" si="0">C9+D9</f>
        <v>29024742.887999997</v>
      </c>
      <c r="F9" s="296">
        <f>SUM(F10:F18)</f>
        <v>10047212.520000001</v>
      </c>
      <c r="G9" s="296">
        <f>SUM(G10:G18)</f>
        <v>15133818.751</v>
      </c>
      <c r="H9" s="295">
        <f t="shared" ref="H9:H67" si="1">F9+G9</f>
        <v>25181031.271000002</v>
      </c>
    </row>
    <row r="10" spans="1:8" ht="15.75">
      <c r="A10" s="145">
        <v>2.1</v>
      </c>
      <c r="B10" s="58" t="s">
        <v>107</v>
      </c>
      <c r="C10" s="294">
        <v>171989.17980000001</v>
      </c>
      <c r="D10" s="294"/>
      <c r="E10" s="284">
        <f t="shared" si="0"/>
        <v>171989.17980000001</v>
      </c>
      <c r="F10" s="294">
        <v>1114.3</v>
      </c>
      <c r="G10" s="294"/>
      <c r="H10" s="295">
        <f t="shared" si="1"/>
        <v>1114.3</v>
      </c>
    </row>
    <row r="11" spans="1:8" ht="15.75">
      <c r="A11" s="145">
        <v>2.2000000000000002</v>
      </c>
      <c r="B11" s="58" t="s">
        <v>108</v>
      </c>
      <c r="C11" s="294">
        <v>1942378.6292999999</v>
      </c>
      <c r="D11" s="294">
        <v>7883127.2614000002</v>
      </c>
      <c r="E11" s="284">
        <f t="shared" si="0"/>
        <v>9825505.8906999994</v>
      </c>
      <c r="F11" s="294">
        <v>2079096.67</v>
      </c>
      <c r="G11" s="294">
        <v>4896268.3137999997</v>
      </c>
      <c r="H11" s="295">
        <f t="shared" si="1"/>
        <v>6975364.9837999996</v>
      </c>
    </row>
    <row r="12" spans="1:8" ht="15.75">
      <c r="A12" s="145">
        <v>2.2999999999999998</v>
      </c>
      <c r="B12" s="58" t="s">
        <v>109</v>
      </c>
      <c r="C12" s="294">
        <v>262503.81760000001</v>
      </c>
      <c r="D12" s="294">
        <v>6105.5177000000003</v>
      </c>
      <c r="E12" s="284">
        <f t="shared" si="0"/>
        <v>268609.33530000004</v>
      </c>
      <c r="F12" s="294">
        <v>138791.23000000001</v>
      </c>
      <c r="G12" s="294">
        <v>3088.0812999999998</v>
      </c>
      <c r="H12" s="295">
        <f t="shared" si="1"/>
        <v>141879.3113</v>
      </c>
    </row>
    <row r="13" spans="1:8" ht="15.75">
      <c r="A13" s="145">
        <v>2.4</v>
      </c>
      <c r="B13" s="58" t="s">
        <v>110</v>
      </c>
      <c r="C13" s="294">
        <v>252773.1727</v>
      </c>
      <c r="D13" s="294">
        <v>429443.88520000002</v>
      </c>
      <c r="E13" s="284">
        <f t="shared" si="0"/>
        <v>682217.05790000001</v>
      </c>
      <c r="F13" s="294">
        <v>253249.24</v>
      </c>
      <c r="G13" s="294">
        <v>514703.50429999997</v>
      </c>
      <c r="H13" s="295">
        <f t="shared" si="1"/>
        <v>767952.7442999999</v>
      </c>
    </row>
    <row r="14" spans="1:8" ht="15.75">
      <c r="A14" s="145">
        <v>2.5</v>
      </c>
      <c r="B14" s="58" t="s">
        <v>111</v>
      </c>
      <c r="C14" s="294">
        <v>296409.07459999999</v>
      </c>
      <c r="D14" s="294">
        <v>2236861.9279</v>
      </c>
      <c r="E14" s="284">
        <f t="shared" si="0"/>
        <v>2533271.0024999999</v>
      </c>
      <c r="F14" s="294">
        <v>527110.77</v>
      </c>
      <c r="G14" s="294">
        <v>1825091.263</v>
      </c>
      <c r="H14" s="295">
        <f t="shared" si="1"/>
        <v>2352202.0329999998</v>
      </c>
    </row>
    <row r="15" spans="1:8" ht="15.75">
      <c r="A15" s="145">
        <v>2.6</v>
      </c>
      <c r="B15" s="58" t="s">
        <v>112</v>
      </c>
      <c r="C15" s="294">
        <v>373243.7721</v>
      </c>
      <c r="D15" s="294">
        <v>518468.52919999999</v>
      </c>
      <c r="E15" s="284">
        <f t="shared" si="0"/>
        <v>891712.30129999993</v>
      </c>
      <c r="F15" s="294">
        <v>522934.48</v>
      </c>
      <c r="G15" s="294">
        <v>571946.57120000001</v>
      </c>
      <c r="H15" s="295">
        <f t="shared" si="1"/>
        <v>1094881.0512000001</v>
      </c>
    </row>
    <row r="16" spans="1:8" ht="15.75">
      <c r="A16" s="145">
        <v>2.7</v>
      </c>
      <c r="B16" s="58" t="s">
        <v>113</v>
      </c>
      <c r="C16" s="294">
        <v>76.784099999999995</v>
      </c>
      <c r="D16" s="294">
        <v>24971.6597</v>
      </c>
      <c r="E16" s="284">
        <f t="shared" si="0"/>
        <v>25048.443800000001</v>
      </c>
      <c r="F16" s="294">
        <v>508.72</v>
      </c>
      <c r="G16" s="294">
        <v>29250.142</v>
      </c>
      <c r="H16" s="295">
        <f t="shared" si="1"/>
        <v>29758.862000000001</v>
      </c>
    </row>
    <row r="17" spans="1:8" ht="15.75">
      <c r="A17" s="145">
        <v>2.8</v>
      </c>
      <c r="B17" s="58" t="s">
        <v>114</v>
      </c>
      <c r="C17" s="294">
        <v>3973106.48</v>
      </c>
      <c r="D17" s="294">
        <v>6769155.0374999996</v>
      </c>
      <c r="E17" s="284">
        <f t="shared" si="0"/>
        <v>10742261.5175</v>
      </c>
      <c r="F17" s="294">
        <v>3929617.93</v>
      </c>
      <c r="G17" s="294">
        <v>6810462.2011000002</v>
      </c>
      <c r="H17" s="295">
        <f t="shared" si="1"/>
        <v>10740080.131100001</v>
      </c>
    </row>
    <row r="18" spans="1:8" ht="15.75">
      <c r="A18" s="145">
        <v>2.9</v>
      </c>
      <c r="B18" s="58" t="s">
        <v>115</v>
      </c>
      <c r="C18" s="294">
        <v>1798878.6924999999</v>
      </c>
      <c r="D18" s="294">
        <v>2085249.4667</v>
      </c>
      <c r="E18" s="284">
        <f t="shared" si="0"/>
        <v>3884128.1591999996</v>
      </c>
      <c r="F18" s="294">
        <v>2594789.1800000002</v>
      </c>
      <c r="G18" s="294">
        <v>483008.67430000001</v>
      </c>
      <c r="H18" s="295">
        <f t="shared" si="1"/>
        <v>3077797.8543000002</v>
      </c>
    </row>
    <row r="19" spans="1:8" ht="15.75">
      <c r="A19" s="145">
        <v>3</v>
      </c>
      <c r="B19" s="57" t="s">
        <v>116</v>
      </c>
      <c r="C19" s="294">
        <v>144919.87</v>
      </c>
      <c r="D19" s="294">
        <v>471732.66</v>
      </c>
      <c r="E19" s="284">
        <f t="shared" si="0"/>
        <v>616652.53</v>
      </c>
      <c r="F19" s="294">
        <v>175250.19</v>
      </c>
      <c r="G19" s="294">
        <v>572919.52</v>
      </c>
      <c r="H19" s="295">
        <f t="shared" si="1"/>
        <v>748169.71</v>
      </c>
    </row>
    <row r="20" spans="1:8" ht="15.75">
      <c r="A20" s="145">
        <v>4</v>
      </c>
      <c r="B20" s="57" t="s">
        <v>117</v>
      </c>
      <c r="C20" s="294">
        <v>4847348.08</v>
      </c>
      <c r="D20" s="294"/>
      <c r="E20" s="284">
        <f t="shared" si="0"/>
        <v>4847348.08</v>
      </c>
      <c r="F20" s="294">
        <v>4434965.21</v>
      </c>
      <c r="G20" s="294"/>
      <c r="H20" s="295">
        <f t="shared" si="1"/>
        <v>4434965.21</v>
      </c>
    </row>
    <row r="21" spans="1:8" ht="15.75">
      <c r="A21" s="145">
        <v>5</v>
      </c>
      <c r="B21" s="57" t="s">
        <v>118</v>
      </c>
      <c r="C21" s="294">
        <v>381840.68</v>
      </c>
      <c r="D21" s="294">
        <v>74551.48</v>
      </c>
      <c r="E21" s="284">
        <f t="shared" si="0"/>
        <v>456392.16</v>
      </c>
      <c r="F21" s="294">
        <v>370716.51</v>
      </c>
      <c r="G21" s="294">
        <v>106498.49</v>
      </c>
      <c r="H21" s="295">
        <f>F21+G21</f>
        <v>477215</v>
      </c>
    </row>
    <row r="22" spans="1:8" ht="15.75">
      <c r="A22" s="145">
        <v>6</v>
      </c>
      <c r="B22" s="59" t="s">
        <v>119</v>
      </c>
      <c r="C22" s="296">
        <f>C8+C9+C19+C20+C21</f>
        <v>14729796.382699998</v>
      </c>
      <c r="D22" s="296">
        <f>D8+D9+D19+D20+D21</f>
        <v>20688344.545299999</v>
      </c>
      <c r="E22" s="284">
        <f>C22+D22</f>
        <v>35418140.927999996</v>
      </c>
      <c r="F22" s="296">
        <f>F8+F9+F19+F20+F21</f>
        <v>15439889.890000002</v>
      </c>
      <c r="G22" s="296">
        <f>G8+G9+G19+G20+G21</f>
        <v>16123259.931</v>
      </c>
      <c r="H22" s="295">
        <f>F22+G22</f>
        <v>31563149.821000002</v>
      </c>
    </row>
    <row r="23" spans="1:8" ht="15.75">
      <c r="A23" s="145"/>
      <c r="B23" s="55" t="s">
        <v>98</v>
      </c>
      <c r="C23" s="294"/>
      <c r="D23" s="294"/>
      <c r="E23" s="283"/>
      <c r="F23" s="294"/>
      <c r="G23" s="294"/>
      <c r="H23" s="297"/>
    </row>
    <row r="24" spans="1:8" ht="15.75">
      <c r="A24" s="145">
        <v>7</v>
      </c>
      <c r="B24" s="57" t="s">
        <v>120</v>
      </c>
      <c r="C24" s="294">
        <v>2083619.9487999999</v>
      </c>
      <c r="D24" s="294">
        <v>1055416.2291000001</v>
      </c>
      <c r="E24" s="284">
        <f t="shared" si="0"/>
        <v>3139036.1779</v>
      </c>
      <c r="F24" s="294">
        <v>1783015.82</v>
      </c>
      <c r="G24" s="294">
        <v>672571.07550000004</v>
      </c>
      <c r="H24" s="295">
        <f t="shared" si="1"/>
        <v>2455586.8955000001</v>
      </c>
    </row>
    <row r="25" spans="1:8" ht="15.75">
      <c r="A25" s="145">
        <v>8</v>
      </c>
      <c r="B25" s="57" t="s">
        <v>121</v>
      </c>
      <c r="C25" s="294">
        <v>911738.27789999999</v>
      </c>
      <c r="D25" s="294">
        <v>4981775.6697000004</v>
      </c>
      <c r="E25" s="284">
        <f t="shared" si="0"/>
        <v>5893513.9476000005</v>
      </c>
      <c r="F25" s="294">
        <v>1546098.37</v>
      </c>
      <c r="G25" s="294">
        <v>5125172.3607000001</v>
      </c>
      <c r="H25" s="295">
        <f t="shared" si="1"/>
        <v>6671270.7307000002</v>
      </c>
    </row>
    <row r="26" spans="1:8" ht="15.75">
      <c r="A26" s="145">
        <v>9</v>
      </c>
      <c r="B26" s="57" t="s">
        <v>122</v>
      </c>
      <c r="C26" s="294">
        <v>191578.73</v>
      </c>
      <c r="D26" s="294">
        <v>147854.20000000001</v>
      </c>
      <c r="E26" s="284">
        <f t="shared" si="0"/>
        <v>339432.93000000005</v>
      </c>
      <c r="F26" s="294">
        <v>692791.7</v>
      </c>
      <c r="G26" s="294">
        <v>29020.68</v>
      </c>
      <c r="H26" s="295">
        <f t="shared" si="1"/>
        <v>721812.38</v>
      </c>
    </row>
    <row r="27" spans="1:8" ht="15.75">
      <c r="A27" s="145">
        <v>10</v>
      </c>
      <c r="B27" s="57" t="s">
        <v>123</v>
      </c>
      <c r="C27" s="294">
        <v>79359.89</v>
      </c>
      <c r="D27" s="294"/>
      <c r="E27" s="284">
        <f t="shared" si="0"/>
        <v>79359.89</v>
      </c>
      <c r="F27" s="294">
        <v>32837.199999999997</v>
      </c>
      <c r="G27" s="294"/>
      <c r="H27" s="295">
        <f t="shared" si="1"/>
        <v>32837.199999999997</v>
      </c>
    </row>
    <row r="28" spans="1:8" ht="15.75">
      <c r="A28" s="145">
        <v>11</v>
      </c>
      <c r="B28" s="57" t="s">
        <v>124</v>
      </c>
      <c r="C28" s="294">
        <v>1127408.22</v>
      </c>
      <c r="D28" s="294">
        <v>3442709.4</v>
      </c>
      <c r="E28" s="284">
        <f t="shared" si="0"/>
        <v>4570117.62</v>
      </c>
      <c r="F28" s="294">
        <v>1073985.44</v>
      </c>
      <c r="G28" s="294">
        <v>1920947.78</v>
      </c>
      <c r="H28" s="295">
        <f t="shared" si="1"/>
        <v>2994933.2199999997</v>
      </c>
    </row>
    <row r="29" spans="1:8" ht="15.75">
      <c r="A29" s="145">
        <v>12</v>
      </c>
      <c r="B29" s="57" t="s">
        <v>125</v>
      </c>
      <c r="C29" s="294"/>
      <c r="D29" s="294"/>
      <c r="E29" s="284">
        <f t="shared" si="0"/>
        <v>0</v>
      </c>
      <c r="F29" s="294"/>
      <c r="G29" s="294"/>
      <c r="H29" s="295">
        <f t="shared" si="1"/>
        <v>0</v>
      </c>
    </row>
    <row r="30" spans="1:8" ht="15.75">
      <c r="A30" s="145">
        <v>13</v>
      </c>
      <c r="B30" s="60" t="s">
        <v>126</v>
      </c>
      <c r="C30" s="296">
        <f>SUM(C24:C29)</f>
        <v>4393705.0667000003</v>
      </c>
      <c r="D30" s="296">
        <f>SUM(D24:D29)</f>
        <v>9627755.4988000002</v>
      </c>
      <c r="E30" s="284">
        <f t="shared" si="0"/>
        <v>14021460.5655</v>
      </c>
      <c r="F30" s="296">
        <f>SUM(F24:F29)</f>
        <v>5128728.5300000012</v>
      </c>
      <c r="G30" s="296">
        <f>SUM(G24:G29)</f>
        <v>7747711.8962000003</v>
      </c>
      <c r="H30" s="295">
        <f t="shared" si="1"/>
        <v>12876440.426200002</v>
      </c>
    </row>
    <row r="31" spans="1:8" ht="15.75">
      <c r="A31" s="145">
        <v>14</v>
      </c>
      <c r="B31" s="60" t="s">
        <v>127</v>
      </c>
      <c r="C31" s="296">
        <f>C22-C30</f>
        <v>10336091.315999998</v>
      </c>
      <c r="D31" s="296">
        <f>D22-D30</f>
        <v>11060589.046499999</v>
      </c>
      <c r="E31" s="284">
        <f t="shared" si="0"/>
        <v>21396680.362499997</v>
      </c>
      <c r="F31" s="296">
        <f>F22-F30</f>
        <v>10311161.360000001</v>
      </c>
      <c r="G31" s="296">
        <f>G22-G30</f>
        <v>8375548.0347999996</v>
      </c>
      <c r="H31" s="295">
        <f t="shared" si="1"/>
        <v>18686709.3948</v>
      </c>
    </row>
    <row r="32" spans="1:8">
      <c r="A32" s="145"/>
      <c r="B32" s="55"/>
      <c r="C32" s="381"/>
      <c r="D32" s="381"/>
      <c r="E32" s="298"/>
      <c r="F32" s="298"/>
      <c r="G32" s="298"/>
      <c r="H32" s="299"/>
    </row>
    <row r="33" spans="1:8" ht="15.75">
      <c r="A33" s="145"/>
      <c r="B33" s="55" t="s">
        <v>128</v>
      </c>
      <c r="C33" s="294"/>
      <c r="D33" s="294"/>
      <c r="E33" s="283"/>
      <c r="F33" s="294"/>
      <c r="G33" s="294"/>
      <c r="H33" s="297"/>
    </row>
    <row r="34" spans="1:8" ht="15.75">
      <c r="A34" s="145">
        <v>15</v>
      </c>
      <c r="B34" s="54" t="s">
        <v>99</v>
      </c>
      <c r="C34" s="300">
        <f>C35-C36</f>
        <v>893327.5199999999</v>
      </c>
      <c r="D34" s="300">
        <f>D35-D36</f>
        <v>423565.64000000013</v>
      </c>
      <c r="E34" s="284">
        <f t="shared" si="0"/>
        <v>1316893.1600000001</v>
      </c>
      <c r="F34" s="300">
        <f>F35-F36</f>
        <v>674106.43</v>
      </c>
      <c r="G34" s="300">
        <f>G35-G36</f>
        <v>76710.639999999898</v>
      </c>
      <c r="H34" s="295">
        <f t="shared" si="1"/>
        <v>750817.07</v>
      </c>
    </row>
    <row r="35" spans="1:8" ht="15.75">
      <c r="A35" s="145">
        <v>15.1</v>
      </c>
      <c r="B35" s="58" t="s">
        <v>129</v>
      </c>
      <c r="C35" s="294">
        <v>1549746.67</v>
      </c>
      <c r="D35" s="294">
        <v>1218412.8500000001</v>
      </c>
      <c r="E35" s="284">
        <f t="shared" si="0"/>
        <v>2768159.52</v>
      </c>
      <c r="F35" s="294">
        <v>1308617.53</v>
      </c>
      <c r="G35" s="294">
        <v>1143464.3899999999</v>
      </c>
      <c r="H35" s="295">
        <f t="shared" si="1"/>
        <v>2452081.92</v>
      </c>
    </row>
    <row r="36" spans="1:8" ht="15.75">
      <c r="A36" s="145">
        <v>15.2</v>
      </c>
      <c r="B36" s="58" t="s">
        <v>130</v>
      </c>
      <c r="C36" s="294">
        <v>656419.15</v>
      </c>
      <c r="D36" s="294">
        <v>794847.21</v>
      </c>
      <c r="E36" s="284">
        <f t="shared" si="0"/>
        <v>1451266.3599999999</v>
      </c>
      <c r="F36" s="294">
        <v>634511.1</v>
      </c>
      <c r="G36" s="294">
        <v>1066753.75</v>
      </c>
      <c r="H36" s="295">
        <f t="shared" si="1"/>
        <v>1701264.85</v>
      </c>
    </row>
    <row r="37" spans="1:8" ht="15.75">
      <c r="A37" s="145">
        <v>16</v>
      </c>
      <c r="B37" s="57" t="s">
        <v>131</v>
      </c>
      <c r="C37" s="294"/>
      <c r="D37" s="294"/>
      <c r="E37" s="284">
        <f t="shared" si="0"/>
        <v>0</v>
      </c>
      <c r="F37" s="294"/>
      <c r="G37" s="294"/>
      <c r="H37" s="295">
        <f t="shared" si="1"/>
        <v>0</v>
      </c>
    </row>
    <row r="38" spans="1:8" ht="15.75">
      <c r="A38" s="145">
        <v>17</v>
      </c>
      <c r="B38" s="57" t="s">
        <v>132</v>
      </c>
      <c r="C38" s="294"/>
      <c r="D38" s="294"/>
      <c r="E38" s="284">
        <f t="shared" si="0"/>
        <v>0</v>
      </c>
      <c r="F38" s="294"/>
      <c r="G38" s="294"/>
      <c r="H38" s="295">
        <f t="shared" si="1"/>
        <v>0</v>
      </c>
    </row>
    <row r="39" spans="1:8" ht="15.75">
      <c r="A39" s="145">
        <v>18</v>
      </c>
      <c r="B39" s="57" t="s">
        <v>133</v>
      </c>
      <c r="C39" s="294"/>
      <c r="D39" s="294"/>
      <c r="E39" s="284">
        <f t="shared" si="0"/>
        <v>0</v>
      </c>
      <c r="F39" s="294"/>
      <c r="G39" s="294"/>
      <c r="H39" s="295">
        <f t="shared" si="1"/>
        <v>0</v>
      </c>
    </row>
    <row r="40" spans="1:8" ht="15.75">
      <c r="A40" s="145">
        <v>19</v>
      </c>
      <c r="B40" s="57" t="s">
        <v>134</v>
      </c>
      <c r="C40" s="294">
        <v>1830302.69</v>
      </c>
      <c r="D40" s="294"/>
      <c r="E40" s="284">
        <f t="shared" si="0"/>
        <v>1830302.69</v>
      </c>
      <c r="F40" s="294">
        <v>2043588.48</v>
      </c>
      <c r="G40" s="294"/>
      <c r="H40" s="295">
        <f t="shared" si="1"/>
        <v>2043588.48</v>
      </c>
    </row>
    <row r="41" spans="1:8" ht="15.75">
      <c r="A41" s="145">
        <v>20</v>
      </c>
      <c r="B41" s="57" t="s">
        <v>135</v>
      </c>
      <c r="C41" s="294">
        <v>-179304.61</v>
      </c>
      <c r="D41" s="294"/>
      <c r="E41" s="284">
        <f t="shared" si="0"/>
        <v>-179304.61</v>
      </c>
      <c r="F41" s="294">
        <v>-115294.55</v>
      </c>
      <c r="G41" s="294"/>
      <c r="H41" s="295">
        <f t="shared" si="1"/>
        <v>-115294.55</v>
      </c>
    </row>
    <row r="42" spans="1:8" ht="15.75">
      <c r="A42" s="145">
        <v>21</v>
      </c>
      <c r="B42" s="57" t="s">
        <v>136</v>
      </c>
      <c r="C42" s="294">
        <v>280842.23</v>
      </c>
      <c r="D42" s="294"/>
      <c r="E42" s="284">
        <f t="shared" si="0"/>
        <v>280842.23</v>
      </c>
      <c r="F42" s="294">
        <v>10344.33</v>
      </c>
      <c r="G42" s="294"/>
      <c r="H42" s="295">
        <f t="shared" si="1"/>
        <v>10344.33</v>
      </c>
    </row>
    <row r="43" spans="1:8" ht="15.75">
      <c r="A43" s="145">
        <v>22</v>
      </c>
      <c r="B43" s="57" t="s">
        <v>137</v>
      </c>
      <c r="C43" s="294">
        <v>105720.71</v>
      </c>
      <c r="D43" s="294">
        <v>440.56</v>
      </c>
      <c r="E43" s="284">
        <f t="shared" si="0"/>
        <v>106161.27</v>
      </c>
      <c r="F43" s="294">
        <v>67296.88</v>
      </c>
      <c r="G43" s="294">
        <v>1347.64</v>
      </c>
      <c r="H43" s="295">
        <f t="shared" si="1"/>
        <v>68644.52</v>
      </c>
    </row>
    <row r="44" spans="1:8" ht="15.75">
      <c r="A44" s="145">
        <v>23</v>
      </c>
      <c r="B44" s="57" t="s">
        <v>138</v>
      </c>
      <c r="C44" s="294">
        <v>251733.6</v>
      </c>
      <c r="D44" s="294">
        <v>376622.76</v>
      </c>
      <c r="E44" s="284">
        <f t="shared" si="0"/>
        <v>628356.36</v>
      </c>
      <c r="F44" s="294">
        <v>282761.96000000002</v>
      </c>
      <c r="G44" s="294">
        <v>928470.13</v>
      </c>
      <c r="H44" s="295">
        <f t="shared" si="1"/>
        <v>1211232.0900000001</v>
      </c>
    </row>
    <row r="45" spans="1:8" ht="15.75">
      <c r="A45" s="145">
        <v>24</v>
      </c>
      <c r="B45" s="60" t="s">
        <v>139</v>
      </c>
      <c r="C45" s="296">
        <f>C34+C37+C38+C39+C40+C41+C42+C43+C44</f>
        <v>3182622.14</v>
      </c>
      <c r="D45" s="296">
        <f>D34+D37+D38+D39+D40+D41+D42+D43+D44</f>
        <v>800628.9600000002</v>
      </c>
      <c r="E45" s="284">
        <f t="shared" si="0"/>
        <v>3983251.1000000006</v>
      </c>
      <c r="F45" s="296">
        <f>F34+F37+F38+F39+F40+F41+F42+F43+F44</f>
        <v>2962803.5300000003</v>
      </c>
      <c r="G45" s="296">
        <f>G34+G37+G38+G39+G40+G41+G42+G43+G44</f>
        <v>1006528.4099999999</v>
      </c>
      <c r="H45" s="295">
        <f t="shared" si="1"/>
        <v>3969331.9400000004</v>
      </c>
    </row>
    <row r="46" spans="1:8">
      <c r="A46" s="145"/>
      <c r="B46" s="55" t="s">
        <v>140</v>
      </c>
      <c r="C46" s="294"/>
      <c r="D46" s="294"/>
      <c r="E46" s="294"/>
      <c r="F46" s="294"/>
      <c r="G46" s="294"/>
      <c r="H46" s="301"/>
    </row>
    <row r="47" spans="1:8" ht="15.75">
      <c r="A47" s="145">
        <v>25</v>
      </c>
      <c r="B47" s="57" t="s">
        <v>141</v>
      </c>
      <c r="C47" s="294">
        <v>462005.18</v>
      </c>
      <c r="D47" s="294">
        <v>12309.95</v>
      </c>
      <c r="E47" s="284">
        <f t="shared" si="0"/>
        <v>474315.13</v>
      </c>
      <c r="F47" s="294">
        <v>435454.89</v>
      </c>
      <c r="G47" s="294">
        <v>24030.35</v>
      </c>
      <c r="H47" s="295">
        <f t="shared" si="1"/>
        <v>459485.24</v>
      </c>
    </row>
    <row r="48" spans="1:8" ht="15.75">
      <c r="A48" s="145">
        <v>26</v>
      </c>
      <c r="B48" s="57" t="s">
        <v>142</v>
      </c>
      <c r="C48" s="294">
        <v>697134.28</v>
      </c>
      <c r="D48" s="294">
        <v>12907.03</v>
      </c>
      <c r="E48" s="284">
        <f t="shared" si="0"/>
        <v>710041.31</v>
      </c>
      <c r="F48" s="294">
        <v>719522.38</v>
      </c>
      <c r="G48" s="294">
        <v>43023.42</v>
      </c>
      <c r="H48" s="295">
        <f t="shared" si="1"/>
        <v>762545.8</v>
      </c>
    </row>
    <row r="49" spans="1:9" ht="15.75">
      <c r="A49" s="145">
        <v>27</v>
      </c>
      <c r="B49" s="57" t="s">
        <v>143</v>
      </c>
      <c r="C49" s="294">
        <v>5175765.84</v>
      </c>
      <c r="D49" s="294">
        <v>0</v>
      </c>
      <c r="E49" s="284">
        <f t="shared" si="0"/>
        <v>5175765.84</v>
      </c>
      <c r="F49" s="294">
        <v>4668850.32</v>
      </c>
      <c r="G49" s="294"/>
      <c r="H49" s="295">
        <f t="shared" si="1"/>
        <v>4668850.32</v>
      </c>
    </row>
    <row r="50" spans="1:9" ht="15.75">
      <c r="A50" s="145">
        <v>28</v>
      </c>
      <c r="B50" s="57" t="s">
        <v>286</v>
      </c>
      <c r="C50" s="294">
        <v>32705.06</v>
      </c>
      <c r="D50" s="294">
        <v>0</v>
      </c>
      <c r="E50" s="284">
        <f t="shared" si="0"/>
        <v>32705.06</v>
      </c>
      <c r="F50" s="294">
        <v>43232.79</v>
      </c>
      <c r="G50" s="294"/>
      <c r="H50" s="295">
        <f t="shared" si="1"/>
        <v>43232.79</v>
      </c>
    </row>
    <row r="51" spans="1:9" ht="15.75">
      <c r="A51" s="145">
        <v>29</v>
      </c>
      <c r="B51" s="57" t="s">
        <v>144</v>
      </c>
      <c r="C51" s="294">
        <v>631190.85</v>
      </c>
      <c r="D51" s="294">
        <v>0</v>
      </c>
      <c r="E51" s="284">
        <f t="shared" si="0"/>
        <v>631190.85</v>
      </c>
      <c r="F51" s="294">
        <v>632717.32999999996</v>
      </c>
      <c r="G51" s="294"/>
      <c r="H51" s="295">
        <f t="shared" si="1"/>
        <v>632717.32999999996</v>
      </c>
    </row>
    <row r="52" spans="1:9" ht="15.75">
      <c r="A52" s="145">
        <v>30</v>
      </c>
      <c r="B52" s="57" t="s">
        <v>145</v>
      </c>
      <c r="C52" s="294">
        <v>1059895.8673861313</v>
      </c>
      <c r="D52" s="294">
        <v>0</v>
      </c>
      <c r="E52" s="284">
        <f t="shared" si="0"/>
        <v>1059895.8673861313</v>
      </c>
      <c r="F52" s="294">
        <v>996485.40867992397</v>
      </c>
      <c r="G52" s="294">
        <v>14147.35</v>
      </c>
      <c r="H52" s="295">
        <f t="shared" si="1"/>
        <v>1010632.758679924</v>
      </c>
    </row>
    <row r="53" spans="1:9" ht="15.75">
      <c r="A53" s="145">
        <v>31</v>
      </c>
      <c r="B53" s="60" t="s">
        <v>146</v>
      </c>
      <c r="C53" s="296">
        <f>C47+C48+C49+C50+C51+C52</f>
        <v>8058697.0773861306</v>
      </c>
      <c r="D53" s="296">
        <f>D47+D48+D49+D50+D51+D52</f>
        <v>25216.980000000003</v>
      </c>
      <c r="E53" s="284">
        <f t="shared" si="0"/>
        <v>8083914.057386131</v>
      </c>
      <c r="F53" s="296">
        <f>F47+F48+F49+F50+F51+F52</f>
        <v>7496263.1186799239</v>
      </c>
      <c r="G53" s="296">
        <f>G47+G48+G49+G50+G51+G52</f>
        <v>81201.119999999995</v>
      </c>
      <c r="H53" s="295">
        <f t="shared" si="1"/>
        <v>7577464.238679924</v>
      </c>
    </row>
    <row r="54" spans="1:9" ht="15.75">
      <c r="A54" s="145">
        <v>32</v>
      </c>
      <c r="B54" s="60" t="s">
        <v>147</v>
      </c>
      <c r="C54" s="296">
        <f>C45-C53</f>
        <v>-4876074.9373861309</v>
      </c>
      <c r="D54" s="296">
        <f>D45-D53</f>
        <v>775411.98000000021</v>
      </c>
      <c r="E54" s="284">
        <f t="shared" si="0"/>
        <v>-4100662.9573861305</v>
      </c>
      <c r="F54" s="296">
        <f>F45-F53</f>
        <v>-4533459.5886799237</v>
      </c>
      <c r="G54" s="296">
        <f>G45-G53</f>
        <v>925327.28999999992</v>
      </c>
      <c r="H54" s="295">
        <f t="shared" si="1"/>
        <v>-3608132.2986799236</v>
      </c>
    </row>
    <row r="55" spans="1:9">
      <c r="A55" s="145"/>
      <c r="B55" s="55"/>
      <c r="C55" s="381"/>
      <c r="D55" s="381"/>
      <c r="E55" s="298"/>
      <c r="F55" s="298"/>
      <c r="G55" s="298"/>
      <c r="H55" s="299"/>
    </row>
    <row r="56" spans="1:9" ht="15.75">
      <c r="A56" s="145">
        <v>33</v>
      </c>
      <c r="B56" s="60" t="s">
        <v>148</v>
      </c>
      <c r="C56" s="296">
        <f>C31+C54</f>
        <v>5460016.3786138669</v>
      </c>
      <c r="D56" s="296">
        <f>D31+D54</f>
        <v>11836001.0265</v>
      </c>
      <c r="E56" s="284">
        <f t="shared" si="0"/>
        <v>17296017.405113868</v>
      </c>
      <c r="F56" s="296">
        <f>F31+F54</f>
        <v>5777701.7713200776</v>
      </c>
      <c r="G56" s="296">
        <f>G31+G54</f>
        <v>9300875.3247999996</v>
      </c>
      <c r="H56" s="295">
        <f t="shared" si="1"/>
        <v>15078577.096120078</v>
      </c>
    </row>
    <row r="57" spans="1:9">
      <c r="A57" s="145"/>
      <c r="B57" s="55"/>
      <c r="C57" s="381"/>
      <c r="D57" s="381"/>
      <c r="E57" s="298"/>
      <c r="F57" s="298"/>
      <c r="G57" s="381"/>
      <c r="H57" s="299"/>
    </row>
    <row r="58" spans="1:9" ht="15.75">
      <c r="A58" s="145">
        <v>34</v>
      </c>
      <c r="B58" s="57" t="s">
        <v>149</v>
      </c>
      <c r="C58" s="294">
        <v>1169435.25</v>
      </c>
      <c r="D58" s="294">
        <v>0</v>
      </c>
      <c r="E58" s="284">
        <f t="shared" si="0"/>
        <v>1169435.25</v>
      </c>
      <c r="F58" s="294">
        <v>185926.55</v>
      </c>
      <c r="G58" s="294">
        <v>0</v>
      </c>
      <c r="H58" s="295">
        <f t="shared" si="1"/>
        <v>185926.55</v>
      </c>
    </row>
    <row r="59" spans="1:9" s="239" customFormat="1" ht="15.75">
      <c r="A59" s="145">
        <v>35</v>
      </c>
      <c r="B59" s="54" t="s">
        <v>150</v>
      </c>
      <c r="C59" s="382"/>
      <c r="D59" s="294">
        <v>0</v>
      </c>
      <c r="E59" s="302">
        <f t="shared" si="0"/>
        <v>0</v>
      </c>
      <c r="F59" s="303"/>
      <c r="G59" s="294">
        <v>0</v>
      </c>
      <c r="H59" s="304">
        <f t="shared" si="1"/>
        <v>0</v>
      </c>
      <c r="I59" s="238"/>
    </row>
    <row r="60" spans="1:9" ht="15.75">
      <c r="A60" s="145">
        <v>36</v>
      </c>
      <c r="B60" s="57" t="s">
        <v>151</v>
      </c>
      <c r="C60" s="294">
        <v>291726.24</v>
      </c>
      <c r="D60" s="294">
        <v>0</v>
      </c>
      <c r="E60" s="284">
        <f t="shared" si="0"/>
        <v>291726.24</v>
      </c>
      <c r="F60" s="294">
        <v>569790.28</v>
      </c>
      <c r="G60" s="294">
        <v>0</v>
      </c>
      <c r="H60" s="295">
        <f t="shared" si="1"/>
        <v>569790.28</v>
      </c>
    </row>
    <row r="61" spans="1:9" ht="15.75">
      <c r="A61" s="145">
        <v>37</v>
      </c>
      <c r="B61" s="60" t="s">
        <v>152</v>
      </c>
      <c r="C61" s="296">
        <f>C58+C59+C60</f>
        <v>1461161.49</v>
      </c>
      <c r="D61" s="296">
        <f>D58+D59+D60</f>
        <v>0</v>
      </c>
      <c r="E61" s="284">
        <f t="shared" si="0"/>
        <v>1461161.49</v>
      </c>
      <c r="F61" s="296">
        <f>F58+F59+F60</f>
        <v>755716.83000000007</v>
      </c>
      <c r="G61" s="296">
        <f>G58+G59+G60</f>
        <v>0</v>
      </c>
      <c r="H61" s="295">
        <f t="shared" si="1"/>
        <v>755716.83000000007</v>
      </c>
    </row>
    <row r="62" spans="1:9">
      <c r="A62" s="145"/>
      <c r="B62" s="61"/>
      <c r="C62" s="294"/>
      <c r="D62" s="294"/>
      <c r="E62" s="294"/>
      <c r="F62" s="294"/>
      <c r="G62" s="294"/>
      <c r="H62" s="301"/>
    </row>
    <row r="63" spans="1:9" ht="15.75">
      <c r="A63" s="145">
        <v>38</v>
      </c>
      <c r="B63" s="62" t="s">
        <v>287</v>
      </c>
      <c r="C63" s="296">
        <f>C56-C61</f>
        <v>3998854.8886138666</v>
      </c>
      <c r="D63" s="296">
        <f>D56-D61</f>
        <v>11836001.0265</v>
      </c>
      <c r="E63" s="284">
        <f t="shared" si="0"/>
        <v>15834855.915113866</v>
      </c>
      <c r="F63" s="296">
        <f>F56-F61</f>
        <v>5021984.9413200775</v>
      </c>
      <c r="G63" s="296">
        <f>G56-G61</f>
        <v>9300875.3247999996</v>
      </c>
      <c r="H63" s="295">
        <f t="shared" si="1"/>
        <v>14322860.266120076</v>
      </c>
    </row>
    <row r="64" spans="1:9" ht="15.75">
      <c r="A64" s="143">
        <v>39</v>
      </c>
      <c r="B64" s="57" t="s">
        <v>153</v>
      </c>
      <c r="C64" s="305">
        <v>1580101.84</v>
      </c>
      <c r="D64" s="305"/>
      <c r="E64" s="284">
        <f t="shared" si="0"/>
        <v>1580101.84</v>
      </c>
      <c r="F64" s="305">
        <v>1546454.26</v>
      </c>
      <c r="G64" s="305"/>
      <c r="H64" s="295">
        <f t="shared" si="1"/>
        <v>1546454.26</v>
      </c>
    </row>
    <row r="65" spans="1:8" ht="15.75">
      <c r="A65" s="145">
        <v>40</v>
      </c>
      <c r="B65" s="60" t="s">
        <v>154</v>
      </c>
      <c r="C65" s="296">
        <f>C63-C64</f>
        <v>2418753.0486138668</v>
      </c>
      <c r="D65" s="296">
        <f>D63-D64</f>
        <v>11836001.0265</v>
      </c>
      <c r="E65" s="284">
        <f t="shared" si="0"/>
        <v>14254754.075113866</v>
      </c>
      <c r="F65" s="296">
        <f>F63-F64</f>
        <v>3475530.6813200777</v>
      </c>
      <c r="G65" s="296">
        <f>G63-G64</f>
        <v>9300875.3247999996</v>
      </c>
      <c r="H65" s="295">
        <f t="shared" si="1"/>
        <v>12776406.006120078</v>
      </c>
    </row>
    <row r="66" spans="1:8" ht="15.75">
      <c r="A66" s="143">
        <v>41</v>
      </c>
      <c r="B66" s="57" t="s">
        <v>155</v>
      </c>
      <c r="C66" s="305">
        <v>-770</v>
      </c>
      <c r="D66" s="305"/>
      <c r="E66" s="284">
        <f t="shared" si="0"/>
        <v>-770</v>
      </c>
      <c r="F66" s="305">
        <v>-3000</v>
      </c>
      <c r="G66" s="305"/>
      <c r="H66" s="295">
        <f t="shared" si="1"/>
        <v>-3000</v>
      </c>
    </row>
    <row r="67" spans="1:8" ht="16.5" thickBot="1">
      <c r="A67" s="147">
        <v>42</v>
      </c>
      <c r="B67" s="148" t="s">
        <v>156</v>
      </c>
      <c r="C67" s="306">
        <f>C65+C66</f>
        <v>2417983.0486138668</v>
      </c>
      <c r="D67" s="306">
        <f>D65+D66</f>
        <v>11836001.0265</v>
      </c>
      <c r="E67" s="292">
        <f t="shared" si="0"/>
        <v>14253984.075113866</v>
      </c>
      <c r="F67" s="306">
        <f>F65+F66</f>
        <v>3472530.6813200777</v>
      </c>
      <c r="G67" s="306">
        <f>G65+G66</f>
        <v>9300875.3247999996</v>
      </c>
      <c r="H67" s="307">
        <f t="shared" si="1"/>
        <v>12773406.006120078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5"/>
  <sheetViews>
    <sheetView zoomScaleNormal="100" workbookViewId="0">
      <selection activeCell="C32" sqref="C32"/>
    </sheetView>
  </sheetViews>
  <sheetFormatPr defaultRowHeight="15"/>
  <cols>
    <col min="1" max="1" width="9.5703125" bestFit="1" customWidth="1"/>
    <col min="2" max="2" width="72.28515625" customWidth="1"/>
    <col min="3" max="4" width="19.5703125" customWidth="1"/>
    <col min="5" max="5" width="14.85546875" bestFit="1" customWidth="1"/>
    <col min="6" max="8" width="12.7109375" hidden="1" customWidth="1"/>
  </cols>
  <sheetData>
    <row r="1" spans="1:8">
      <c r="A1" s="2" t="s">
        <v>199</v>
      </c>
      <c r="B1" s="16" t="s">
        <v>392</v>
      </c>
    </row>
    <row r="2" spans="1:8">
      <c r="A2" s="2" t="s">
        <v>200</v>
      </c>
      <c r="B2" s="374">
        <v>42916</v>
      </c>
    </row>
    <row r="3" spans="1:8">
      <c r="A3" s="2"/>
    </row>
    <row r="4" spans="1:8" ht="16.5" thickBot="1">
      <c r="A4" s="2" t="s">
        <v>346</v>
      </c>
      <c r="B4" s="2"/>
      <c r="C4" s="250"/>
      <c r="D4" s="250"/>
      <c r="E4" s="250"/>
      <c r="F4" s="251"/>
      <c r="G4" s="251"/>
      <c r="H4" s="252" t="s">
        <v>101</v>
      </c>
    </row>
    <row r="5" spans="1:8" ht="15.75">
      <c r="A5" s="447" t="s">
        <v>29</v>
      </c>
      <c r="B5" s="449" t="s">
        <v>259</v>
      </c>
      <c r="C5" s="451" t="s">
        <v>206</v>
      </c>
      <c r="D5" s="451"/>
      <c r="E5" s="451"/>
      <c r="F5" s="451" t="s">
        <v>207</v>
      </c>
      <c r="G5" s="451"/>
      <c r="H5" s="452"/>
    </row>
    <row r="6" spans="1:8">
      <c r="A6" s="448"/>
      <c r="B6" s="450"/>
      <c r="C6" s="42" t="s">
        <v>30</v>
      </c>
      <c r="D6" s="42" t="s">
        <v>102</v>
      </c>
      <c r="E6" s="42" t="s">
        <v>71</v>
      </c>
      <c r="F6" s="42" t="s">
        <v>30</v>
      </c>
      <c r="G6" s="42" t="s">
        <v>102</v>
      </c>
      <c r="H6" s="43" t="s">
        <v>71</v>
      </c>
    </row>
    <row r="7" spans="1:8" s="3" customFormat="1" ht="15.75" customHeight="1">
      <c r="A7" s="253">
        <v>1</v>
      </c>
      <c r="B7" s="254" t="s">
        <v>385</v>
      </c>
      <c r="C7" s="424">
        <f>SUM(C8:C11)</f>
        <v>52909467.43</v>
      </c>
      <c r="D7" s="424">
        <f>SUM(D8:D11)</f>
        <v>39001426.262800001</v>
      </c>
      <c r="E7" s="308">
        <f>C7+D7</f>
        <v>91910893.6928</v>
      </c>
      <c r="F7" s="286"/>
      <c r="G7" s="286"/>
      <c r="H7" s="287">
        <f t="shared" ref="H7:H53" si="0">F7+G7</f>
        <v>0</v>
      </c>
    </row>
    <row r="8" spans="1:8" s="3" customFormat="1" ht="15.75" customHeight="1">
      <c r="A8" s="253">
        <v>1.1000000000000001</v>
      </c>
      <c r="B8" s="255" t="s">
        <v>291</v>
      </c>
      <c r="C8" s="286">
        <v>28365768.66</v>
      </c>
      <c r="D8" s="286">
        <v>5606224.3463000003</v>
      </c>
      <c r="E8" s="308">
        <f t="shared" ref="E8:E53" si="1">C8+D8</f>
        <v>33971993.006300002</v>
      </c>
      <c r="F8" s="286"/>
      <c r="G8" s="286"/>
      <c r="H8" s="287">
        <f t="shared" si="0"/>
        <v>0</v>
      </c>
    </row>
    <row r="9" spans="1:8" s="3" customFormat="1" ht="15.75" customHeight="1">
      <c r="A9" s="253">
        <v>1.2</v>
      </c>
      <c r="B9" s="255" t="s">
        <v>292</v>
      </c>
      <c r="C9" s="286">
        <v>0</v>
      </c>
      <c r="D9" s="286">
        <v>0</v>
      </c>
      <c r="E9" s="308">
        <f t="shared" si="1"/>
        <v>0</v>
      </c>
      <c r="F9" s="286"/>
      <c r="G9" s="286"/>
      <c r="H9" s="287">
        <f t="shared" si="0"/>
        <v>0</v>
      </c>
    </row>
    <row r="10" spans="1:8" s="3" customFormat="1" ht="15.75" customHeight="1">
      <c r="A10" s="253">
        <v>1.3</v>
      </c>
      <c r="B10" s="255" t="s">
        <v>293</v>
      </c>
      <c r="C10" s="286">
        <v>24521003.77</v>
      </c>
      <c r="D10" s="286">
        <v>33350152.916499998</v>
      </c>
      <c r="E10" s="308">
        <f t="shared" si="1"/>
        <v>57871156.686499998</v>
      </c>
      <c r="F10" s="286"/>
      <c r="G10" s="286"/>
      <c r="H10" s="287">
        <f t="shared" si="0"/>
        <v>0</v>
      </c>
    </row>
    <row r="11" spans="1:8" s="3" customFormat="1" ht="15.75" customHeight="1">
      <c r="A11" s="253" t="s">
        <v>417</v>
      </c>
      <c r="B11" s="255" t="s">
        <v>294</v>
      </c>
      <c r="C11" s="286">
        <v>22695</v>
      </c>
      <c r="D11" s="286">
        <v>45049</v>
      </c>
      <c r="E11" s="308">
        <f t="shared" si="1"/>
        <v>67744</v>
      </c>
      <c r="F11" s="286"/>
      <c r="G11" s="286"/>
      <c r="H11" s="287">
        <f t="shared" si="0"/>
        <v>0</v>
      </c>
    </row>
    <row r="12" spans="1:8" s="3" customFormat="1" ht="29.25" customHeight="1">
      <c r="A12" s="253">
        <v>2</v>
      </c>
      <c r="B12" s="254" t="s">
        <v>295</v>
      </c>
      <c r="C12" s="286">
        <v>14327229</v>
      </c>
      <c r="D12" s="286">
        <v>6179282</v>
      </c>
      <c r="E12" s="308">
        <f t="shared" si="1"/>
        <v>20506511</v>
      </c>
      <c r="F12" s="286"/>
      <c r="G12" s="286"/>
      <c r="H12" s="287">
        <f t="shared" si="0"/>
        <v>0</v>
      </c>
    </row>
    <row r="13" spans="1:8" s="3" customFormat="1" ht="25.5" customHeight="1">
      <c r="A13" s="253">
        <v>3</v>
      </c>
      <c r="B13" s="254" t="s">
        <v>296</v>
      </c>
      <c r="C13" s="286">
        <v>59222786</v>
      </c>
      <c r="D13" s="286">
        <v>0</v>
      </c>
      <c r="E13" s="308">
        <f t="shared" si="1"/>
        <v>59222786</v>
      </c>
      <c r="F13" s="286"/>
      <c r="G13" s="286"/>
      <c r="H13" s="287">
        <f t="shared" si="0"/>
        <v>0</v>
      </c>
    </row>
    <row r="14" spans="1:8" s="3" customFormat="1" ht="15.75" customHeight="1">
      <c r="A14" s="253">
        <v>3.1</v>
      </c>
      <c r="B14" s="255" t="s">
        <v>297</v>
      </c>
      <c r="C14" s="286">
        <v>59222786</v>
      </c>
      <c r="D14" s="286">
        <v>0</v>
      </c>
      <c r="E14" s="308">
        <f t="shared" si="1"/>
        <v>59222786</v>
      </c>
      <c r="F14" s="286"/>
      <c r="G14" s="286"/>
      <c r="H14" s="287">
        <f t="shared" si="0"/>
        <v>0</v>
      </c>
    </row>
    <row r="15" spans="1:8" s="3" customFormat="1" ht="15.75" customHeight="1">
      <c r="A15" s="253">
        <v>3.2</v>
      </c>
      <c r="B15" s="255" t="s">
        <v>298</v>
      </c>
      <c r="C15" s="286">
        <v>0</v>
      </c>
      <c r="D15" s="286">
        <v>0</v>
      </c>
      <c r="E15" s="308">
        <f t="shared" si="1"/>
        <v>0</v>
      </c>
      <c r="F15" s="286"/>
      <c r="G15" s="286"/>
      <c r="H15" s="287">
        <f t="shared" si="0"/>
        <v>0</v>
      </c>
    </row>
    <row r="16" spans="1:8" s="3" customFormat="1" ht="15.75" customHeight="1">
      <c r="A16" s="253">
        <v>4</v>
      </c>
      <c r="B16" s="254" t="s">
        <v>299</v>
      </c>
      <c r="C16" s="286">
        <f>SUM(C17:C18)</f>
        <v>124746064</v>
      </c>
      <c r="D16" s="286">
        <f>SUM(D17:D18)</f>
        <v>2745784016</v>
      </c>
      <c r="E16" s="308">
        <f t="shared" si="1"/>
        <v>2870530080</v>
      </c>
      <c r="F16" s="286"/>
      <c r="G16" s="286"/>
      <c r="H16" s="287">
        <f t="shared" si="0"/>
        <v>0</v>
      </c>
    </row>
    <row r="17" spans="1:8" s="3" customFormat="1" ht="15.75" customHeight="1">
      <c r="A17" s="253">
        <v>4.0999999999999996</v>
      </c>
      <c r="B17" s="255" t="s">
        <v>300</v>
      </c>
      <c r="C17" s="286">
        <v>123626964</v>
      </c>
      <c r="D17" s="286">
        <v>2741845163</v>
      </c>
      <c r="E17" s="308">
        <f t="shared" si="1"/>
        <v>2865472127</v>
      </c>
      <c r="F17" s="286"/>
      <c r="G17" s="286"/>
      <c r="H17" s="287">
        <f t="shared" si="0"/>
        <v>0</v>
      </c>
    </row>
    <row r="18" spans="1:8" s="3" customFormat="1" ht="15.75" customHeight="1">
      <c r="A18" s="253">
        <v>4.2</v>
      </c>
      <c r="B18" s="255" t="s">
        <v>301</v>
      </c>
      <c r="C18" s="286">
        <v>1119100</v>
      </c>
      <c r="D18" s="286">
        <v>3938853</v>
      </c>
      <c r="E18" s="308">
        <f t="shared" si="1"/>
        <v>5057953</v>
      </c>
      <c r="F18" s="286"/>
      <c r="G18" s="286"/>
      <c r="H18" s="287">
        <f t="shared" si="0"/>
        <v>0</v>
      </c>
    </row>
    <row r="19" spans="1:8" s="3" customFormat="1" ht="26.25" customHeight="1">
      <c r="A19" s="253">
        <v>5</v>
      </c>
      <c r="B19" s="254" t="s">
        <v>302</v>
      </c>
      <c r="C19" s="286">
        <v>77717409</v>
      </c>
      <c r="D19" s="286">
        <v>1518060293</v>
      </c>
      <c r="E19" s="308">
        <f t="shared" si="1"/>
        <v>1595777702</v>
      </c>
      <c r="F19" s="286"/>
      <c r="G19" s="286"/>
      <c r="H19" s="287">
        <f t="shared" si="0"/>
        <v>0</v>
      </c>
    </row>
    <row r="20" spans="1:8" s="3" customFormat="1" ht="15.75">
      <c r="A20" s="253">
        <v>5.0999999999999996</v>
      </c>
      <c r="B20" s="255" t="s">
        <v>303</v>
      </c>
      <c r="C20" s="286">
        <v>5349322</v>
      </c>
      <c r="D20" s="286">
        <v>75800070</v>
      </c>
      <c r="E20" s="308">
        <f t="shared" si="1"/>
        <v>81149392</v>
      </c>
      <c r="F20" s="286"/>
      <c r="G20" s="286"/>
      <c r="H20" s="287">
        <f t="shared" si="0"/>
        <v>0</v>
      </c>
    </row>
    <row r="21" spans="1:8" s="3" customFormat="1" ht="15.75">
      <c r="A21" s="253">
        <v>5.2</v>
      </c>
      <c r="B21" s="255" t="s">
        <v>304</v>
      </c>
      <c r="C21" s="286"/>
      <c r="D21" s="286">
        <v>10411140</v>
      </c>
      <c r="E21" s="308">
        <f t="shared" si="1"/>
        <v>10411140</v>
      </c>
      <c r="F21" s="286"/>
      <c r="G21" s="286"/>
      <c r="H21" s="287">
        <f t="shared" si="0"/>
        <v>0</v>
      </c>
    </row>
    <row r="22" spans="1:8" s="3" customFormat="1" ht="15.75">
      <c r="A22" s="253">
        <v>5.3</v>
      </c>
      <c r="B22" s="255" t="s">
        <v>305</v>
      </c>
      <c r="C22" s="286">
        <v>26626805</v>
      </c>
      <c r="D22" s="286">
        <v>1077137785</v>
      </c>
      <c r="E22" s="308">
        <f t="shared" si="1"/>
        <v>1103764590</v>
      </c>
      <c r="F22" s="286"/>
      <c r="G22" s="286"/>
      <c r="H22" s="287">
        <f t="shared" si="0"/>
        <v>0</v>
      </c>
    </row>
    <row r="23" spans="1:8" s="3" customFormat="1" ht="15.75">
      <c r="A23" s="253" t="s">
        <v>306</v>
      </c>
      <c r="B23" s="256" t="s">
        <v>307</v>
      </c>
      <c r="C23" s="286">
        <v>26482535</v>
      </c>
      <c r="D23" s="286">
        <v>469609524</v>
      </c>
      <c r="E23" s="308">
        <f t="shared" si="1"/>
        <v>496092059</v>
      </c>
      <c r="F23" s="286"/>
      <c r="G23" s="286"/>
      <c r="H23" s="287">
        <f t="shared" si="0"/>
        <v>0</v>
      </c>
    </row>
    <row r="24" spans="1:8" s="3" customFormat="1" ht="15.75">
      <c r="A24" s="253" t="s">
        <v>308</v>
      </c>
      <c r="B24" s="256" t="s">
        <v>309</v>
      </c>
      <c r="C24" s="286"/>
      <c r="D24" s="286">
        <v>435765890</v>
      </c>
      <c r="E24" s="308">
        <f t="shared" si="1"/>
        <v>435765890</v>
      </c>
      <c r="F24" s="286"/>
      <c r="G24" s="286"/>
      <c r="H24" s="287">
        <f t="shared" si="0"/>
        <v>0</v>
      </c>
    </row>
    <row r="25" spans="1:8" s="3" customFormat="1" ht="15.75">
      <c r="A25" s="253" t="s">
        <v>310</v>
      </c>
      <c r="B25" s="257" t="s">
        <v>311</v>
      </c>
      <c r="C25" s="286"/>
      <c r="D25" s="286">
        <v>13894015</v>
      </c>
      <c r="E25" s="308">
        <f t="shared" si="1"/>
        <v>13894015</v>
      </c>
      <c r="F25" s="286"/>
      <c r="G25" s="286"/>
      <c r="H25" s="287">
        <f t="shared" si="0"/>
        <v>0</v>
      </c>
    </row>
    <row r="26" spans="1:8" s="3" customFormat="1" ht="15.75">
      <c r="A26" s="253" t="s">
        <v>312</v>
      </c>
      <c r="B26" s="256" t="s">
        <v>313</v>
      </c>
      <c r="C26" s="286">
        <v>112070</v>
      </c>
      <c r="D26" s="286">
        <v>106614513</v>
      </c>
      <c r="E26" s="308">
        <f t="shared" si="1"/>
        <v>106726583</v>
      </c>
      <c r="F26" s="286"/>
      <c r="G26" s="286"/>
      <c r="H26" s="287">
        <f t="shared" si="0"/>
        <v>0</v>
      </c>
    </row>
    <row r="27" spans="1:8" s="3" customFormat="1" ht="15.75">
      <c r="A27" s="253" t="s">
        <v>314</v>
      </c>
      <c r="B27" s="256" t="s">
        <v>315</v>
      </c>
      <c r="C27" s="286">
        <v>32200</v>
      </c>
      <c r="D27" s="286">
        <v>51253844</v>
      </c>
      <c r="E27" s="308">
        <f t="shared" si="1"/>
        <v>51286044</v>
      </c>
      <c r="F27" s="286"/>
      <c r="G27" s="286"/>
      <c r="H27" s="287">
        <f t="shared" si="0"/>
        <v>0</v>
      </c>
    </row>
    <row r="28" spans="1:8" s="3" customFormat="1" ht="15.75">
      <c r="A28" s="253">
        <v>5.4</v>
      </c>
      <c r="B28" s="255" t="s">
        <v>316</v>
      </c>
      <c r="C28" s="286">
        <v>25590666</v>
      </c>
      <c r="D28" s="286">
        <v>140666509</v>
      </c>
      <c r="E28" s="308">
        <f t="shared" si="1"/>
        <v>166257175</v>
      </c>
      <c r="F28" s="286"/>
      <c r="G28" s="286"/>
      <c r="H28" s="287">
        <f t="shared" si="0"/>
        <v>0</v>
      </c>
    </row>
    <row r="29" spans="1:8" s="3" customFormat="1" ht="15.75">
      <c r="A29" s="253">
        <v>5.5</v>
      </c>
      <c r="B29" s="255" t="s">
        <v>317</v>
      </c>
      <c r="C29" s="286"/>
      <c r="D29" s="286">
        <v>11690025</v>
      </c>
      <c r="E29" s="308">
        <f t="shared" si="1"/>
        <v>11690025</v>
      </c>
      <c r="F29" s="286"/>
      <c r="G29" s="286"/>
      <c r="H29" s="287">
        <f t="shared" si="0"/>
        <v>0</v>
      </c>
    </row>
    <row r="30" spans="1:8" s="3" customFormat="1" ht="15.75">
      <c r="A30" s="253">
        <v>5.6</v>
      </c>
      <c r="B30" s="255" t="s">
        <v>318</v>
      </c>
      <c r="C30" s="286">
        <v>12500000</v>
      </c>
      <c r="D30" s="286">
        <v>8756794</v>
      </c>
      <c r="E30" s="308">
        <f t="shared" si="1"/>
        <v>21256794</v>
      </c>
      <c r="F30" s="286"/>
      <c r="G30" s="286"/>
      <c r="H30" s="287">
        <f t="shared" si="0"/>
        <v>0</v>
      </c>
    </row>
    <row r="31" spans="1:8" s="3" customFormat="1" ht="15.75">
      <c r="A31" s="253">
        <v>5.7</v>
      </c>
      <c r="B31" s="255" t="s">
        <v>319</v>
      </c>
      <c r="C31" s="286">
        <v>7650616</v>
      </c>
      <c r="D31" s="286">
        <v>193597970</v>
      </c>
      <c r="E31" s="308">
        <f t="shared" si="1"/>
        <v>201248586</v>
      </c>
      <c r="F31" s="286"/>
      <c r="G31" s="286"/>
      <c r="H31" s="287">
        <f t="shared" si="0"/>
        <v>0</v>
      </c>
    </row>
    <row r="32" spans="1:8" s="3" customFormat="1" ht="15.75">
      <c r="A32" s="253">
        <v>6</v>
      </c>
      <c r="B32" s="254" t="s">
        <v>320</v>
      </c>
      <c r="C32" s="286">
        <v>0</v>
      </c>
      <c r="D32" s="286">
        <v>0</v>
      </c>
      <c r="E32" s="308">
        <f t="shared" si="1"/>
        <v>0</v>
      </c>
      <c r="F32" s="286"/>
      <c r="G32" s="286"/>
      <c r="H32" s="287">
        <f t="shared" si="0"/>
        <v>0</v>
      </c>
    </row>
    <row r="33" spans="1:8" s="3" customFormat="1" ht="25.5">
      <c r="A33" s="253">
        <v>6.1</v>
      </c>
      <c r="B33" s="255" t="s">
        <v>386</v>
      </c>
      <c r="C33" s="286">
        <v>0</v>
      </c>
      <c r="D33" s="286">
        <v>0</v>
      </c>
      <c r="E33" s="308">
        <f t="shared" si="1"/>
        <v>0</v>
      </c>
      <c r="F33" s="286"/>
      <c r="G33" s="286"/>
      <c r="H33" s="287">
        <f t="shared" si="0"/>
        <v>0</v>
      </c>
    </row>
    <row r="34" spans="1:8" s="3" customFormat="1" ht="25.5">
      <c r="A34" s="253">
        <v>6.2</v>
      </c>
      <c r="B34" s="255" t="s">
        <v>321</v>
      </c>
      <c r="C34" s="286">
        <v>0</v>
      </c>
      <c r="D34" s="286">
        <v>0</v>
      </c>
      <c r="E34" s="308">
        <f t="shared" si="1"/>
        <v>0</v>
      </c>
      <c r="F34" s="286"/>
      <c r="G34" s="286"/>
      <c r="H34" s="287">
        <f t="shared" si="0"/>
        <v>0</v>
      </c>
    </row>
    <row r="35" spans="1:8" s="3" customFormat="1" ht="25.5">
      <c r="A35" s="253">
        <v>6.3</v>
      </c>
      <c r="B35" s="255" t="s">
        <v>322</v>
      </c>
      <c r="C35" s="286">
        <v>0</v>
      </c>
      <c r="D35" s="286">
        <v>0</v>
      </c>
      <c r="E35" s="308">
        <f t="shared" si="1"/>
        <v>0</v>
      </c>
      <c r="F35" s="286"/>
      <c r="G35" s="286"/>
      <c r="H35" s="287">
        <f t="shared" si="0"/>
        <v>0</v>
      </c>
    </row>
    <row r="36" spans="1:8" s="3" customFormat="1" ht="15.75">
      <c r="A36" s="253">
        <v>6.4</v>
      </c>
      <c r="B36" s="255" t="s">
        <v>323</v>
      </c>
      <c r="C36" s="286">
        <v>0</v>
      </c>
      <c r="D36" s="286">
        <v>0</v>
      </c>
      <c r="E36" s="308">
        <f t="shared" si="1"/>
        <v>0</v>
      </c>
      <c r="F36" s="286"/>
      <c r="G36" s="286"/>
      <c r="H36" s="287">
        <f t="shared" si="0"/>
        <v>0</v>
      </c>
    </row>
    <row r="37" spans="1:8" s="3" customFormat="1" ht="15.75">
      <c r="A37" s="253">
        <v>6.5</v>
      </c>
      <c r="B37" s="255" t="s">
        <v>324</v>
      </c>
      <c r="C37" s="286">
        <v>0</v>
      </c>
      <c r="D37" s="286">
        <v>0</v>
      </c>
      <c r="E37" s="308">
        <f t="shared" si="1"/>
        <v>0</v>
      </c>
      <c r="F37" s="286"/>
      <c r="G37" s="286"/>
      <c r="H37" s="287">
        <f t="shared" si="0"/>
        <v>0</v>
      </c>
    </row>
    <row r="38" spans="1:8" s="3" customFormat="1" ht="25.5">
      <c r="A38" s="253">
        <v>6.6</v>
      </c>
      <c r="B38" s="255" t="s">
        <v>325</v>
      </c>
      <c r="C38" s="286">
        <v>0</v>
      </c>
      <c r="D38" s="286">
        <v>0</v>
      </c>
      <c r="E38" s="308">
        <f t="shared" si="1"/>
        <v>0</v>
      </c>
      <c r="F38" s="286"/>
      <c r="G38" s="286"/>
      <c r="H38" s="287">
        <f t="shared" si="0"/>
        <v>0</v>
      </c>
    </row>
    <row r="39" spans="1:8" s="3" customFormat="1" ht="25.5">
      <c r="A39" s="253">
        <v>6.7</v>
      </c>
      <c r="B39" s="255" t="s">
        <v>326</v>
      </c>
      <c r="C39" s="286">
        <v>0</v>
      </c>
      <c r="D39" s="286">
        <v>0</v>
      </c>
      <c r="E39" s="308">
        <f t="shared" si="1"/>
        <v>0</v>
      </c>
      <c r="F39" s="286"/>
      <c r="G39" s="286"/>
      <c r="H39" s="287">
        <f t="shared" si="0"/>
        <v>0</v>
      </c>
    </row>
    <row r="40" spans="1:8" s="3" customFormat="1" ht="15.75">
      <c r="A40" s="253">
        <v>7</v>
      </c>
      <c r="B40" s="254" t="s">
        <v>327</v>
      </c>
      <c r="C40" s="286"/>
      <c r="D40" s="286"/>
      <c r="E40" s="308">
        <f t="shared" si="1"/>
        <v>0</v>
      </c>
      <c r="F40" s="286"/>
      <c r="G40" s="286"/>
      <c r="H40" s="287">
        <f t="shared" si="0"/>
        <v>0</v>
      </c>
    </row>
    <row r="41" spans="1:8" s="3" customFormat="1" ht="25.5">
      <c r="A41" s="253">
        <v>7.1</v>
      </c>
      <c r="B41" s="255" t="s">
        <v>328</v>
      </c>
      <c r="C41" s="286">
        <v>137564</v>
      </c>
      <c r="D41" s="286">
        <v>30658</v>
      </c>
      <c r="E41" s="308">
        <f t="shared" si="1"/>
        <v>168222</v>
      </c>
      <c r="F41" s="286"/>
      <c r="G41" s="286"/>
      <c r="H41" s="287">
        <f t="shared" si="0"/>
        <v>0</v>
      </c>
    </row>
    <row r="42" spans="1:8" s="3" customFormat="1" ht="25.5">
      <c r="A42" s="253">
        <v>7.2</v>
      </c>
      <c r="B42" s="255" t="s">
        <v>329</v>
      </c>
      <c r="C42" s="286">
        <v>59607.39</v>
      </c>
      <c r="D42" s="286">
        <v>329088</v>
      </c>
      <c r="E42" s="308">
        <f t="shared" si="1"/>
        <v>388695.39</v>
      </c>
      <c r="F42" s="286"/>
      <c r="G42" s="286"/>
      <c r="H42" s="287">
        <f t="shared" si="0"/>
        <v>0</v>
      </c>
    </row>
    <row r="43" spans="1:8" s="3" customFormat="1" ht="25.5">
      <c r="A43" s="253">
        <v>7.3</v>
      </c>
      <c r="B43" s="255" t="s">
        <v>330</v>
      </c>
      <c r="C43" s="286">
        <v>1036776.18</v>
      </c>
      <c r="D43" s="286">
        <v>1439616.74</v>
      </c>
      <c r="E43" s="308">
        <f t="shared" si="1"/>
        <v>2476392.92</v>
      </c>
      <c r="F43" s="286"/>
      <c r="G43" s="286"/>
      <c r="H43" s="287">
        <f t="shared" si="0"/>
        <v>0</v>
      </c>
    </row>
    <row r="44" spans="1:8" s="3" customFormat="1" ht="25.5">
      <c r="A44" s="253">
        <v>7.4</v>
      </c>
      <c r="B44" s="255" t="s">
        <v>331</v>
      </c>
      <c r="C44" s="286">
        <v>375581.6</v>
      </c>
      <c r="D44" s="286">
        <v>1589450.31</v>
      </c>
      <c r="E44" s="308">
        <f t="shared" si="1"/>
        <v>1965031.9100000001</v>
      </c>
      <c r="F44" s="286"/>
      <c r="G44" s="286"/>
      <c r="H44" s="287">
        <f t="shared" si="0"/>
        <v>0</v>
      </c>
    </row>
    <row r="45" spans="1:8" s="3" customFormat="1" ht="15.75">
      <c r="A45" s="253">
        <v>8</v>
      </c>
      <c r="B45" s="254" t="s">
        <v>332</v>
      </c>
      <c r="C45" s="286">
        <v>0</v>
      </c>
      <c r="D45" s="286">
        <v>0</v>
      </c>
      <c r="E45" s="308">
        <f t="shared" si="1"/>
        <v>0</v>
      </c>
      <c r="F45" s="286"/>
      <c r="G45" s="286"/>
      <c r="H45" s="287">
        <f t="shared" si="0"/>
        <v>0</v>
      </c>
    </row>
    <row r="46" spans="1:8" s="3" customFormat="1" ht="15.75">
      <c r="A46" s="253">
        <v>8.1</v>
      </c>
      <c r="B46" s="255" t="s">
        <v>333</v>
      </c>
      <c r="C46" s="286">
        <v>0</v>
      </c>
      <c r="D46" s="286">
        <v>0</v>
      </c>
      <c r="E46" s="308">
        <f t="shared" si="1"/>
        <v>0</v>
      </c>
      <c r="F46" s="286"/>
      <c r="G46" s="286"/>
      <c r="H46" s="287">
        <f t="shared" si="0"/>
        <v>0</v>
      </c>
    </row>
    <row r="47" spans="1:8" s="3" customFormat="1" ht="15.75">
      <c r="A47" s="253">
        <v>8.1999999999999993</v>
      </c>
      <c r="B47" s="255" t="s">
        <v>334</v>
      </c>
      <c r="C47" s="286">
        <v>0</v>
      </c>
      <c r="D47" s="286">
        <v>0</v>
      </c>
      <c r="E47" s="308">
        <f t="shared" si="1"/>
        <v>0</v>
      </c>
      <c r="F47" s="286"/>
      <c r="G47" s="286"/>
      <c r="H47" s="287">
        <f t="shared" si="0"/>
        <v>0</v>
      </c>
    </row>
    <row r="48" spans="1:8" s="3" customFormat="1" ht="15.75">
      <c r="A48" s="253">
        <v>8.3000000000000007</v>
      </c>
      <c r="B48" s="255" t="s">
        <v>335</v>
      </c>
      <c r="C48" s="286">
        <v>0</v>
      </c>
      <c r="D48" s="286">
        <v>0</v>
      </c>
      <c r="E48" s="308">
        <f t="shared" si="1"/>
        <v>0</v>
      </c>
      <c r="F48" s="286"/>
      <c r="G48" s="286"/>
      <c r="H48" s="287">
        <f t="shared" si="0"/>
        <v>0</v>
      </c>
    </row>
    <row r="49" spans="1:8" s="3" customFormat="1" ht="15.75">
      <c r="A49" s="253">
        <v>8.4</v>
      </c>
      <c r="B49" s="255" t="s">
        <v>336</v>
      </c>
      <c r="C49" s="286">
        <v>0</v>
      </c>
      <c r="D49" s="286">
        <v>0</v>
      </c>
      <c r="E49" s="308">
        <f t="shared" si="1"/>
        <v>0</v>
      </c>
      <c r="F49" s="286"/>
      <c r="G49" s="286"/>
      <c r="H49" s="287">
        <f t="shared" si="0"/>
        <v>0</v>
      </c>
    </row>
    <row r="50" spans="1:8" s="3" customFormat="1" ht="15.75">
      <c r="A50" s="253">
        <v>8.5</v>
      </c>
      <c r="B50" s="255" t="s">
        <v>337</v>
      </c>
      <c r="C50" s="286">
        <v>0</v>
      </c>
      <c r="D50" s="286">
        <v>0</v>
      </c>
      <c r="E50" s="308">
        <f t="shared" si="1"/>
        <v>0</v>
      </c>
      <c r="F50" s="286"/>
      <c r="G50" s="286"/>
      <c r="H50" s="287">
        <f t="shared" si="0"/>
        <v>0</v>
      </c>
    </row>
    <row r="51" spans="1:8" s="3" customFormat="1" ht="15.75">
      <c r="A51" s="253">
        <v>8.6</v>
      </c>
      <c r="B51" s="255" t="s">
        <v>338</v>
      </c>
      <c r="C51" s="286">
        <v>0</v>
      </c>
      <c r="D51" s="286">
        <v>0</v>
      </c>
      <c r="E51" s="308">
        <f t="shared" si="1"/>
        <v>0</v>
      </c>
      <c r="F51" s="286"/>
      <c r="G51" s="286"/>
      <c r="H51" s="287">
        <f t="shared" si="0"/>
        <v>0</v>
      </c>
    </row>
    <row r="52" spans="1:8" s="3" customFormat="1" ht="15.75">
      <c r="A52" s="253">
        <v>8.6999999999999993</v>
      </c>
      <c r="B52" s="255" t="s">
        <v>339</v>
      </c>
      <c r="C52" s="286">
        <v>0</v>
      </c>
      <c r="D52" s="286">
        <v>0</v>
      </c>
      <c r="E52" s="308">
        <f t="shared" si="1"/>
        <v>0</v>
      </c>
      <c r="F52" s="286"/>
      <c r="G52" s="286"/>
      <c r="H52" s="287">
        <f t="shared" si="0"/>
        <v>0</v>
      </c>
    </row>
    <row r="53" spans="1:8" s="3" customFormat="1" ht="26.25" thickBot="1">
      <c r="A53" s="258">
        <v>9</v>
      </c>
      <c r="B53" s="259" t="s">
        <v>340</v>
      </c>
      <c r="C53" s="259">
        <v>0</v>
      </c>
      <c r="D53" s="259">
        <v>0</v>
      </c>
      <c r="E53" s="310">
        <f t="shared" si="1"/>
        <v>0</v>
      </c>
      <c r="F53" s="309"/>
      <c r="G53" s="309"/>
      <c r="H53" s="293">
        <f t="shared" si="0"/>
        <v>0</v>
      </c>
    </row>
    <row r="55" spans="1:8">
      <c r="A55" s="423" t="s">
        <v>417</v>
      </c>
      <c r="B55" s="425" t="s">
        <v>418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zoomScaleNormal="100" workbookViewId="0">
      <pane xSplit="1" ySplit="4" topLeftCell="B5" activePane="bottomRight" state="frozen"/>
      <selection activeCell="C63" sqref="C63"/>
      <selection pane="topRight" activeCell="C63" sqref="C63"/>
      <selection pane="bottomLeft" activeCell="C63" sqref="C63"/>
      <selection pane="bottomRight" activeCell="A3" sqref="A3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3" width="13.42578125" style="2" bestFit="1" customWidth="1"/>
    <col min="4" max="4" width="14.42578125" style="2" bestFit="1" customWidth="1"/>
    <col min="5" max="11" width="9.7109375" style="13" customWidth="1"/>
    <col min="12" max="16384" width="9.140625" style="13"/>
  </cols>
  <sheetData>
    <row r="1" spans="1:8" ht="14.25" customHeight="1">
      <c r="A1" s="2" t="s">
        <v>199</v>
      </c>
      <c r="B1" s="16" t="s">
        <v>392</v>
      </c>
      <c r="C1" s="16"/>
    </row>
    <row r="2" spans="1:8" ht="14.25" customHeight="1">
      <c r="A2" s="2" t="s">
        <v>200</v>
      </c>
      <c r="B2" s="374">
        <v>42916</v>
      </c>
      <c r="C2" s="28"/>
      <c r="D2" s="18"/>
      <c r="E2" s="12"/>
      <c r="F2" s="12"/>
      <c r="G2" s="12"/>
      <c r="H2" s="12"/>
    </row>
    <row r="3" spans="1:8" ht="14.25" customHeight="1">
      <c r="C3" s="28"/>
      <c r="D3" s="18"/>
      <c r="E3" s="12"/>
      <c r="F3" s="12"/>
      <c r="G3" s="12"/>
      <c r="H3" s="12"/>
    </row>
    <row r="4" spans="1:8" ht="15" customHeight="1" thickBot="1">
      <c r="A4" s="247" t="s">
        <v>347</v>
      </c>
      <c r="B4" s="248" t="s">
        <v>196</v>
      </c>
      <c r="C4" s="247"/>
      <c r="D4" s="249" t="s">
        <v>101</v>
      </c>
    </row>
    <row r="5" spans="1:8" ht="15" customHeight="1">
      <c r="A5" s="243" t="s">
        <v>29</v>
      </c>
      <c r="B5" s="244"/>
      <c r="C5" s="245" t="s">
        <v>413</v>
      </c>
      <c r="D5" s="246" t="s">
        <v>412</v>
      </c>
    </row>
    <row r="6" spans="1:8" ht="15" customHeight="1">
      <c r="A6" s="150">
        <v>1</v>
      </c>
      <c r="B6" s="64" t="s">
        <v>204</v>
      </c>
      <c r="C6" s="311">
        <f>C7+C9+C10+C11</f>
        <v>966723301.6159718</v>
      </c>
      <c r="D6" s="312">
        <f>D7+D9+D10+D11</f>
        <v>942855218.7083745</v>
      </c>
    </row>
    <row r="7" spans="1:8" ht="15" customHeight="1">
      <c r="A7" s="150">
        <v>1.1000000000000001</v>
      </c>
      <c r="B7" s="65" t="s">
        <v>23</v>
      </c>
      <c r="C7" s="313">
        <v>673540515.28498542</v>
      </c>
      <c r="D7" s="314">
        <v>665304785.87874556</v>
      </c>
    </row>
    <row r="8" spans="1:8" ht="25.5">
      <c r="A8" s="150" t="s">
        <v>268</v>
      </c>
      <c r="B8" s="207" t="s">
        <v>341</v>
      </c>
      <c r="C8" s="313">
        <v>0</v>
      </c>
      <c r="D8" s="314">
        <v>0</v>
      </c>
    </row>
    <row r="9" spans="1:8" ht="15" customHeight="1">
      <c r="A9" s="150">
        <v>1.2</v>
      </c>
      <c r="B9" s="65" t="s">
        <v>24</v>
      </c>
      <c r="C9" s="313">
        <v>51398692.311806604</v>
      </c>
      <c r="D9" s="314">
        <v>39746370.543063</v>
      </c>
    </row>
    <row r="10" spans="1:8" ht="15" customHeight="1">
      <c r="A10" s="150">
        <v>1.3</v>
      </c>
      <c r="B10" s="65" t="s">
        <v>25</v>
      </c>
      <c r="C10" s="315">
        <v>241784094.01917976</v>
      </c>
      <c r="D10" s="314">
        <v>237804062.28656584</v>
      </c>
    </row>
    <row r="11" spans="1:8" ht="15" customHeight="1">
      <c r="A11" s="150">
        <v>1.4</v>
      </c>
      <c r="B11" s="208" t="s">
        <v>84</v>
      </c>
      <c r="C11" s="315">
        <v>0</v>
      </c>
      <c r="D11" s="314">
        <v>0</v>
      </c>
    </row>
    <row r="12" spans="1:8" ht="15" customHeight="1">
      <c r="A12" s="150">
        <v>2</v>
      </c>
      <c r="B12" s="64" t="s">
        <v>205</v>
      </c>
      <c r="C12" s="435">
        <v>-1794086.6830998757</v>
      </c>
      <c r="D12" s="314">
        <v>-262448.81970005704</v>
      </c>
    </row>
    <row r="13" spans="1:8" ht="15" customHeight="1">
      <c r="A13" s="150">
        <v>3</v>
      </c>
      <c r="B13" s="64" t="s">
        <v>203</v>
      </c>
      <c r="C13" s="315">
        <v>86376253.213582993</v>
      </c>
      <c r="D13" s="314">
        <v>86376253.213582993</v>
      </c>
    </row>
    <row r="14" spans="1:8" ht="15" customHeight="1" thickBot="1">
      <c r="A14" s="151">
        <v>4</v>
      </c>
      <c r="B14" s="152" t="s">
        <v>269</v>
      </c>
      <c r="C14" s="316">
        <f>C6+C12+C13</f>
        <v>1051305468.1464549</v>
      </c>
      <c r="D14" s="317">
        <f>D6+D12+D13</f>
        <v>1028969023.1022575</v>
      </c>
    </row>
    <row r="15" spans="1:8" ht="15" customHeight="1">
      <c r="A15" s="66"/>
      <c r="B15" s="67"/>
      <c r="C15" s="68"/>
      <c r="D15" s="68"/>
    </row>
    <row r="16" spans="1:8">
      <c r="B16" s="23"/>
    </row>
    <row r="17" spans="2:2">
      <c r="B17" s="112"/>
    </row>
    <row r="18" spans="2:2">
      <c r="B18" s="112"/>
    </row>
    <row r="19" spans="2:2">
      <c r="B19" s="112"/>
    </row>
    <row r="20" spans="2:2">
      <c r="B20" s="112"/>
    </row>
    <row r="21" spans="2:2">
      <c r="B21" s="112"/>
    </row>
  </sheetData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4"/>
  <sheetViews>
    <sheetView zoomScaleNormal="100" workbookViewId="0">
      <pane xSplit="1" ySplit="4" topLeftCell="B5" activePane="bottomRight" state="frozen"/>
      <selection activeCell="C63" sqref="C63"/>
      <selection pane="topRight" activeCell="C63" sqref="C63"/>
      <selection pane="bottomLeft" activeCell="C63" sqref="C63"/>
      <selection pane="bottomRight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9.140625" style="383"/>
  </cols>
  <sheetData>
    <row r="1" spans="1:8">
      <c r="A1" s="2" t="s">
        <v>199</v>
      </c>
      <c r="B1" s="16" t="s">
        <v>392</v>
      </c>
    </row>
    <row r="2" spans="1:8">
      <c r="A2" s="2" t="s">
        <v>200</v>
      </c>
      <c r="B2" s="374">
        <v>42916</v>
      </c>
    </row>
    <row r="4" spans="1:8" ht="16.5" customHeight="1" thickBot="1">
      <c r="A4" s="260" t="s">
        <v>348</v>
      </c>
      <c r="B4" s="69" t="s">
        <v>157</v>
      </c>
      <c r="C4" s="384"/>
    </row>
    <row r="5" spans="1:8" ht="15.75">
      <c r="A5" s="11"/>
      <c r="B5" s="453" t="s">
        <v>158</v>
      </c>
      <c r="C5" s="454"/>
    </row>
    <row r="6" spans="1:8">
      <c r="A6" s="14">
        <v>1</v>
      </c>
      <c r="B6" s="70" t="s">
        <v>393</v>
      </c>
      <c r="C6" s="385"/>
    </row>
    <row r="7" spans="1:8">
      <c r="A7" s="14">
        <v>2</v>
      </c>
      <c r="B7" s="70" t="s">
        <v>394</v>
      </c>
      <c r="C7" s="385"/>
    </row>
    <row r="8" spans="1:8">
      <c r="A8" s="14">
        <v>3</v>
      </c>
      <c r="B8" s="70" t="s">
        <v>401</v>
      </c>
      <c r="C8" s="385"/>
    </row>
    <row r="9" spans="1:8">
      <c r="A9" s="14">
        <v>4</v>
      </c>
      <c r="B9" s="70" t="s">
        <v>395</v>
      </c>
      <c r="C9" s="385"/>
    </row>
    <row r="10" spans="1:8">
      <c r="A10" s="14">
        <v>5</v>
      </c>
      <c r="B10" s="70" t="s">
        <v>396</v>
      </c>
      <c r="C10" s="385"/>
    </row>
    <row r="11" spans="1:8">
      <c r="A11" s="14"/>
      <c r="B11" s="70"/>
      <c r="C11" s="385"/>
    </row>
    <row r="12" spans="1:8">
      <c r="A12" s="14"/>
      <c r="B12" s="70"/>
      <c r="C12" s="385"/>
      <c r="H12" s="4"/>
    </row>
    <row r="13" spans="1:8">
      <c r="A13" s="14"/>
      <c r="B13" s="70"/>
      <c r="C13" s="385"/>
    </row>
    <row r="14" spans="1:8">
      <c r="A14" s="14"/>
      <c r="B14" s="70"/>
      <c r="C14" s="385"/>
    </row>
    <row r="15" spans="1:8">
      <c r="A15" s="14"/>
      <c r="B15" s="70"/>
      <c r="C15" s="385"/>
    </row>
    <row r="16" spans="1:8">
      <c r="A16" s="14"/>
      <c r="B16" s="455"/>
      <c r="C16" s="456"/>
    </row>
    <row r="17" spans="1:4" ht="15.75">
      <c r="A17" s="14"/>
      <c r="B17" s="457" t="s">
        <v>159</v>
      </c>
      <c r="C17" s="458"/>
    </row>
    <row r="18" spans="1:4" ht="15.75">
      <c r="A18" s="14">
        <v>1</v>
      </c>
      <c r="B18" s="27" t="s">
        <v>395</v>
      </c>
      <c r="C18" s="386"/>
    </row>
    <row r="19" spans="1:4" ht="15.75">
      <c r="A19" s="14">
        <v>2</v>
      </c>
      <c r="B19" s="27" t="s">
        <v>397</v>
      </c>
      <c r="C19" s="386"/>
    </row>
    <row r="20" spans="1:4" ht="15.75">
      <c r="A20" s="14">
        <v>3</v>
      </c>
      <c r="B20" s="27" t="s">
        <v>398</v>
      </c>
      <c r="C20" s="386"/>
    </row>
    <row r="21" spans="1:4" ht="15.75">
      <c r="A21" s="14">
        <v>4</v>
      </c>
      <c r="B21" s="27" t="s">
        <v>399</v>
      </c>
      <c r="C21" s="386"/>
    </row>
    <row r="22" spans="1:4" ht="15.75">
      <c r="A22" s="14">
        <v>5</v>
      </c>
      <c r="B22" s="27" t="s">
        <v>396</v>
      </c>
      <c r="C22" s="386"/>
    </row>
    <row r="23" spans="1:4" ht="15.75">
      <c r="A23" s="14"/>
      <c r="B23" s="27"/>
      <c r="C23" s="386"/>
    </row>
    <row r="24" spans="1:4" ht="15.75">
      <c r="A24" s="14"/>
      <c r="B24" s="27"/>
      <c r="C24" s="386"/>
    </row>
    <row r="25" spans="1:4" ht="15.75">
      <c r="A25" s="14"/>
      <c r="B25" s="27"/>
      <c r="C25" s="386"/>
    </row>
    <row r="26" spans="1:4" ht="15.75">
      <c r="A26" s="14"/>
      <c r="B26" s="27"/>
      <c r="C26" s="386"/>
    </row>
    <row r="27" spans="1:4" ht="15.75" customHeight="1">
      <c r="A27" s="14"/>
      <c r="B27" s="27"/>
      <c r="C27" s="387"/>
    </row>
    <row r="28" spans="1:4" ht="15.75" customHeight="1">
      <c r="A28" s="14"/>
      <c r="B28" s="27"/>
      <c r="C28" s="387"/>
    </row>
    <row r="29" spans="1:4" ht="30" customHeight="1">
      <c r="A29" s="14"/>
      <c r="B29" s="459" t="s">
        <v>160</v>
      </c>
      <c r="C29" s="460"/>
    </row>
    <row r="30" spans="1:4">
      <c r="A30" s="14">
        <v>1</v>
      </c>
      <c r="B30" s="70" t="s">
        <v>400</v>
      </c>
      <c r="C30" s="416">
        <v>0.9230478492710813</v>
      </c>
      <c r="D30" s="440"/>
    </row>
    <row r="31" spans="1:4" ht="15.75" customHeight="1">
      <c r="A31" s="14">
        <v>2</v>
      </c>
      <c r="B31" s="70" t="s">
        <v>401</v>
      </c>
      <c r="C31" s="416">
        <v>6.9688777244111808E-2</v>
      </c>
    </row>
    <row r="32" spans="1:4" ht="45.75" customHeight="1">
      <c r="A32" s="14"/>
      <c r="B32" s="459" t="s">
        <v>288</v>
      </c>
      <c r="C32" s="460"/>
    </row>
    <row r="33" spans="1:3">
      <c r="A33" s="14">
        <v>1</v>
      </c>
      <c r="B33" s="70" t="s">
        <v>400</v>
      </c>
      <c r="C33" s="416">
        <v>0.92216169999999997</v>
      </c>
    </row>
    <row r="34" spans="1:3" ht="16.5" thickBot="1">
      <c r="A34" s="15">
        <v>2</v>
      </c>
      <c r="B34" s="71" t="s">
        <v>401</v>
      </c>
      <c r="C34" s="417">
        <v>6.9688777244111808E-2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5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B9" sqref="B9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2" bestFit="1" customWidth="1"/>
    <col min="9" max="9" width="12.5703125" bestFit="1" customWidth="1"/>
  </cols>
  <sheetData>
    <row r="1" spans="1:9" ht="15.75">
      <c r="A1" s="17" t="s">
        <v>199</v>
      </c>
      <c r="B1" s="16" t="s">
        <v>392</v>
      </c>
    </row>
    <row r="2" spans="1:9" s="21" customFormat="1" ht="15.75" customHeight="1">
      <c r="A2" s="21" t="s">
        <v>200</v>
      </c>
      <c r="B2" s="374">
        <v>42916</v>
      </c>
    </row>
    <row r="3" spans="1:9" s="21" customFormat="1" ht="15.75" customHeight="1"/>
    <row r="4" spans="1:9" s="21" customFormat="1" ht="15.75" customHeight="1" thickBot="1">
      <c r="A4" s="265" t="s">
        <v>349</v>
      </c>
      <c r="B4" s="266" t="s">
        <v>276</v>
      </c>
      <c r="C4" s="222"/>
      <c r="D4" s="222"/>
      <c r="E4" s="222"/>
      <c r="F4" s="222"/>
      <c r="G4" s="223" t="s">
        <v>101</v>
      </c>
    </row>
    <row r="5" spans="1:9" s="132" customFormat="1" ht="17.45" customHeight="1">
      <c r="A5" s="264"/>
      <c r="B5" s="264"/>
      <c r="C5" s="220" t="s">
        <v>0</v>
      </c>
      <c r="D5" s="220" t="s">
        <v>1</v>
      </c>
      <c r="E5" s="220" t="s">
        <v>2</v>
      </c>
      <c r="F5" s="220" t="s">
        <v>3</v>
      </c>
      <c r="G5" s="272" t="s">
        <v>275</v>
      </c>
    </row>
    <row r="6" spans="1:9" s="175" customFormat="1" ht="14.45" customHeight="1">
      <c r="A6" s="263"/>
      <c r="B6" s="461" t="s">
        <v>244</v>
      </c>
      <c r="C6" s="461" t="s">
        <v>243</v>
      </c>
      <c r="D6" s="462" t="s">
        <v>242</v>
      </c>
      <c r="E6" s="463"/>
      <c r="F6" s="463"/>
      <c r="G6" s="464" t="s">
        <v>391</v>
      </c>
      <c r="I6"/>
    </row>
    <row r="7" spans="1:9" s="175" customFormat="1" ht="99.6" customHeight="1">
      <c r="A7" s="263"/>
      <c r="B7" s="461"/>
      <c r="C7" s="461"/>
      <c r="D7" s="209" t="s">
        <v>241</v>
      </c>
      <c r="E7" s="209" t="s">
        <v>281</v>
      </c>
      <c r="F7" s="221" t="s">
        <v>240</v>
      </c>
      <c r="G7" s="465"/>
      <c r="I7"/>
    </row>
    <row r="8" spans="1:9">
      <c r="A8" s="365">
        <v>1</v>
      </c>
      <c r="B8" s="261" t="s">
        <v>162</v>
      </c>
      <c r="C8" s="367">
        <v>24339396.0286</v>
      </c>
      <c r="D8" s="367"/>
      <c r="E8" s="367">
        <f>C8-D8</f>
        <v>24339396.0286</v>
      </c>
      <c r="F8" s="368"/>
      <c r="G8" s="369">
        <f>E8+F8</f>
        <v>24339396.0286</v>
      </c>
    </row>
    <row r="9" spans="1:9">
      <c r="A9" s="365">
        <v>2</v>
      </c>
      <c r="B9" s="261" t="s">
        <v>163</v>
      </c>
      <c r="C9" s="367">
        <v>107594699.24599999</v>
      </c>
      <c r="D9" s="367"/>
      <c r="E9" s="367">
        <f t="shared" ref="E9:E20" si="0">C9-D9</f>
        <v>107594699.24599999</v>
      </c>
      <c r="F9" s="368"/>
      <c r="G9" s="369">
        <f t="shared" ref="G9:G20" si="1">E9+F9</f>
        <v>107594699.24599999</v>
      </c>
    </row>
    <row r="10" spans="1:9">
      <c r="A10" s="365">
        <v>3</v>
      </c>
      <c r="B10" s="261" t="s">
        <v>239</v>
      </c>
      <c r="C10" s="367">
        <v>19803986.798699997</v>
      </c>
      <c r="D10" s="367"/>
      <c r="E10" s="367">
        <f t="shared" si="0"/>
        <v>19803986.798699997</v>
      </c>
      <c r="F10" s="368"/>
      <c r="G10" s="369">
        <f t="shared" si="1"/>
        <v>19803986.798699997</v>
      </c>
    </row>
    <row r="11" spans="1:9" ht="25.5">
      <c r="A11" s="365">
        <v>4</v>
      </c>
      <c r="B11" s="261" t="s">
        <v>193</v>
      </c>
      <c r="C11" s="367">
        <v>0</v>
      </c>
      <c r="D11" s="367"/>
      <c r="E11" s="367">
        <f t="shared" si="0"/>
        <v>0</v>
      </c>
      <c r="F11" s="430"/>
      <c r="G11" s="369">
        <f t="shared" si="1"/>
        <v>0</v>
      </c>
      <c r="I11" s="429"/>
    </row>
    <row r="12" spans="1:9">
      <c r="A12" s="365">
        <v>5</v>
      </c>
      <c r="B12" s="261" t="s">
        <v>165</v>
      </c>
      <c r="C12" s="367">
        <v>126402536.42</v>
      </c>
      <c r="D12" s="367"/>
      <c r="E12" s="367">
        <f t="shared" si="0"/>
        <v>126402536.42</v>
      </c>
      <c r="F12" s="430"/>
      <c r="G12" s="369">
        <f t="shared" si="1"/>
        <v>126402536.42</v>
      </c>
    </row>
    <row r="13" spans="1:9">
      <c r="A13" s="365">
        <v>6.1</v>
      </c>
      <c r="B13" s="261" t="s">
        <v>166</v>
      </c>
      <c r="C13" s="370">
        <v>610696511.52119994</v>
      </c>
      <c r="D13" s="367"/>
      <c r="E13" s="367">
        <f t="shared" si="0"/>
        <v>610696511.52119994</v>
      </c>
      <c r="F13" s="430">
        <v>343389118</v>
      </c>
      <c r="G13" s="369">
        <f t="shared" si="1"/>
        <v>954085629.52119994</v>
      </c>
    </row>
    <row r="14" spans="1:9">
      <c r="A14" s="365">
        <v>6.2</v>
      </c>
      <c r="B14" s="262" t="s">
        <v>167</v>
      </c>
      <c r="C14" s="370">
        <v>-27331414</v>
      </c>
      <c r="D14" s="367"/>
      <c r="E14" s="367">
        <f t="shared" si="0"/>
        <v>-27331414</v>
      </c>
      <c r="F14" s="430">
        <v>-16563543</v>
      </c>
      <c r="G14" s="369">
        <f t="shared" si="1"/>
        <v>-43894957</v>
      </c>
    </row>
    <row r="15" spans="1:9">
      <c r="A15" s="365">
        <v>6</v>
      </c>
      <c r="B15" s="261" t="s">
        <v>238</v>
      </c>
      <c r="C15" s="367">
        <f>C13+C14</f>
        <v>583365097.52119994</v>
      </c>
      <c r="D15" s="367"/>
      <c r="E15" s="367">
        <f t="shared" si="0"/>
        <v>583365097.52119994</v>
      </c>
      <c r="F15" s="430">
        <f>F13+F14</f>
        <v>326825575</v>
      </c>
      <c r="G15" s="369">
        <f t="shared" si="1"/>
        <v>910190672.52119994</v>
      </c>
    </row>
    <row r="16" spans="1:9" ht="25.5">
      <c r="A16" s="365">
        <v>7</v>
      </c>
      <c r="B16" s="261" t="s">
        <v>169</v>
      </c>
      <c r="C16" s="367">
        <v>5970314.0067999996</v>
      </c>
      <c r="D16" s="367"/>
      <c r="E16" s="367">
        <f t="shared" si="0"/>
        <v>5970314.0067999996</v>
      </c>
      <c r="F16" s="430">
        <v>2125739</v>
      </c>
      <c r="G16" s="369">
        <f t="shared" si="1"/>
        <v>8096053.0067999996</v>
      </c>
    </row>
    <row r="17" spans="1:9">
      <c r="A17" s="365">
        <v>8</v>
      </c>
      <c r="B17" s="261" t="s">
        <v>170</v>
      </c>
      <c r="C17" s="367">
        <v>4709515.5009999992</v>
      </c>
      <c r="D17" s="367"/>
      <c r="E17" s="367">
        <f t="shared" si="0"/>
        <v>4709515.5009999992</v>
      </c>
      <c r="F17" s="368"/>
      <c r="G17" s="369">
        <f t="shared" si="1"/>
        <v>4709515.5009999992</v>
      </c>
      <c r="H17" s="6"/>
      <c r="I17" s="6"/>
    </row>
    <row r="18" spans="1:9">
      <c r="A18" s="365">
        <v>9</v>
      </c>
      <c r="B18" s="261" t="s">
        <v>171</v>
      </c>
      <c r="C18" s="367">
        <v>3859355.1</v>
      </c>
      <c r="D18" s="367">
        <v>3796650.44</v>
      </c>
      <c r="E18" s="367">
        <f t="shared" si="0"/>
        <v>62704.660000000149</v>
      </c>
      <c r="F18" s="368"/>
      <c r="G18" s="369">
        <f t="shared" si="1"/>
        <v>62704.660000000149</v>
      </c>
      <c r="I18" s="6"/>
    </row>
    <row r="19" spans="1:9" ht="25.5">
      <c r="A19" s="365">
        <v>10</v>
      </c>
      <c r="B19" s="261" t="s">
        <v>172</v>
      </c>
      <c r="C19" s="367">
        <v>21963347.52</v>
      </c>
      <c r="D19" s="367">
        <v>856896.97</v>
      </c>
      <c r="E19" s="367">
        <f t="shared" si="0"/>
        <v>21106450.550000001</v>
      </c>
      <c r="F19" s="368"/>
      <c r="G19" s="369">
        <f t="shared" si="1"/>
        <v>21106450.550000001</v>
      </c>
      <c r="I19" s="6"/>
    </row>
    <row r="20" spans="1:9">
      <c r="A20" s="365">
        <v>11</v>
      </c>
      <c r="B20" s="261" t="s">
        <v>173</v>
      </c>
      <c r="C20" s="367">
        <v>4470675.2952999994</v>
      </c>
      <c r="D20" s="367"/>
      <c r="E20" s="367">
        <f t="shared" si="0"/>
        <v>4470675.2952999994</v>
      </c>
      <c r="F20" s="368"/>
      <c r="G20" s="369">
        <f t="shared" si="1"/>
        <v>4470675.2952999994</v>
      </c>
    </row>
    <row r="21" spans="1:9" ht="51.75" thickBot="1">
      <c r="A21" s="268"/>
      <c r="B21" s="267" t="s">
        <v>387</v>
      </c>
      <c r="C21" s="371">
        <f>SUM(C8:C12, C15:C20)</f>
        <v>902478923.43760002</v>
      </c>
      <c r="D21" s="371">
        <f t="shared" ref="D21:E21" si="2">SUM(D8:D12, D15:D20)</f>
        <v>4653547.41</v>
      </c>
      <c r="E21" s="371">
        <f t="shared" si="2"/>
        <v>897825376.02759993</v>
      </c>
      <c r="F21" s="371">
        <f>SUM(F8:F12, F15:F20)</f>
        <v>328951314</v>
      </c>
      <c r="G21" s="371">
        <f>SUM(G8:G12, G15:G20)</f>
        <v>1226776690.0275998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/>
    </row>
    <row r="24" spans="1:9" s="2" customFormat="1">
      <c r="B24" s="74"/>
      <c r="G24"/>
      <c r="H24"/>
      <c r="I24"/>
    </row>
    <row r="25" spans="1:9" s="2" customFormat="1">
      <c r="B25" s="73"/>
      <c r="G25"/>
      <c r="H25"/>
      <c r="I25"/>
    </row>
    <row r="26" spans="1:9" s="2" customFormat="1">
      <c r="B26" s="73"/>
      <c r="G26"/>
      <c r="H26"/>
      <c r="I26"/>
    </row>
    <row r="27" spans="1:9" s="2" customFormat="1">
      <c r="B27" s="73"/>
      <c r="G27"/>
      <c r="H27"/>
      <c r="I27"/>
    </row>
    <row r="28" spans="1:9" s="2" customFormat="1">
      <c r="B28" s="73"/>
      <c r="G28"/>
      <c r="H28"/>
      <c r="I28"/>
    </row>
    <row r="29" spans="1:9" s="2" customFormat="1">
      <c r="B29" s="73"/>
      <c r="G29"/>
      <c r="H29"/>
      <c r="I29"/>
    </row>
    <row r="30" spans="1:9" s="2" customFormat="1">
      <c r="B30" s="74"/>
      <c r="G30"/>
      <c r="H30"/>
      <c r="I30"/>
    </row>
    <row r="31" spans="1:9" s="2" customFormat="1">
      <c r="B31" s="74"/>
      <c r="G31"/>
      <c r="H31"/>
      <c r="I31"/>
    </row>
    <row r="32" spans="1:9" s="2" customFormat="1">
      <c r="B32" s="74"/>
      <c r="G32"/>
      <c r="H32"/>
      <c r="I32"/>
    </row>
    <row r="33" spans="2:9" s="2" customFormat="1">
      <c r="B33" s="74"/>
      <c r="G33"/>
      <c r="H33"/>
      <c r="I33"/>
    </row>
    <row r="34" spans="2:9" s="2" customFormat="1">
      <c r="B34" s="74"/>
      <c r="G34"/>
      <c r="H34"/>
      <c r="I34"/>
    </row>
    <row r="35" spans="2:9" s="2" customFormat="1">
      <c r="B35" s="74"/>
      <c r="G35"/>
      <c r="H35"/>
      <c r="I35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3"/>
  <sheetViews>
    <sheetView zoomScaleNormal="100" workbookViewId="0">
      <pane xSplit="1" ySplit="4" topLeftCell="B5" activePane="bottomRight" state="frozen"/>
      <selection activeCell="C63" sqref="C63"/>
      <selection pane="topRight" activeCell="C63" sqref="C63"/>
      <selection pane="bottomLeft" activeCell="C63" sqref="C63"/>
      <selection pane="bottomRight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7" t="s">
        <v>199</v>
      </c>
      <c r="B1" s="16" t="s">
        <v>392</v>
      </c>
    </row>
    <row r="2" spans="1:6" s="21" customFormat="1" ht="15.75" customHeight="1">
      <c r="A2" s="21" t="s">
        <v>200</v>
      </c>
      <c r="B2" s="374">
        <v>42916</v>
      </c>
      <c r="C2"/>
      <c r="D2"/>
      <c r="E2"/>
      <c r="F2"/>
    </row>
    <row r="3" spans="1:6" s="21" customFormat="1" ht="15.75" customHeight="1">
      <c r="C3"/>
      <c r="D3"/>
      <c r="E3"/>
      <c r="F3"/>
    </row>
    <row r="4" spans="1:6" s="21" customFormat="1" ht="26.25" thickBot="1">
      <c r="A4" s="21" t="s">
        <v>350</v>
      </c>
      <c r="B4" s="229" t="s">
        <v>280</v>
      </c>
      <c r="C4" s="223" t="s">
        <v>101</v>
      </c>
      <c r="D4"/>
      <c r="E4"/>
      <c r="F4"/>
    </row>
    <row r="5" spans="1:6" ht="26.25">
      <c r="A5" s="224">
        <v>1</v>
      </c>
      <c r="B5" s="225" t="s">
        <v>360</v>
      </c>
      <c r="C5" s="418">
        <f>'7. LI1'!G21</f>
        <v>1226776690.0275998</v>
      </c>
    </row>
    <row r="6" spans="1:6" s="211" customFormat="1">
      <c r="A6" s="131">
        <v>2.1</v>
      </c>
      <c r="B6" s="231" t="s">
        <v>282</v>
      </c>
      <c r="C6" s="419">
        <v>91877239</v>
      </c>
    </row>
    <row r="7" spans="1:6" s="4" customFormat="1" ht="25.5" outlineLevel="1">
      <c r="A7" s="230">
        <v>2.2000000000000002</v>
      </c>
      <c r="B7" s="226" t="s">
        <v>283</v>
      </c>
      <c r="C7" s="420">
        <v>0</v>
      </c>
    </row>
    <row r="8" spans="1:6" s="4" customFormat="1" ht="26.25">
      <c r="A8" s="230">
        <v>3</v>
      </c>
      <c r="B8" s="227" t="s">
        <v>361</v>
      </c>
      <c r="C8" s="421">
        <f>SUM(C5:C7)</f>
        <v>1318653929.0275998</v>
      </c>
    </row>
    <row r="9" spans="1:6" s="211" customFormat="1">
      <c r="A9" s="131">
        <v>4</v>
      </c>
      <c r="B9" s="234" t="s">
        <v>277</v>
      </c>
      <c r="C9" s="419">
        <v>15975080.972400188</v>
      </c>
    </row>
    <row r="10" spans="1:6" s="4" customFormat="1" ht="25.5" outlineLevel="1">
      <c r="A10" s="230">
        <v>5.0999999999999996</v>
      </c>
      <c r="B10" s="226" t="s">
        <v>289</v>
      </c>
      <c r="C10" s="420">
        <v>-27022071</v>
      </c>
    </row>
    <row r="11" spans="1:6" s="4" customFormat="1" ht="25.5" outlineLevel="1">
      <c r="A11" s="230">
        <v>5.2</v>
      </c>
      <c r="B11" s="226" t="s">
        <v>290</v>
      </c>
      <c r="C11" s="420">
        <v>0</v>
      </c>
    </row>
    <row r="12" spans="1:6" s="4" customFormat="1" ht="26.25" customHeight="1">
      <c r="A12" s="230">
        <v>6</v>
      </c>
      <c r="B12" s="232" t="s">
        <v>278</v>
      </c>
      <c r="C12" s="420">
        <v>-12060969.856887</v>
      </c>
    </row>
    <row r="13" spans="1:6" s="4" customFormat="1" ht="15.75" thickBot="1">
      <c r="A13" s="233">
        <v>7</v>
      </c>
      <c r="B13" s="228" t="s">
        <v>279</v>
      </c>
      <c r="C13" s="422">
        <f>SUM(C8:C12)</f>
        <v>1295545969.1431129</v>
      </c>
    </row>
    <row r="14" spans="1:6">
      <c r="B14"/>
    </row>
    <row r="15" spans="1:6">
      <c r="C15" s="434"/>
    </row>
    <row r="17" spans="2:9" s="2" customFormat="1">
      <c r="B17" s="75"/>
      <c r="C17"/>
      <c r="D17"/>
      <c r="E17"/>
      <c r="F17"/>
      <c r="G17"/>
      <c r="H17"/>
      <c r="I17"/>
    </row>
    <row r="18" spans="2:9" s="2" customFormat="1">
      <c r="B18" s="72"/>
      <c r="C18"/>
      <c r="D18"/>
      <c r="E18"/>
      <c r="F18"/>
      <c r="G18"/>
      <c r="H18"/>
      <c r="I18"/>
    </row>
    <row r="19" spans="2:9" s="2" customFormat="1">
      <c r="B19" s="72"/>
      <c r="C19"/>
      <c r="D19"/>
      <c r="E19"/>
      <c r="F19"/>
      <c r="G19"/>
      <c r="H19"/>
      <c r="I19"/>
    </row>
    <row r="20" spans="2:9" s="2" customFormat="1">
      <c r="B20" s="74"/>
      <c r="C20"/>
      <c r="D20"/>
      <c r="E20"/>
      <c r="F20"/>
      <c r="G20"/>
      <c r="H20"/>
      <c r="I20"/>
    </row>
    <row r="21" spans="2:9" s="2" customFormat="1">
      <c r="B21" s="73"/>
      <c r="C21"/>
      <c r="D21"/>
      <c r="E21"/>
      <c r="F21"/>
      <c r="G21"/>
      <c r="H21"/>
      <c r="I21"/>
    </row>
    <row r="22" spans="2:9" s="2" customFormat="1">
      <c r="B22" s="74"/>
      <c r="C22"/>
      <c r="D22"/>
      <c r="E22"/>
      <c r="F22"/>
      <c r="G22"/>
      <c r="H22"/>
      <c r="I22"/>
    </row>
    <row r="23" spans="2:9" s="2" customFormat="1">
      <c r="B23" s="73"/>
      <c r="C23"/>
      <c r="D23"/>
      <c r="E23"/>
      <c r="F23"/>
      <c r="G23"/>
      <c r="H23"/>
      <c r="I23"/>
    </row>
    <row r="24" spans="2:9" s="2" customFormat="1">
      <c r="B24" s="73"/>
      <c r="C24"/>
      <c r="D24"/>
      <c r="E24"/>
      <c r="F24"/>
      <c r="G24"/>
      <c r="H24"/>
      <c r="I24"/>
    </row>
    <row r="25" spans="2:9" s="2" customFormat="1">
      <c r="B25" s="73"/>
      <c r="C25"/>
      <c r="D25"/>
      <c r="E25"/>
      <c r="F25"/>
      <c r="G25"/>
      <c r="H25"/>
      <c r="I25"/>
    </row>
    <row r="26" spans="2:9" s="2" customFormat="1">
      <c r="B26" s="73"/>
      <c r="C26"/>
      <c r="D26"/>
      <c r="E26"/>
      <c r="F26"/>
      <c r="G26"/>
      <c r="H26"/>
      <c r="I26"/>
    </row>
    <row r="27" spans="2:9" s="2" customFormat="1">
      <c r="B27" s="73"/>
      <c r="C27"/>
      <c r="D27"/>
      <c r="E27"/>
      <c r="F27"/>
      <c r="G27"/>
      <c r="H27"/>
      <c r="I27"/>
    </row>
    <row r="28" spans="2:9" s="2" customFormat="1">
      <c r="B28" s="74"/>
      <c r="C28"/>
      <c r="D28"/>
      <c r="E28"/>
      <c r="F28"/>
      <c r="G28"/>
      <c r="H28"/>
      <c r="I28"/>
    </row>
    <row r="29" spans="2:9" s="2" customFormat="1">
      <c r="B29" s="74"/>
      <c r="C29"/>
      <c r="D29"/>
      <c r="E29"/>
      <c r="F29"/>
      <c r="G29"/>
      <c r="H29"/>
      <c r="I29"/>
    </row>
    <row r="30" spans="2:9" s="2" customFormat="1">
      <c r="B30" s="74"/>
      <c r="C30"/>
      <c r="D30"/>
      <c r="E30"/>
      <c r="F30"/>
      <c r="G30"/>
      <c r="H30"/>
      <c r="I30"/>
    </row>
    <row r="31" spans="2:9" s="2" customFormat="1">
      <c r="B31" s="74"/>
      <c r="C31"/>
      <c r="D31"/>
      <c r="E31"/>
      <c r="F31"/>
      <c r="G31"/>
      <c r="H31"/>
      <c r="I31"/>
    </row>
    <row r="32" spans="2:9" s="2" customFormat="1">
      <c r="B32" s="74"/>
      <c r="C32"/>
      <c r="D32"/>
      <c r="E32"/>
      <c r="F32"/>
      <c r="G32"/>
      <c r="H32"/>
      <c r="I32"/>
    </row>
    <row r="33" spans="2:9" s="2" customFormat="1">
      <c r="B33" s="74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scale="54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a/wEYO6YkfmcGjitehrhDAUq0YcqyBFt9LXB7S8WmO8=</DigestValue>
    </Reference>
    <Reference Type="http://www.w3.org/2000/09/xmldsig#Object" URI="#idOfficeObject">
      <DigestMethod Algorithm="http://www.w3.org/2001/04/xmlenc#sha256"/>
      <DigestValue>uMpLWv6VGmjKfLuRCmiU6MOG65Sp027Px65K4al3Kls=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jOpNUWqn98/++P8e/whJKuog3lDf2ipKC36llWIb89s=</DigestValue>
    </Reference>
  </SignedInfo>
  <SignatureValue>tsL3nucZntBV79CRfzEMuryu0EA5keimy3voxhxkrjlAKkP9RQdfpSD/18fymMu8KmlI+2KD8upO
dxMLBnngQucQ8ZISXEGRBeEROF1jMfyIqFREvNImB/jn2/+3mPp6zKG2JOayoJ0LE8PYwsbda9y/
O8uOiHQeRXNW7WtmHq5V6UG0HyUZxPFpOeFu7rfJ5GRW4qgObXhRshwuodmY7bcCrlXWRyCY9Bgu
18ANjxMaItf8CSzFdGIRlhnCPHH2QnfR7kb+KKAc0Ald/e0dvY0eiQqdmXwpKLqrbZnhlVToQVq7
fcM044QgDEyfmb2qBh0WFoU55u2+iWxP8LjEvw==</SignatureValue>
  <KeyInfo>
    <X509Data>
      <X509Certificate>MIIGOTCCBSGgAwIBAgIKe4SMBAACAAAc4TANBgkqhkiG9w0BAQsFADBKMRIwEAYKCZImiZPyLGQBGRYCZ2UxEzARBgoJkiaJk/IsZAEZFgNuYmcxHzAdBgNVBAMTFk5CRyBDbGFzcyAyIElOVCBTdWIgQ0EwHhcNMTcwMjE1MTA0NjUzWhcNMTkwMjE1MTA0NjUzWjA3MRYwFAYDVQQKEw1KU0MgQkFTSVNCQU5LMR0wGwYDVQQDExRCQlMgLSBNYWlhIEthY2hhcmF2YTCCASIwDQYJKoZIhvcNAQEBBQADggEPADCCAQoCggEBAO1pZ+gtrQgBZdlVyCdbHa8GyKDcCu8CSdQIck/NVvj89nDTBW6eb+Vq4ifp2OPhmCmPaf+UcDtfjbgd8RUPpC5DRTG0zx+Bqqx/drpsNCLPQTWGTHVZMA0oW1wv7jArzk4BA4t/xFJAWvgmdC4gd0hAjGAQv7yn+VpQDQgpJpVOM9l9zCtKSdUa+YWsNvSsi2SYKJt/C9EbX5qG1/HsELENOAjcaLSmTFZ6WNszOko1e31rmF+mCStzffs9YPbhotn3lFpsjnE92cBNSigd9QM+u1GiRwdkICoDnkF4UtvDv0veIU9lA/hYiIuVMSJQZgPLML8lYzT3tT6nRMNeZ3kCAwEAAaOCAzIwggMuMDwGCSsGAQQBgjcVBwQvMC0GJSsGAQQBgjcVCOayYION9USGgZkJg7ihSoO+hHEEg8SRM4SDiF0CAWQCAR0wHQYDVR0lBBYwFAYIKwYBBQUHAwIGCCsGAQUFBwMEMAsGA1UdDwQEAwIHgDAnBgkrBgEEAYI3FQoEGjAYMAoGCCsGAQUFBwMCMAoGCCsGAQUFBwMEMB0GA1UdDgQWBBRZU2yaRWZRkE5XV1GSCq21Ht9F5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YiQ2Mtl+jnLlmduR5k8tNq2+blWExNV4axE7rpMq7DyDOx0Ehn9cS9Oy7ney2c+PI/er4LzxD5fkaFuKpGR3MFsUNWasz/YGDhpCR6zDVhkwov0yiJ1Yh/7cyJ8r+HCHdkG8N9hHex58A39O8xvH7W2nVjYWVbugwv9M6NnXjC23VH44T0HNo9NYaN6o2pgKKCtuDVVrqLMfxOks0hfixGN8mnmeUFlH0n7uWfUw7LhRATHCAdzP8izZgrCJk38Pn33HzzszCeduiQkJbHCQs9b833RU482zW2Any3ZKud48LkNE23N5pDUCRV/zM6KRYspxSI2kvYKDKetOS/gnK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nFOpRbpyYtqTISL+d//Teqxj5AaAntt7fI+THZhtSOo=</DigestValue>
      </Reference>
      <Reference URI="/xl/drawings/drawing1.xml?ContentType=application/vnd.openxmlformats-officedocument.drawing+xml">
        <DigestMethod Algorithm="http://www.w3.org/2001/04/xmlenc#sha256"/>
        <DigestValue>CmozklscVU3HcUVY1wTs7rrJ4Y3Fu7jSjZxbX40GHTk=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MwZAXFux6LT/8BZtS9LIjabs77vJ4eoxzy92vkgqITA=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bsqqZ1a3/4mIC9S7fzisTCsnuu8OQFC3B82zMsU6htQ=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sharedStrings.xml?ContentType=application/vnd.openxmlformats-officedocument.spreadsheetml.sharedStrings+xml">
        <DigestMethod Algorithm="http://www.w3.org/2001/04/xmlenc#sha256"/>
        <DigestValue>WE0EgvfScNUtiuSaL38trBBFLXY8J33KSlvfZUYEcx0=</DigestValue>
      </Reference>
      <Reference URI="/xl/styles.xml?ContentType=application/vnd.openxmlformats-officedocument.spreadsheetml.styles+xml">
        <DigestMethod Algorithm="http://www.w3.org/2001/04/xmlenc#sha256"/>
        <DigestValue>+e/42GDbyxRlxBXdoJJ8SgbFQvTFH/nJVWu1k6jNaQc=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ixUkDdxhQ/0EUcFEBN70Fm30Iqi1vactyEeEqhKk4Wg=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bl0/KOnfYJbbxRrgI6MO1SBHfJHs+1OF7Mkbs300m+4=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FJ+GK0xbxXV0ztKzSEgtDWlQL16cEMjgRWFtOK31+9I=</DigestValue>
      </Reference>
      <Reference URI="/xl/worksheets/sheet10.xml?ContentType=application/vnd.openxmlformats-officedocument.spreadsheetml.worksheet+xml">
        <DigestMethod Algorithm="http://www.w3.org/2001/04/xmlenc#sha256"/>
        <DigestValue>V97ypzK1OhvdAC6bmHJAdjbpjsrJfXE2bjF6QGBzXLI=</DigestValue>
      </Reference>
      <Reference URI="/xl/worksheets/sheet11.xml?ContentType=application/vnd.openxmlformats-officedocument.spreadsheetml.worksheet+xml">
        <DigestMethod Algorithm="http://www.w3.org/2001/04/xmlenc#sha256"/>
        <DigestValue>c76XHgx3T5FKdXVetlICmj4DCVFluy11j5Vjyd7ftRc=</DigestValue>
      </Reference>
      <Reference URI="/xl/worksheets/sheet12.xml?ContentType=application/vnd.openxmlformats-officedocument.spreadsheetml.worksheet+xml">
        <DigestMethod Algorithm="http://www.w3.org/2001/04/xmlenc#sha256"/>
        <DigestValue>o1XLI9MX7XEKozaAoLsloCAoaeNHEkvfxpfD8Knj/DE=</DigestValue>
      </Reference>
      <Reference URI="/xl/worksheets/sheet13.xml?ContentType=application/vnd.openxmlformats-officedocument.spreadsheetml.worksheet+xml">
        <DigestMethod Algorithm="http://www.w3.org/2001/04/xmlenc#sha256"/>
        <DigestValue>5/Qg0sfQEJ83aykfkwVRSMvSlOMdXrF8aGmQK9Dv5zo=</DigestValue>
      </Reference>
      <Reference URI="/xl/worksheets/sheet14.xml?ContentType=application/vnd.openxmlformats-officedocument.spreadsheetml.worksheet+xml">
        <DigestMethod Algorithm="http://www.w3.org/2001/04/xmlenc#sha256"/>
        <DigestValue>bvNgIwsZmmEs+OhBqQTmcvBAT/3GaJPfBXL1xIein5k=</DigestValue>
      </Reference>
      <Reference URI="/xl/worksheets/sheet15.xml?ContentType=application/vnd.openxmlformats-officedocument.spreadsheetml.worksheet+xml">
        <DigestMethod Algorithm="http://www.w3.org/2001/04/xmlenc#sha256"/>
        <DigestValue>njqL8WQDWJz3YSXHW4PgCqKH1w1eTMKCJTYDNjCwhec=</DigestValue>
      </Reference>
      <Reference URI="/xl/worksheets/sheet16.xml?ContentType=application/vnd.openxmlformats-officedocument.spreadsheetml.worksheet+xml">
        <DigestMethod Algorithm="http://www.w3.org/2001/04/xmlenc#sha256"/>
        <DigestValue>FB1JETcBiWw9MUTyxYamRZ+izsAhRsAXUXiPwHkjubo=</DigestValue>
      </Reference>
      <Reference URI="/xl/worksheets/sheet2.xml?ContentType=application/vnd.openxmlformats-officedocument.spreadsheetml.worksheet+xml">
        <DigestMethod Algorithm="http://www.w3.org/2001/04/xmlenc#sha256"/>
        <DigestValue>kwmAV75mBWQZqtj4p7YMC8tUnteQfnFHL+vTmA8K9po=</DigestValue>
      </Reference>
      <Reference URI="/xl/worksheets/sheet3.xml?ContentType=application/vnd.openxmlformats-officedocument.spreadsheetml.worksheet+xml">
        <DigestMethod Algorithm="http://www.w3.org/2001/04/xmlenc#sha256"/>
        <DigestValue>c+PHrDIK+l19faXTXp7DK2jgkSvMeQ/5H0+Bx0Elln4=</DigestValue>
      </Reference>
      <Reference URI="/xl/worksheets/sheet4.xml?ContentType=application/vnd.openxmlformats-officedocument.spreadsheetml.worksheet+xml">
        <DigestMethod Algorithm="http://www.w3.org/2001/04/xmlenc#sha256"/>
        <DigestValue>zwNYf3DtTUv49vByxFT3Su7HBxHOYNNKwe2hT86rvJc=</DigestValue>
      </Reference>
      <Reference URI="/xl/worksheets/sheet5.xml?ContentType=application/vnd.openxmlformats-officedocument.spreadsheetml.worksheet+xml">
        <DigestMethod Algorithm="http://www.w3.org/2001/04/xmlenc#sha256"/>
        <DigestValue>TYMjY9X7tQHqTQ8b+1+9xzKTmRkxhIx1vPPyT7D6Gn8=</DigestValue>
      </Reference>
      <Reference URI="/xl/worksheets/sheet6.xml?ContentType=application/vnd.openxmlformats-officedocument.spreadsheetml.worksheet+xml">
        <DigestMethod Algorithm="http://www.w3.org/2001/04/xmlenc#sha256"/>
        <DigestValue>rLoGovaeOv8HnM9+diLN8NsJ5ytY96LCD4sd2Ua2//Y=</DigestValue>
      </Reference>
      <Reference URI="/xl/worksheets/sheet7.xml?ContentType=application/vnd.openxmlformats-officedocument.spreadsheetml.worksheet+xml">
        <DigestMethod Algorithm="http://www.w3.org/2001/04/xmlenc#sha256"/>
        <DigestValue>aTY1m4nCTi+dQ5TPXK7sPB1hV4/rtK93SrqaOtaUpEc=</DigestValue>
      </Reference>
      <Reference URI="/xl/worksheets/sheet8.xml?ContentType=application/vnd.openxmlformats-officedocument.spreadsheetml.worksheet+xml">
        <DigestMethod Algorithm="http://www.w3.org/2001/04/xmlenc#sha256"/>
        <DigestValue>K8OuSrxxeuK1VnedpY8QrY2CCfIJf+2CxOHW9wcE+Mo=</DigestValue>
      </Reference>
      <Reference URI="/xl/worksheets/sheet9.xml?ContentType=application/vnd.openxmlformats-officedocument.spreadsheetml.worksheet+xml">
        <DigestMethod Algorithm="http://www.w3.org/2001/04/xmlenc#sha256"/>
        <DigestValue>zK1uK1zMvQ0QlHpETpevb2ow+/uhc5Rmk5wjWMfXeK0=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2017-07-28T14:04:17Z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2017-07-28T14:04:17Z</xd:SigningTime>
          <xd:SigningCertificate>
            <xd:Cert>
              <xd:CertDigest>
                <DigestMethod Algorithm="http://www.w3.org/2001/04/xmlenc#sha256"/>
                <DigestValue>EUujElW2nM+P6urw537vtbbprbudJvZJcrFG9JltdC4=</DigestValue>
              </xd:CertDigest>
              <xd:IssuerSerial>
                <X509IssuerName>CN=NBG Class 2 INT Sub CA, DC=nbg, DC=ge</X509IssuerName>
                <X509SerialNumber>583296136799769828793569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kP0qUJyMQcjqtrzZEDglDHrzX8oaNsH86rVW5i2oPn8=</DigestValue>
    </Reference>
    <Reference Type="http://www.w3.org/2000/09/xmldsig#Object" URI="#idOfficeObject">
      <DigestMethod Algorithm="http://www.w3.org/2001/04/xmlenc#sha256"/>
      <DigestValue>AgSGaGfr1aq1C6iPgIgLI7by9He8tNdsz5U1RECAFk0=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lE4N3L/qiDEJGzAZVgGyWIzpUwI47NnzsZbRGfjcMj8=</DigestValue>
    </Reference>
  </SignedInfo>
  <SignatureValue>FywpDuRfYkjoCV8kEV2xklwu2n+lwA+i5n8wn4qxI14ZUYiHwHuqCOjHZdh4skuQ3CnzyqNoH3Dh
/ERQRGSRo0kzlADfksJUdB9TSXfsSi+nn3fTvyN9B9TpgTeLaXA1GVcgNKcCD/Qx6Vq/ScgCH0kj
tnoP5GV/RN2fpYkyB15g/GA02uxfiodtG83QX9WxxcSU659azqy1k1qXKlqSNjiS/MNBd5QjGRws
O/Vg671sOab0n6j01g4ukvURBWOsrd9MxaQN7jd+pHvtDr7fQGZDtYv5w+Cnml0r344rD/aO44fc
hcI8RVZHOyuu0fK4/rMy3NOzaDfCXdqxj7Zp5w==</SignatureValue>
  <KeyInfo>
    <X509Data>
      <X509Certificate>MIIGPTCCBSWgAwIBAgIKe4Mt+wACAAAc4DANBgkqhkiG9w0BAQsFADBKMRIwEAYKCZImiZPyLGQBGRYCZ2UxEzARBgoJkiaJk/IsZAEZFgNuYmcxHzAdBgNVBAMTFk5CRyBDbGFzcyAyIElOVCBTdWIgQ0EwHhcNMTcwMjE1MTA0NTIzWhcNMTkwMjE1MTA0NTIzWjA7MRYwFAYDVQQKEw1KU0MgQkFTSVNCQU5LMSEwHwYDVQQDExhCQlMgLSBMaWEgQXNsYW5pa2FzaHZpbGkwggEiMA0GCSqGSIb3DQEBAQUAA4IBDwAwggEKAoIBAQDGVH1a9Ch1XSedupP7lneKbMp8O5Rxp+3kEe2FVAsuO8Ih7AnfP8KDmI40je9te/aOlbBGNHR0+MDsB56vVqPi9zAf1iZ+1/9lNikN9i4Rq8HGWizIVPVTccrCP69q3atnJuZFV/NVD3pKZslJARyZxjdddM+KCJQMg3CZ8l/5hYyxVen20noSJWzNnDwMgMm/jqO24jvZLIPuYo/uW8klIfTrengbprDckmfExRV+tLGKanBiU+WH6Y9qk/UB4ter+C9T7l9F2Gyx75Ol0U6vGcAmPyMwyFUTKukBuHuxGm+wV+fkI6YQZPfaWwtW1Rja/KNDyt/vf3Re9ImYVGolAgMBAAGjggMyMIIDLjA8BgkrBgEEAYI3FQcELzAtBiUrBgEEAYI3FQjmsmCDjfVEhoGZCYO4oUqDvoRxBIHPkBGGr54RAgFkAgEbMB0GA1UdJQQWMBQGCCsGAQUFBwMCBggrBgEFBQcDBDALBgNVHQ8EBAMCB4AwJwYJKwYBBAGCNxUKBBowGDAKBggrBgEFBQcDAjAKBggrBgEFBQcDBDAdBgNVHQ4EFgQU2CJKLLHXu57wRpgmMLUD+os1KR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QudxHwnVIkFizK+ZgP57NszbnyRYPlMLTwhrYZv8EYaMTH4lp/V3sdECJy6tkoC4/UeUzavzHclhGSO/us33SNXKSWr9SJQ3AQmc1cS8Pgn2S8nvPAsx/Tv2zm3z9IxBva8r6YfPqpX0+20jhHDYlbaoyU3FttRIZXjoNsO2f5zvomwQLtK84mz68J1+rRezqRyiAPl0KbUSnS/oX40nEuVbVZUxBErEKJ+MGSVdfFpnlA8taSSpAXKx8PvgZ6EM65a3ycF9pXRoNU+z8b22UJwH9WwfoVvAnG4gF374/hDd4+bpDP9lRZsZjYch7Dl6Peew7VVeu8FAjqFXMN7L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nFOpRbpyYtqTISL+d//Teqxj5AaAntt7fI+THZhtSOo=</DigestValue>
      </Reference>
      <Reference URI="/xl/drawings/drawing1.xml?ContentType=application/vnd.openxmlformats-officedocument.drawing+xml">
        <DigestMethod Algorithm="http://www.w3.org/2001/04/xmlenc#sha256"/>
        <DigestValue>CmozklscVU3HcUVY1wTs7rrJ4Y3Fu7jSjZxbX40GHTk=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MwZAXFux6LT/8BZtS9LIjabs77vJ4eoxzy92vkgqITA=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bsqqZ1a3/4mIC9S7fzisTCsnuu8OQFC3B82zMsU6htQ=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sharedStrings.xml?ContentType=application/vnd.openxmlformats-officedocument.spreadsheetml.sharedStrings+xml">
        <DigestMethod Algorithm="http://www.w3.org/2001/04/xmlenc#sha256"/>
        <DigestValue>WE0EgvfScNUtiuSaL38trBBFLXY8J33KSlvfZUYEcx0=</DigestValue>
      </Reference>
      <Reference URI="/xl/styles.xml?ContentType=application/vnd.openxmlformats-officedocument.spreadsheetml.styles+xml">
        <DigestMethod Algorithm="http://www.w3.org/2001/04/xmlenc#sha256"/>
        <DigestValue>+e/42GDbyxRlxBXdoJJ8SgbFQvTFH/nJVWu1k6jNaQc=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ixUkDdxhQ/0EUcFEBN70Fm30Iqi1vactyEeEqhKk4Wg=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bl0/KOnfYJbbxRrgI6MO1SBHfJHs+1OF7Mkbs300m+4=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FJ+GK0xbxXV0ztKzSEgtDWlQL16cEMjgRWFtOK31+9I=</DigestValue>
      </Reference>
      <Reference URI="/xl/worksheets/sheet10.xml?ContentType=application/vnd.openxmlformats-officedocument.spreadsheetml.worksheet+xml">
        <DigestMethod Algorithm="http://www.w3.org/2001/04/xmlenc#sha256"/>
        <DigestValue>V97ypzK1OhvdAC6bmHJAdjbpjsrJfXE2bjF6QGBzXLI=</DigestValue>
      </Reference>
      <Reference URI="/xl/worksheets/sheet11.xml?ContentType=application/vnd.openxmlformats-officedocument.spreadsheetml.worksheet+xml">
        <DigestMethod Algorithm="http://www.w3.org/2001/04/xmlenc#sha256"/>
        <DigestValue>c76XHgx3T5FKdXVetlICmj4DCVFluy11j5Vjyd7ftRc=</DigestValue>
      </Reference>
      <Reference URI="/xl/worksheets/sheet12.xml?ContentType=application/vnd.openxmlformats-officedocument.spreadsheetml.worksheet+xml">
        <DigestMethod Algorithm="http://www.w3.org/2001/04/xmlenc#sha256"/>
        <DigestValue>o1XLI9MX7XEKozaAoLsloCAoaeNHEkvfxpfD8Knj/DE=</DigestValue>
      </Reference>
      <Reference URI="/xl/worksheets/sheet13.xml?ContentType=application/vnd.openxmlformats-officedocument.spreadsheetml.worksheet+xml">
        <DigestMethod Algorithm="http://www.w3.org/2001/04/xmlenc#sha256"/>
        <DigestValue>5/Qg0sfQEJ83aykfkwVRSMvSlOMdXrF8aGmQK9Dv5zo=</DigestValue>
      </Reference>
      <Reference URI="/xl/worksheets/sheet14.xml?ContentType=application/vnd.openxmlformats-officedocument.spreadsheetml.worksheet+xml">
        <DigestMethod Algorithm="http://www.w3.org/2001/04/xmlenc#sha256"/>
        <DigestValue>bvNgIwsZmmEs+OhBqQTmcvBAT/3GaJPfBXL1xIein5k=</DigestValue>
      </Reference>
      <Reference URI="/xl/worksheets/sheet15.xml?ContentType=application/vnd.openxmlformats-officedocument.spreadsheetml.worksheet+xml">
        <DigestMethod Algorithm="http://www.w3.org/2001/04/xmlenc#sha256"/>
        <DigestValue>njqL8WQDWJz3YSXHW4PgCqKH1w1eTMKCJTYDNjCwhec=</DigestValue>
      </Reference>
      <Reference URI="/xl/worksheets/sheet16.xml?ContentType=application/vnd.openxmlformats-officedocument.spreadsheetml.worksheet+xml">
        <DigestMethod Algorithm="http://www.w3.org/2001/04/xmlenc#sha256"/>
        <DigestValue>FB1JETcBiWw9MUTyxYamRZ+izsAhRsAXUXiPwHkjubo=</DigestValue>
      </Reference>
      <Reference URI="/xl/worksheets/sheet2.xml?ContentType=application/vnd.openxmlformats-officedocument.spreadsheetml.worksheet+xml">
        <DigestMethod Algorithm="http://www.w3.org/2001/04/xmlenc#sha256"/>
        <DigestValue>kwmAV75mBWQZqtj4p7YMC8tUnteQfnFHL+vTmA8K9po=</DigestValue>
      </Reference>
      <Reference URI="/xl/worksheets/sheet3.xml?ContentType=application/vnd.openxmlformats-officedocument.spreadsheetml.worksheet+xml">
        <DigestMethod Algorithm="http://www.w3.org/2001/04/xmlenc#sha256"/>
        <DigestValue>c+PHrDIK+l19faXTXp7DK2jgkSvMeQ/5H0+Bx0Elln4=</DigestValue>
      </Reference>
      <Reference URI="/xl/worksheets/sheet4.xml?ContentType=application/vnd.openxmlformats-officedocument.spreadsheetml.worksheet+xml">
        <DigestMethod Algorithm="http://www.w3.org/2001/04/xmlenc#sha256"/>
        <DigestValue>zwNYf3DtTUv49vByxFT3Su7HBxHOYNNKwe2hT86rvJc=</DigestValue>
      </Reference>
      <Reference URI="/xl/worksheets/sheet5.xml?ContentType=application/vnd.openxmlformats-officedocument.spreadsheetml.worksheet+xml">
        <DigestMethod Algorithm="http://www.w3.org/2001/04/xmlenc#sha256"/>
        <DigestValue>TYMjY9X7tQHqTQ8b+1+9xzKTmRkxhIx1vPPyT7D6Gn8=</DigestValue>
      </Reference>
      <Reference URI="/xl/worksheets/sheet6.xml?ContentType=application/vnd.openxmlformats-officedocument.spreadsheetml.worksheet+xml">
        <DigestMethod Algorithm="http://www.w3.org/2001/04/xmlenc#sha256"/>
        <DigestValue>rLoGovaeOv8HnM9+diLN8NsJ5ytY96LCD4sd2Ua2//Y=</DigestValue>
      </Reference>
      <Reference URI="/xl/worksheets/sheet7.xml?ContentType=application/vnd.openxmlformats-officedocument.spreadsheetml.worksheet+xml">
        <DigestMethod Algorithm="http://www.w3.org/2001/04/xmlenc#sha256"/>
        <DigestValue>aTY1m4nCTi+dQ5TPXK7sPB1hV4/rtK93SrqaOtaUpEc=</DigestValue>
      </Reference>
      <Reference URI="/xl/worksheets/sheet8.xml?ContentType=application/vnd.openxmlformats-officedocument.spreadsheetml.worksheet+xml">
        <DigestMethod Algorithm="http://www.w3.org/2001/04/xmlenc#sha256"/>
        <DigestValue>K8OuSrxxeuK1VnedpY8QrY2CCfIJf+2CxOHW9wcE+Mo=</DigestValue>
      </Reference>
      <Reference URI="/xl/worksheets/sheet9.xml?ContentType=application/vnd.openxmlformats-officedocument.spreadsheetml.worksheet+xml">
        <DigestMethod Algorithm="http://www.w3.org/2001/04/xmlenc#sha256"/>
        <DigestValue>zK1uK1zMvQ0QlHpETpevb2ow+/uhc5Rmk5wjWMfXeK0=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2017-07-28T14:07:50Z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2017-07-28T14:07:50Z</xd:SigningTime>
          <xd:SigningCertificate>
            <xd:Cert>
              <xd:CertDigest>
                <DigestMethod Algorithm="http://www.w3.org/2001/04/xmlenc#sha256"/>
                <DigestValue>ZNfH+qfjnwEtXM+lV+ObJRD9De/x5/3dy4hyPQmjRQo=</DigestValue>
              </xd:CertDigest>
              <xd:IssuerSerial>
                <X509IssuerName>CN=NBG Class 2 INT Sub CA, DC=nbg, DC=ge</X509IssuerName>
                <X509SerialNumber>583270914108581763620064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2017-07-28T14:03:40Z</dcterms:modified>
</cp:coreProperties>
</file>