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919" activeTab="1"/>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F13" i="86" l="1"/>
  <c r="E13" i="86"/>
  <c r="C10" i="95" l="1"/>
  <c r="B1" i="122"/>
  <c r="B1" i="121"/>
  <c r="C10" i="115" l="1"/>
  <c r="C10" i="114"/>
  <c r="C7" i="114"/>
  <c r="G21" i="112"/>
  <c r="F21" i="112"/>
  <c r="E21" i="112"/>
  <c r="D21" i="112"/>
  <c r="C21" i="112"/>
  <c r="G22" i="111"/>
  <c r="F22" i="111"/>
  <c r="E22" i="111"/>
  <c r="D22" i="111"/>
  <c r="C22" i="111"/>
  <c r="H21" i="111"/>
  <c r="H20" i="111"/>
  <c r="H19" i="111"/>
  <c r="H18" i="111"/>
  <c r="H17" i="111"/>
  <c r="H16" i="111"/>
  <c r="H15" i="111"/>
  <c r="H14" i="111"/>
  <c r="H13" i="111"/>
  <c r="H12" i="111"/>
  <c r="H11" i="111"/>
  <c r="H10" i="111"/>
  <c r="H9" i="111"/>
  <c r="H8" i="11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22" i="90" s="1"/>
  <c r="S10" i="90"/>
  <c r="S9" i="90"/>
  <c r="S8" i="90"/>
  <c r="C67" i="69"/>
  <c r="C62" i="69"/>
  <c r="C58" i="69"/>
  <c r="C46" i="69"/>
  <c r="C40" i="69"/>
  <c r="C52" i="69" s="1"/>
  <c r="C68" i="69" s="1"/>
  <c r="C29" i="69"/>
  <c r="C26" i="69"/>
  <c r="C23" i="69"/>
  <c r="C18" i="69"/>
  <c r="C14" i="69"/>
  <c r="C6" i="69"/>
  <c r="C35" i="69" s="1"/>
  <c r="H22" i="111" l="1"/>
  <c r="C12" i="95"/>
  <c r="I34" i="92"/>
  <c r="C14" i="95" l="1"/>
  <c r="C13" i="95"/>
  <c r="C11" i="95"/>
  <c r="F6" i="123"/>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21" i="112" s="1"/>
  <c r="H10" i="112"/>
  <c r="H11" i="112"/>
  <c r="H12" i="112"/>
  <c r="H13" i="112"/>
  <c r="H14" i="112"/>
  <c r="H15" i="112"/>
  <c r="H16" i="112"/>
  <c r="H17" i="112"/>
  <c r="H18" i="112"/>
  <c r="H19" i="112"/>
  <c r="H20" i="112"/>
  <c r="H22" i="112"/>
  <c r="H23" i="112"/>
  <c r="H69" i="108" l="1"/>
  <c r="H67" i="108"/>
  <c r="E67" i="108"/>
  <c r="H66" i="108"/>
  <c r="E66" i="108"/>
  <c r="H65" i="108"/>
  <c r="E65" i="108"/>
  <c r="H64" i="108"/>
  <c r="E64" i="108"/>
  <c r="H63" i="108"/>
  <c r="E63" i="108"/>
  <c r="H62" i="108"/>
  <c r="E62" i="108"/>
  <c r="H61" i="108"/>
  <c r="E61" i="108"/>
  <c r="H60" i="108"/>
  <c r="E60" i="108"/>
  <c r="H59" i="108"/>
  <c r="E59" i="108"/>
  <c r="E68" i="108"/>
  <c r="H58" i="108"/>
  <c r="E58" i="108"/>
  <c r="H57" i="108"/>
  <c r="E57" i="108"/>
  <c r="H56" i="108"/>
  <c r="E56" i="108"/>
  <c r="H55" i="108"/>
  <c r="E55"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H36" i="108"/>
  <c r="E7" i="108"/>
  <c r="E36" i="108"/>
  <c r="E53" i="108" l="1"/>
  <c r="H68" i="108"/>
  <c r="E41" i="108"/>
  <c r="H53" i="108"/>
  <c r="E69" i="108" l="1"/>
  <c r="B1" i="97" l="1"/>
  <c r="B1" i="95" l="1"/>
  <c r="B1" i="93"/>
  <c r="B1" i="64"/>
  <c r="B1" i="90"/>
  <c r="B1" i="69"/>
  <c r="B1" i="94"/>
  <c r="B1" i="89"/>
  <c r="B1" i="73"/>
  <c r="B1" i="88"/>
  <c r="B1" i="52"/>
  <c r="B1" i="86"/>
  <c r="G5" i="86"/>
  <c r="F5" i="86"/>
  <c r="E5" i="86"/>
  <c r="D5" i="86"/>
  <c r="G5" i="84"/>
  <c r="F5" i="84"/>
  <c r="E5" i="84"/>
  <c r="D5" i="84"/>
  <c r="C5" i="84"/>
  <c r="E6" i="86" l="1"/>
  <c r="F6" i="86"/>
  <c r="G6" i="86"/>
  <c r="G13" i="86" s="1"/>
  <c r="C21" i="94" l="1"/>
  <c r="C20" i="94"/>
  <c r="C19" i="94"/>
  <c r="B1" i="91" l="1"/>
  <c r="B1" i="84"/>
  <c r="C22" i="95" l="1"/>
  <c r="C32" i="95" l="1"/>
  <c r="D6" i="86"/>
  <c r="D13" i="86"/>
  <c r="B19" i="121" l="1"/>
  <c r="C34" i="95"/>
  <c r="C6" i="86"/>
  <c r="C13" i="86" s="1"/>
  <c r="B18" i="121" l="1"/>
  <c r="D21" i="94"/>
  <c r="D8" i="94"/>
  <c r="D9" i="94"/>
  <c r="D7" i="94"/>
  <c r="D20" i="94"/>
  <c r="D19" i="94"/>
  <c r="T21" i="64" l="1"/>
  <c r="U21" i="64"/>
  <c r="S21" i="64"/>
  <c r="C21" i="64"/>
  <c r="G22" i="91"/>
  <c r="F22" i="91"/>
  <c r="E22" i="91"/>
  <c r="D22" i="91"/>
  <c r="C22" i="91"/>
  <c r="H21" i="91"/>
  <c r="H20" i="91"/>
  <c r="H19" i="91"/>
  <c r="H18" i="91"/>
  <c r="H17" i="91"/>
  <c r="H16" i="91"/>
  <c r="H15" i="91"/>
  <c r="H14" i="91"/>
  <c r="H13" i="91"/>
  <c r="H12" i="91"/>
  <c r="H11" i="91"/>
  <c r="H10" i="91"/>
  <c r="H9" i="91"/>
  <c r="H8" i="91"/>
  <c r="H22" i="91" l="1"/>
  <c r="C5" i="73"/>
  <c r="C12" i="89" l="1"/>
  <c r="C6" i="89"/>
  <c r="C29" i="89" l="1"/>
  <c r="B8" i="121" s="1"/>
  <c r="B7" i="121" s="1"/>
  <c r="C32" i="89"/>
  <c r="C31" i="89" s="1"/>
  <c r="C36" i="89"/>
  <c r="C42" i="89" s="1"/>
  <c r="C44" i="89"/>
  <c r="C48" i="89"/>
  <c r="B6" i="121" l="1"/>
  <c r="B16" i="121"/>
  <c r="B14" i="121" s="1"/>
  <c r="C8" i="73"/>
  <c r="C13" i="73" s="1"/>
  <c r="C53" i="89"/>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<sst xmlns="http://schemas.openxmlformats.org/spreadsheetml/2006/main" count="1240" uniqueCount="771">
  <si>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</si>
  <si>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</si>
  <si>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</si>
  <si>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</si>
  <si>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</si>
  <si>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</si>
  <si>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</si>
  <si>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</si>
  <si>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</si>
  <si>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</si>
  <si>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</si>
  <si>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</si>
  <si>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</si>
  <si>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</si>
  <si>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</si>
  <si>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</si>
  <si>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</si>
  <si>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</si>
  <si>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</si>
  <si>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</si>
  <si>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</si>
  <si>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</si>
  <si>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</si>
  <si>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</si>
  <si>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</si>
  <si>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</si>
  <si>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</si>
  <si>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</si>
  <si>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</si>
  <si>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</si>
  <si>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</si>
  <si>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</si>
  <si>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</si>
  <si>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</si>
  <si>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</si>
  <si>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</si>
  <si>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</si>
  <si>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</si>
  <si>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</si>
  <si>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</si>
  <si>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</si>
  <si>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</si>
  <si>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</si>
  <si>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</si>
  <si>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</si>
  <si>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</si>
  <si>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</si>
  <si>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</si>
  <si>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</si>
  <si>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</si>
  <si>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</si>
  <si>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</si>
  <si>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</si>
  <si>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</si>
  <si>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</si>
  <si>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</si>
  <si>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</si>
  <si>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</si>
  <si>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</si>
  <si>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</si>
  <si>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</si>
  <si>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</si>
  <si>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</si>
  <si>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</si>
  <si>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</si>
  <si>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</si>
  <si>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</si>
  <si>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</si>
  <si>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</si>
  <si>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</si>
  <si>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</si>
  <si>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</si>
  <si>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</si>
  <si>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</si>
  <si>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</si>
  <si>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</si>
  <si>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</si>
  <si>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</si>
  <si>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</si>
  <si>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</si>
  <si>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</si>
  <si>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</si>
  <si>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</si>
  <si>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</si>
  <si>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</si>
  <si>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</si>
  <si>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</si>
  <si>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</si>
  <si>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</si>
  <si>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</si>
  <si>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</si>
  <si>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</si>
  <si>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</si>
  <si>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</si>
  <si>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</si>
  <si>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</si>
  <si>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</si>
  <si>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</si>
  <si>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</si>
  <si>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</si>
  <si>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</si>
  <si>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</si>
  <si>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</si>
  <si>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</si>
  <si>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</si>
  <si>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</si>
  <si>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</si>
  <si>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</si>
  <si>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</si>
  <si>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</si>
  <si>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</si>
  <si>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</si>
  <si>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</si>
  <si>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</si>
  <si>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</si>
  <si>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</si>
  <si>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</si>
  <si>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</si>
  <si>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</si>
  <si>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</si>
  <si>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</si>
  <si>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</si>
  <si>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</si>
  <si>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</si>
  <si>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</si>
  <si>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</si>
  <si>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</si>
  <si>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</si>
  <si>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</si>
  <si>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</si>
  <si>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</si>
  <si>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</si>
  <si>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</si>
  <si>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</si>
  <si>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</si>
  <si>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</si>
  <si>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</si>
  <si>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</si>
  <si>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</si>
  <si>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</si>
  <si>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</si>
  <si>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</si>
  <si>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</si>
  <si>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</si>
  <si>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</si>
  <si>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</si>
  <si>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</si>
  <si>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</si>
  <si>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</si>
  <si>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</si>
  <si>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</si>
  <si>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</si>
  <si>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</si>
  <si>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</si>
  <si>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</si>
  <si>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</si>
  <si>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</si>
  <si>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</si>
  <si>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</si>
  <si>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</si>
  <si>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</si>
  <si>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</si>
  <si>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</si>
  <si>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</si>
  <si>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</si>
  <si>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</si>
  <si>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</si>
  <si>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</si>
  <si>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</si>
  <si>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</si>
  <si>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</si>
  <si>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</si>
  <si>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</si>
  <si>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</si>
  <si>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</si>
  <si>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</si>
  <si>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</si>
  <si>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</si>
  <si>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</si>
  <si>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</si>
  <si>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</si>
  <si>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</si>
  <si>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</si>
  <si>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</si>
  <si>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</si>
  <si>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</si>
  <si>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</si>
  <si>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</si>
  <si>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</si>
  <si>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</si>
  <si>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</si>
  <si>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</si>
  <si>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</si>
  <si>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</si>
  <si>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</si>
  <si>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</si>
  <si>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</si>
  <si>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</si>
  <si>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</si>
  <si>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</si>
  <si>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</si>
  <si>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</si>
  <si>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</si>
  <si>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</si>
  <si>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</si>
  <si>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</si>
  <si>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</si>
  <si>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</si>
  <si>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</si>
  <si>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</si>
  <si>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</si>
  <si>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</si>
  <si>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</si>
  <si>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</si>
  <si>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</si>
  <si>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</si>
  <si>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</si>
  <si>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</si>
  <si>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</si>
  <si>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</si>
  <si>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</si>
  <si>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</si>
  <si>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</si>
  <si>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</si>
  <si>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</si>
  <si>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</si>
  <si>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</si>
  <si>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</si>
  <si>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</si>
  <si>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</si>
  <si>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</si>
  <si>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</si>
  <si>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</si>
  <si>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</si>
  <si>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</si>
  <si>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</si>
  <si>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</si>
  <si>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</si>
  <si>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</si>
  <si>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</si>
  <si>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</si>
  <si>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</si>
  <si>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</si>
  <si>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</si>
  <si>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</si>
  <si>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</si>
  <si>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</si>
  <si>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</si>
  <si>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</si>
  <si>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</si>
  <si>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</si>
  <si>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</si>
  <si>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</si>
  <si>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</si>
  <si>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</si>
  <si>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</si>
  <si>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</si>
  <si>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</si>
  <si>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</si>
  <si>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</si>
  <si>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</si>
  <si>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</si>
  <si>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</si>
  <si>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</si>
  <si>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</si>
  <si>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</si>
  <si>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</si>
  <si>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</si>
  <si>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</si>
  <si>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</si>
  <si>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</si>
  <si>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</si>
  <si>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</si>
  <si>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</si>
  <si>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</si>
  <si>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</si>
  <si>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</si>
  <si>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</si>
  <si>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</si>
  <si>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</si>
  <si>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</si>
  <si>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</si>
  <si>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</si>
  <si>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</si>
  <si>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</si>
  <si>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</si>
  <si>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</si>
  <si>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</si>
  <si>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</si>
  <si>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</si>
  <si>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</si>
  <si>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</si>
  <si>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</si>
  <si>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</si>
  <si>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</si>
  <si>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</si>
  <si>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</si>
  <si>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</si>
  <si>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</si>
  <si>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</si>
  <si>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</si>
  <si>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</si>
  <si>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</si>
  <si>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</si>
  <si>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</si>
  <si>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</si>
  <si>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</si>
  <si>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</si>
  <si>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</si>
  <si>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</si>
  <si>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</si>
  <si>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</si>
  <si>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</si>
  <si>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</si>
  <si>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</si>
  <si>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</si>
  <si>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</si>
  <si>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</si>
  <si>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</si>
  <si>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</si>
  <si>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</si>
  <si>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</si>
  <si>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</si>
  <si>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</si>
  <si>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</si>
  <si>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</si>
  <si>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</si>
  <si>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</si>
  <si>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</si>
  <si>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</si>
  <si>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</si>
  <si>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</si>
  <si>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</si>
  <si>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</si>
  <si>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</si>
  <si>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</si>
  <si>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</si>
  <si>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</si>
  <si>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</si>
  <si>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</si>
  <si>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</si>
  <si>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</si>
  <si>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</si>
  <si>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</si>
  <si>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</si>
  <si>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</si>
  <si>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</si>
  <si>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</si>
  <si>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</si>
  <si>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</si>
  <si>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</si>
  <si>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</si>
  <si>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</si>
  <si>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</si>
  <si>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</si>
  <si>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</si>
  <si>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</si>
  <si>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</si>
  <si>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</si>
  <si>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</si>
  <si>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</si>
  <si>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</si>
  <si>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</si>
  <si>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</si>
  <si>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</si>
  <si>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</si>
  <si>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</si>
  <si>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</si>
  <si>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</si>
  <si>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</si>
  <si>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</si>
  <si>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</si>
  <si>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</si>
  <si>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</si>
  <si>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</si>
  <si>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</si>
  <si>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</si>
  <si>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</si>
  <si>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</si>
  <si>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</si>
  <si>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</si>
  <si>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</si>
  <si>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</si>
  <si>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</si>
  <si>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</si>
  <si>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</si>
  <si>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</si>
  <si>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</si>
  <si>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</si>
  <si>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</si>
  <si>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</si>
  <si>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</si>
  <si>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</si>
  <si>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</si>
  <si>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</si>
  <si>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</si>
  <si>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</si>
  <si>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</si>
  <si>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</si>
  <si>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</si>
  <si>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</si>
  <si>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</si>
  <si>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</si>
  <si>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</si>
  <si>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</si>
  <si>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</si>
  <si>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</si>
  <si>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</si>
  <si>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</si>
  <si>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</si>
  <si>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</si>
  <si>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</si>
  <si>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</si>
  <si>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</si>
  <si>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</si>
  <si>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</si>
  <si>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</si>
  <si>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</si>
  <si>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</si>
  <si>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</si>
  <si>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</si>
  <si>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</si>
  <si>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</si>
  <si>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</si>
  <si>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</si>
  <si>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</si>
  <si>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</si>
  <si>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</si>
  <si>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</si>
  <si>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</si>
  <si>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</si>
  <si>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</si>
  <si>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</si>
  <si>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</si>
  <si>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</si>
  <si>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</si>
  <si>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</si>
  <si>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</si>
  <si>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</si>
  <si>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</si>
  <si>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</si>
  <si>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</si>
  <si>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</si>
  <si>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</si>
  <si>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</si>
  <si>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</si>
  <si>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</si>
  <si>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</si>
  <si>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</si>
  <si>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</si>
  <si>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</si>
  <si>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</si>
  <si>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</si>
  <si>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</si>
  <si>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</si>
  <si>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</si>
  <si>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</si>
  <si>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</si>
  <si>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</si>
  <si>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</si>
  <si>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</si>
  <si>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</si>
  <si>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</si>
  <si>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</si>
  <si>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</si>
  <si>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</si>
  <si>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</si>
  <si>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</si>
  <si>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</si>
  <si>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</si>
  <si>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</si>
  <si>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</si>
  <si>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</si>
  <si>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</si>
  <si>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</si>
  <si>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</si>
  <si>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</si>
  <si>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</si>
  <si>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</si>
  <si>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</si>
  <si>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</si>
  <si>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</si>
  <si>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</si>
  <si>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</si>
  <si>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</si>
  <si>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</si>
  <si>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</si>
  <si>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</si>
  <si>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</si>
  <si>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</si>
  <si>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</si>
  <si>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</si>
  <si>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</si>
  <si>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</si>
  <si>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</si>
  <si>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</si>
  <si>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</si>
  <si>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</si>
  <si>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</si>
  <si>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</si>
  <si>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</si>
  <si>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</si>
  <si>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</si>
  <si>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</si>
  <si>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</si>
  <si>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</si>
  <si>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</si>
  <si>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</si>
  <si>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</si>
  <si>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</si>
  <si>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</si>
  <si>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</si>
  <si>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</si>
  <si>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</si>
  <si>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</si>
  <si>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</si>
  <si>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</si>
  <si>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</si>
  <si>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</si>
  <si>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</si>
  <si>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</si>
  <si>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</si>
  <si>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</si>
  <si>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</si>
  <si>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</si>
  <si>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</si>
  <si>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</si>
  <si>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</si>
  <si>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</si>
  <si>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</si>
  <si>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</si>
  <si>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</si>
  <si>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</si>
  <si>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</si>
  <si>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</si>
  <si>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</si>
  <si>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</si>
  <si>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</si>
  <si>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</si>
  <si>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</si>
  <si>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</si>
  <si>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</si>
  <si>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</si>
  <si>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</si>
  <si>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</si>
  <si>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</si>
  <si>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</si>
  <si>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</si>
  <si>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</si>
  <si>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</si>
  <si>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</si>
  <si>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</si>
  <si>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</si>
  <si>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</si>
  <si>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</si>
  <si>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</si>
  <si>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</si>
  <si>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</si>
  <si>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</si>
  <si>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</si>
  <si>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</si>
  <si>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</si>
  <si>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</si>
  <si>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</si>
  <si>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</si>
  <si>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</si>
  <si>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</si>
  <si>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</si>
  <si>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</si>
  <si>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</si>
  <si>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</si>
  <si>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</si>
  <si>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</si>
  <si>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</si>
  <si>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</si>
  <si>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</si>
  <si>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</si>
  <si>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</si>
  <si>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</si>
  <si>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</si>
  <si>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</si>
  <si>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</si>
  <si>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</si>
  <si>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</si>
  <si>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</si>
  <si>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</si>
  <si>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</si>
  <si>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</si>
  <si>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</si>
  <si>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</si>
  <si>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</si>
  <si>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</si>
  <si>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</si>
  <si>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</si>
  <si>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</si>
  <si>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</si>
  <si>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</si>
  <si>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</si>
  <si>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</si>
  <si>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</si>
  <si>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</si>
  <si>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</si>
  <si>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</si>
  <si>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</si>
  <si>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</si>
  <si>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</si>
  <si>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</si>
  <si>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</si>
  <si>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</si>
  <si>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</si>
  <si>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</si>
  <si>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</si>
  <si>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</si>
  <si>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</si>
  <si>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</si>
  <si>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</si>
  <si>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</si>
  <si>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</si>
  <si>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</si>
  <si>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</si>
  <si>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</si>
  <si>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</si>
  <si>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</si>
  <si>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</si>
  <si>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</si>
  <si>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</si>
  <si>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</si>
  <si>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</si>
  <si>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</si>
  <si>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</si>
  <si>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</si>
  <si>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</si>
  <si>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</si>
  <si>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</si>
  <si>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</si>
  <si>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</si>
  <si>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</si>
  <si>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</si>
  <si>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</si>
  <si>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</si>
  <si>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</si>
  <si>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</si>
  <si>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</si>
  <si>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</si>
  <si>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</si>
  <si>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</si>
  <si>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</si>
  <si>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</si>
  <si>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</si>
  <si>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</si>
  <si>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</si>
  <si>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</si>
  <si>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</si>
  <si>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</si>
  <si>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</si>
  <si>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</si>
  <si>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</si>
  <si>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</si>
  <si>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</si>
  <si>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</si>
  <si>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</si>
  <si>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</si>
  <si>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</si>
  <si>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</si>
  <si>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</si>
  <si>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</si>
  <si>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</si>
  <si>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</si>
  <si>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</si>
  <si>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</si>
  <si>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</si>
  <si>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</si>
  <si>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</si>
  <si>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</si>
  <si>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</si>
  <si>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</si>
  <si>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</si>
  <si>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</si>
  <si>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</si>
  <si>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</si>
  <si>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</si>
  <si>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</si>
  <si>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</si>
  <si>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</si>
  <si>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</si>
  <si>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</si>
  <si>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</si>
  <si>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</si>
  <si>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</si>
  <si>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</si>
  <si>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</si>
  <si>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</si>
  <si>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</si>
  <si>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</si>
  <si>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</si>
  <si>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</si>
  <si>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</si>
  <si>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</si>
  <si>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</si>
  <si>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</si>
  <si>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</si>
  <si>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</si>
  <si>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</si>
  <si>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</si>
  <si>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</si>
  <si>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</si>
  <si>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</si>
  <si>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</si>
  <si>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</si>
  <si>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</si>
  <si>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</si>
  <si>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</si>
  <si>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</si>
  <si>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</si>
  <si>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</si>
  <si>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</si>
  <si>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</si>
  <si>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</si>
  <si>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</si>
  <si>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</si>
  <si>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</si>
  <si>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</si>
  <si>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</si>
  <si>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</si>
  <si>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</si>
  <si>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</si>
  <si>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</si>
  <si>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</si>
  <si>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</si>
  <si>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</si>
  <si>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</si>
  <si>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</si>
  <si>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</si>
  <si>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</si>
  <si>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</si>
  <si>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</si>
  <si>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</si>
  <si>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</si>
  <si>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</si>
  <si>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</si>
  <si>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</si>
  <si>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</si>
  <si>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</si>
  <si>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</si>
  <si>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</si>
  <si>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</si>
  <si>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</si>
  <si>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</si>
  <si>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</si>
  <si>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</si>
  <si>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</si>
  <si>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</si>
  <si>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</si>
  <si>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</si>
  <si>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Özlem MELEK SEZER</t>
  </si>
  <si>
    <t>Non-independent member</t>
  </si>
  <si>
    <t>Sezgin TUNC</t>
  </si>
  <si>
    <t>Dimitri JAPARIDZE</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</si>
  <si>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</si>
  <si>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</si>
  <si>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</si>
  <si>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</si>
  <si>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</si>
  <si>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</si>
  <si>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</si>
  <si>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</si>
  <si>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</si>
  <si>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</si>
  <si>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</si>
  <si>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Chairman of the Supervisory Board, Acting</t>
  </si>
  <si>
    <t>Ozlem Melek SEZER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</si>
</sst>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83">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 fontId="3" fillId="0" borderId="79" xfId="0" applyNumberFormat="1" applyFont="1" applyFill="1" applyBorder="1" applyAlignment="1">
      <alignment horizontal="righ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1" fontId="3" fillId="0" borderId="22" xfId="0" applyNumberFormat="1" applyFont="1" applyFill="1" applyBorder="1" applyAlignment="1">
      <alignment horizontal="right"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xf numFmtId="0" fontId="0" fillId="35" borderId="123" xfId="0" applyFill="1" applyBorder="1"/>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0" fillId="0" borderId="123" xfId="0" applyBorder="1" applyProtection="1"/>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14" fontId="110" fillId="0" borderId="0" xfId="0" applyNumberFormat="1" applyFont="1"/>
    <xf numFmtId="43" fontId="95" fillId="0" borderId="0" xfId="7" applyFont="1"/>
    <xf numFmtId="0" fontId="110" fillId="0" borderId="0" xfId="0" applyFont="1" applyAlignment="1">
      <alignment wrapText="1"/>
    </xf>
    <xf numFmtId="166" fontId="109" fillId="35" borderId="123" xfId="20953" applyFont="1" applyFill="1" applyBorder="1"/>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14" fontId="3" fillId="0" borderId="0" xfId="0" applyNumberFormat="1"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14" fontId="93" fillId="0" borderId="0" xfId="0" applyNumberFormat="1"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349" fillId="0" borderId="110" xfId="0" applyFont="1" applyBorder="1"/>
    <xf numFmtId="0" fontId="349" fillId="35" borderId="110" xfId="0" applyFont="1" applyFill="1" applyBorder="1"/>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49" fillId="0" borderId="110" xfId="0" applyFont="1" applyBorder="1" applyAlignment="1">
      <alignment vertical="center"/>
    </xf>
    <xf numFmtId="0" fontId="349" fillId="35" borderId="110" xfId="0" applyFont="1" applyFill="1" applyBorder="1" applyAlignment="1">
      <alignment vertical="center"/>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xf numFmtId="0" fontId="349" fillId="35" borderId="123" xfId="0" applyFont="1" applyFill="1" applyBorder="1"/>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0" fillId="35" borderId="191" xfId="0" applyFill="1" applyBorder="1"/>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0" fontId="0" fillId="0" borderId="191" xfId="0" applyFill="1" applyBorder="1"/>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209" xfId="0" applyFont="1" applyBorder="1"/>
    <xf numFmtId="0" fontId="109" fillId="0" borderId="209" xfId="0" applyFont="1" applyBorder="1" applyAlignment="1">
      <alignment horizontal="left" indent="1"/>
    </xf>
    <xf numFmtId="0" fontId="112" fillId="0" borderId="0" xfId="0" applyFont="1" applyBorder="1"/>
    <xf numFmtId="0" fontId="112" fillId="151" borderId="209" xfId="0" applyFont="1" applyFill="1" applyBorder="1"/>
    <xf numFmtId="0" fontId="112" fillId="0" borderId="65" xfId="0" applyFont="1" applyBorder="1"/>
    <xf numFmtId="0" fontId="109" fillId="0" borderId="208" xfId="0" applyFont="1" applyBorder="1"/>
    <xf numFmtId="0" fontId="109" fillId="0" borderId="214" xfId="0" applyFont="1" applyBorder="1" applyAlignment="1">
      <alignment horizontal="left" indent="1"/>
    </xf>
    <xf numFmtId="0" fontId="109" fillId="0" borderId="214" xfId="0" applyFont="1" applyBorder="1" applyAlignment="1">
      <alignment horizontal="left" indent="2"/>
    </xf>
    <xf numFmtId="49" fontId="109" fillId="0" borderId="214" xfId="0" applyNumberFormat="1" applyFont="1" applyFill="1" applyBorder="1" applyAlignment="1">
      <alignment horizontal="left" indent="3"/>
    </xf>
    <xf numFmtId="49" fontId="109" fillId="0" borderId="214" xfId="0" applyNumberFormat="1" applyFont="1" applyFill="1" applyBorder="1" applyAlignment="1">
      <alignment horizontal="left" indent="1"/>
    </xf>
    <xf numFmtId="0" fontId="109" fillId="78" borderId="214" xfId="0" applyFont="1" applyFill="1" applyBorder="1"/>
    <xf numFmtId="0" fontId="109" fillId="78" borderId="209" xfId="0" applyFont="1" applyFill="1" applyBorder="1"/>
    <xf numFmtId="0" fontId="109" fillId="78" borderId="208" xfId="0" applyFont="1" applyFill="1" applyBorder="1"/>
    <xf numFmtId="49" fontId="109" fillId="0" borderId="214" xfId="0" applyNumberFormat="1" applyFont="1" applyFill="1" applyBorder="1" applyAlignment="1">
      <alignment horizontal="left" vertical="top" wrapText="1" indent="2"/>
    </xf>
    <xf numFmtId="0" fontId="109" fillId="0" borderId="208" xfId="0" applyFont="1" applyFill="1" applyBorder="1"/>
    <xf numFmtId="49" fontId="109" fillId="0" borderId="214" xfId="0" applyNumberFormat="1" applyFont="1" applyFill="1" applyBorder="1" applyAlignment="1">
      <alignment horizontal="left" wrapText="1" indent="3"/>
    </xf>
    <xf numFmtId="49" fontId="109" fillId="0" borderId="214" xfId="0" applyNumberFormat="1" applyFont="1" applyFill="1" applyBorder="1" applyAlignment="1">
      <alignment horizontal="left" wrapText="1" indent="2"/>
    </xf>
    <xf numFmtId="49" fontId="109" fillId="0" borderId="214" xfId="0" applyNumberFormat="1" applyFont="1" applyFill="1" applyBorder="1" applyAlignment="1">
      <alignment horizontal="left" wrapText="1" indent="1"/>
    </xf>
    <xf numFmtId="49" fontId="109" fillId="0" borderId="215" xfId="0" applyNumberFormat="1" applyFont="1" applyFill="1" applyBorder="1" applyAlignment="1">
      <alignment horizontal="left" wrapText="1" indent="1"/>
    </xf>
    <xf numFmtId="0" fontId="109" fillId="0" borderId="204" xfId="0" applyFont="1" applyFill="1" applyBorder="1"/>
    <xf numFmtId="0" fontId="109" fillId="0" borderId="205" xfId="0" applyFont="1" applyFill="1" applyBorder="1"/>
    <xf numFmtId="0" fontId="109" fillId="0" borderId="209" xfId="0" applyNumberFormat="1" applyFont="1" applyFill="1" applyBorder="1" applyAlignment="1">
      <alignment horizontal="left" vertical="center" wrapText="1"/>
    </xf>
    <xf numFmtId="0" fontId="109" fillId="0" borderId="209" xfId="0" applyFont="1" applyBorder="1" applyAlignment="1">
      <alignment horizontal="center" vertical="center" wrapText="1"/>
    </xf>
    <xf numFmtId="0" fontId="109" fillId="0" borderId="209" xfId="0" applyFont="1" applyBorder="1" applyAlignment="1">
      <alignment horizontal="center" vertical="center"/>
    </xf>
    <xf numFmtId="0" fontId="112" fillId="0" borderId="209" xfId="0" applyNumberFormat="1" applyFont="1" applyFill="1" applyBorder="1" applyAlignment="1">
      <alignment horizontal="left" vertical="center" wrapText="1"/>
    </xf>
    <xf numFmtId="0" fontId="114" fillId="0" borderId="209" xfId="0" applyFont="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0" fontId="349" fillId="0" borderId="124" xfId="0" applyFont="1" applyBorder="1" applyAlignment="1">
      <alignment horizontal="center"/>
    </xf>
    <xf numFmtId="0" fontId="349" fillId="0" borderId="125" xfId="0" applyFont="1" applyBorder="1" applyAlignment="1">
      <alignment horizontal="center"/>
    </xf>
    <xf numFmtId="0" fontId="349" fillId="0" borderId="126" xfId="0"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B3" sqref="B3"/>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17"/>
      <c r="B1" s="123" t="s">
        <v>208</v>
      </c>
      <c r="C1" s="117"/>
    </row>
    <row r="2" spans="1:3">
      <c r="A2" s="124">
        <v>1</v>
      </c>
      <c r="B2" s="252" t="s">
        <v>209</v>
      </c>
      <c r="C2" s="48" t="s">
        <v>751</v>
      </c>
    </row>
    <row r="3" spans="1:3">
      <c r="A3" s="124">
        <v>2</v>
      </c>
      <c r="B3" s="253" t="s">
        <v>769</v>
      </c>
      <c r="C3" s="48" t="s">
        <v>770</v>
      </c>
    </row>
    <row r="4" spans="1:3">
      <c r="A4" s="124">
        <v>3</v>
      </c>
      <c r="B4" s="254" t="s">
        <v>210</v>
      </c>
      <c r="C4" s="48" t="s">
        <v>752</v>
      </c>
    </row>
    <row r="5" spans="1:3">
      <c r="A5" s="125">
        <v>4</v>
      </c>
      <c r="B5" s="255" t="s">
        <v>206</v>
      </c>
      <c r="C5" s="48" t="s">
        <v>753</v>
      </c>
    </row>
    <row r="6" spans="1:3" s="126" customFormat="1" ht="45.75" customHeight="1">
      <c r="A6" s="755" t="s">
        <v>282</v>
      </c>
      <c r="B6" s="756"/>
      <c r="C6" s="756"/>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1" t="s">
        <v>281</v>
      </c>
      <c r="B17" s="250" t="s">
        <v>268</v>
      </c>
    </row>
    <row r="18" spans="1:2" s="15" customFormat="1">
      <c r="A18" s="607" t="s">
        <v>710</v>
      </c>
      <c r="B18" s="608" t="s">
        <v>712</v>
      </c>
    </row>
    <row r="19" spans="1:2" s="15" customFormat="1">
      <c r="A19" s="609" t="s">
        <v>711</v>
      </c>
      <c r="B19" s="608" t="s">
        <v>713</v>
      </c>
    </row>
    <row r="20" spans="1:2">
      <c r="A20" s="117">
        <v>10</v>
      </c>
      <c r="B20" s="161" t="s">
        <v>26</v>
      </c>
    </row>
    <row r="21" spans="1:2">
      <c r="A21" s="117">
        <v>11</v>
      </c>
      <c r="B21" s="162" t="s">
        <v>213</v>
      </c>
    </row>
    <row r="22" spans="1:2">
      <c r="A22" s="117">
        <v>12</v>
      </c>
      <c r="B22" s="162" t="s">
        <v>27</v>
      </c>
    </row>
    <row r="23" spans="1:2">
      <c r="A23" s="276">
        <v>13</v>
      </c>
      <c r="B23" s="277" t="s">
        <v>214</v>
      </c>
    </row>
    <row r="24" spans="1:2">
      <c r="A24" s="276">
        <v>14</v>
      </c>
      <c r="B24" s="278" t="s">
        <v>239</v>
      </c>
    </row>
    <row r="25" spans="1:2">
      <c r="A25" s="279">
        <v>15</v>
      </c>
      <c r="B25" s="280" t="s">
        <v>28</v>
      </c>
    </row>
    <row r="26" spans="1:2">
      <c r="A26" s="279">
        <v>15.1</v>
      </c>
      <c r="B26" s="281" t="s">
        <v>295</v>
      </c>
    </row>
    <row r="27" spans="1:2">
      <c r="A27" s="610">
        <v>15.2</v>
      </c>
      <c r="B27" s="608" t="s">
        <v>715</v>
      </c>
    </row>
    <row r="28" spans="1:2">
      <c r="A28" s="279">
        <v>16</v>
      </c>
      <c r="B28" s="281" t="s">
        <v>336</v>
      </c>
    </row>
    <row r="29" spans="1:2">
      <c r="A29" s="279">
        <v>17</v>
      </c>
      <c r="B29" s="281" t="s">
        <v>377</v>
      </c>
    </row>
    <row r="30" spans="1:2">
      <c r="A30" s="279">
        <v>18</v>
      </c>
      <c r="B30" s="281" t="s">
        <v>665</v>
      </c>
    </row>
    <row r="31" spans="1:2">
      <c r="A31" s="279">
        <v>19</v>
      </c>
      <c r="B31" s="281" t="s">
        <v>666</v>
      </c>
    </row>
    <row r="32" spans="1:2">
      <c r="A32" s="279">
        <v>20</v>
      </c>
      <c r="B32" s="342" t="s">
        <v>667</v>
      </c>
    </row>
    <row r="33" spans="1:2">
      <c r="A33" s="279">
        <v>21</v>
      </c>
      <c r="B33" s="281" t="s">
        <v>493</v>
      </c>
    </row>
    <row r="34" spans="1:2">
      <c r="A34" s="279">
        <v>22</v>
      </c>
      <c r="B34" s="281" t="s">
        <v>668</v>
      </c>
    </row>
    <row r="35" spans="1:2">
      <c r="A35" s="279">
        <v>23</v>
      </c>
      <c r="B35" s="281" t="s">
        <v>669</v>
      </c>
    </row>
    <row r="36" spans="1:2">
      <c r="A36" s="279">
        <v>24</v>
      </c>
      <c r="B36" s="281" t="s">
        <v>670</v>
      </c>
    </row>
    <row r="37" spans="1:2">
      <c r="A37" s="279">
        <v>25</v>
      </c>
      <c r="B37" s="281" t="s">
        <v>378</v>
      </c>
    </row>
    <row r="38" spans="1:2">
      <c r="A38" s="279">
        <v>26</v>
      </c>
      <c r="B38" s="281" t="s">
        <v>515</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15" sqref="C15"/>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300">
        <f>'1. key ratios '!B2</f>
        <v>45747</v>
      </c>
    </row>
    <row r="3" spans="1:3" s="43" customFormat="1" ht="15.75" customHeight="1"/>
    <row r="4" spans="1:3" ht="13.5" thickBot="1">
      <c r="A4" s="54" t="s">
        <v>143</v>
      </c>
      <c r="B4" s="98" t="s">
        <v>142</v>
      </c>
    </row>
    <row r="5" spans="1:3">
      <c r="A5" s="55" t="s">
        <v>6</v>
      </c>
      <c r="B5" s="56"/>
      <c r="C5" s="57" t="s">
        <v>35</v>
      </c>
    </row>
    <row r="6" spans="1:3">
      <c r="A6" s="58">
        <v>1</v>
      </c>
      <c r="B6" s="59" t="s">
        <v>141</v>
      </c>
      <c r="C6" s="60">
        <f>SUM(C7:C11)</f>
        <v>83755984.90259999</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33755984.90259999</v>
      </c>
    </row>
    <row r="12" spans="1:3" s="28" customFormat="1">
      <c r="A12" s="58">
        <v>7</v>
      </c>
      <c r="B12" s="59" t="s">
        <v>135</v>
      </c>
      <c r="C12" s="65">
        <f>SUM(C13:C28)</f>
        <v>1044248.72</v>
      </c>
    </row>
    <row r="13" spans="1:3" s="28" customFormat="1">
      <c r="A13" s="58">
        <v>8</v>
      </c>
      <c r="B13" s="66" t="s">
        <v>134</v>
      </c>
      <c r="C13" s="67"/>
    </row>
    <row r="14" spans="1:3" s="28" customFormat="1" ht="25.5">
      <c r="A14" s="58">
        <v>9</v>
      </c>
      <c r="B14" s="68" t="s">
        <v>133</v>
      </c>
      <c r="C14" s="67"/>
    </row>
    <row r="15" spans="1:3" s="28" customFormat="1">
      <c r="A15" s="58">
        <v>10</v>
      </c>
      <c r="B15" s="69" t="s">
        <v>132</v>
      </c>
      <c r="C15" s="67">
        <v>1044248.72</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603" t="s">
        <v>516</v>
      </c>
      <c r="C23" s="344"/>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f>C6-C12</f>
        <v>82711736.182599992</v>
      </c>
    </row>
    <row r="30" spans="1:3" s="28" customFormat="1">
      <c r="A30" s="74"/>
      <c r="B30" s="75"/>
      <c r="C30" s="67"/>
    </row>
    <row r="31" spans="1:3" s="28" customFormat="1">
      <c r="A31" s="74">
        <v>25</v>
      </c>
      <c r="B31" s="73" t="s">
        <v>119</v>
      </c>
      <c r="C31" s="65">
        <f>C32+C35</f>
        <v>0</v>
      </c>
    </row>
    <row r="32" spans="1:3" s="28" customFormat="1">
      <c r="A32" s="74">
        <v>26</v>
      </c>
      <c r="B32" s="63" t="s">
        <v>118</v>
      </c>
      <c r="C32" s="76">
        <f>C33+C34</f>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f>SUM(C37:C41)</f>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f>C31-C36</f>
        <v>0</v>
      </c>
    </row>
    <row r="43" spans="1:3" s="28" customFormat="1">
      <c r="A43" s="74"/>
      <c r="B43" s="75"/>
      <c r="C43" s="67"/>
    </row>
    <row r="44" spans="1:3" s="28" customFormat="1">
      <c r="A44" s="74">
        <v>37</v>
      </c>
      <c r="B44" s="78" t="s">
        <v>109</v>
      </c>
      <c r="C44" s="65">
        <f>SUM(C45:C47)</f>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f>SUM(C49:C52)</f>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80" zoomScaleNormal="80" workbookViewId="0">
      <selection activeCell="C7" sqref="C7:C17"/>
    </sheetView>
  </sheetViews>
  <sheetFormatPr defaultColWidth="9.140625" defaultRowHeight="12.75"/>
  <cols>
    <col min="1" max="1" width="9.42578125" style="174" bestFit="1" customWidth="1"/>
    <col min="2" max="2" width="59" style="174" customWidth="1"/>
    <col min="3" max="3" width="16.85546875" style="174" bestFit="1" customWidth="1"/>
    <col min="4" max="4" width="13.140625" style="174" bestFit="1" customWidth="1"/>
    <col min="5" max="16384" width="9.140625" style="174"/>
  </cols>
  <sheetData>
    <row r="1" spans="1:4" ht="15">
      <c r="A1" s="232" t="s">
        <v>30</v>
      </c>
      <c r="B1" s="3" t="str">
        <f>'Info '!C2</f>
        <v>JSC Ziraat Bank Georgia</v>
      </c>
    </row>
    <row r="2" spans="1:4" s="148" customFormat="1" ht="15.75" customHeight="1">
      <c r="A2" s="148" t="s">
        <v>31</v>
      </c>
      <c r="B2" s="300">
        <f>'1. key ratios '!B2</f>
        <v>45747</v>
      </c>
    </row>
    <row r="3" spans="1:4" s="148" customFormat="1" ht="15.75" customHeight="1"/>
    <row r="4" spans="1:4" ht="13.5" thickBot="1">
      <c r="A4" s="191" t="s">
        <v>267</v>
      </c>
      <c r="B4" s="240" t="s">
        <v>268</v>
      </c>
    </row>
    <row r="5" spans="1:4" s="241" customFormat="1" ht="12.75" customHeight="1">
      <c r="A5" s="274"/>
      <c r="B5" s="275" t="s">
        <v>271</v>
      </c>
      <c r="C5" s="233" t="s">
        <v>269</v>
      </c>
      <c r="D5" s="234" t="s">
        <v>270</v>
      </c>
    </row>
    <row r="6" spans="1:4" s="242" customFormat="1">
      <c r="A6" s="235">
        <v>1</v>
      </c>
      <c r="B6" s="266" t="s">
        <v>272</v>
      </c>
      <c r="C6" s="266"/>
      <c r="D6" s="236"/>
    </row>
    <row r="7" spans="1:4" s="242" customFormat="1">
      <c r="A7" s="237" t="s">
        <v>258</v>
      </c>
      <c r="B7" s="267" t="s">
        <v>273</v>
      </c>
      <c r="C7" s="258">
        <v>4.4999999999999998E-2</v>
      </c>
      <c r="D7" s="259">
        <f>C7*'5. RWA '!$C$13</f>
        <v>12581518.682259766</v>
      </c>
    </row>
    <row r="8" spans="1:4" s="242" customFormat="1">
      <c r="A8" s="237" t="s">
        <v>259</v>
      </c>
      <c r="B8" s="267" t="s">
        <v>274</v>
      </c>
      <c r="C8" s="260">
        <v>0.06</v>
      </c>
      <c r="D8" s="259">
        <f>C8*'5. RWA '!$C$13</f>
        <v>16775358.243013021</v>
      </c>
    </row>
    <row r="9" spans="1:4" s="242" customFormat="1">
      <c r="A9" s="237" t="s">
        <v>260</v>
      </c>
      <c r="B9" s="267" t="s">
        <v>275</v>
      </c>
      <c r="C9" s="260">
        <v>0.08</v>
      </c>
      <c r="D9" s="259">
        <f>C9*'5. RWA '!$C$13</f>
        <v>22367144.324017365</v>
      </c>
    </row>
    <row r="10" spans="1:4" s="242" customFormat="1">
      <c r="A10" s="235" t="s">
        <v>261</v>
      </c>
      <c r="B10" s="266" t="s">
        <v>276</v>
      </c>
      <c r="C10" s="261"/>
      <c r="D10" s="268"/>
    </row>
    <row r="11" spans="1:4" s="243" customFormat="1">
      <c r="A11" s="238" t="s">
        <v>262</v>
      </c>
      <c r="B11" s="257" t="s">
        <v>746</v>
      </c>
      <c r="C11" s="262">
        <v>2.5000000000000001E-2</v>
      </c>
      <c r="D11" s="259">
        <v>6989732.6012554262</v>
      </c>
    </row>
    <row r="12" spans="1:4" s="243" customFormat="1">
      <c r="A12" s="238" t="s">
        <v>263</v>
      </c>
      <c r="B12" s="257" t="s">
        <v>277</v>
      </c>
      <c r="C12" s="262">
        <v>5.0000000000000001E-3</v>
      </c>
      <c r="D12" s="259">
        <v>1397946.5202510853</v>
      </c>
    </row>
    <row r="13" spans="1:4" s="243" customFormat="1">
      <c r="A13" s="238" t="s">
        <v>264</v>
      </c>
      <c r="B13" s="257" t="s">
        <v>278</v>
      </c>
      <c r="C13" s="262">
        <v>0</v>
      </c>
      <c r="D13" s="259">
        <v>0</v>
      </c>
    </row>
    <row r="14" spans="1:4" s="243" customFormat="1">
      <c r="A14" s="235" t="s">
        <v>265</v>
      </c>
      <c r="B14" s="266" t="s">
        <v>325</v>
      </c>
      <c r="C14" s="263"/>
      <c r="D14" s="269"/>
    </row>
    <row r="15" spans="1:4" s="243" customFormat="1">
      <c r="A15" s="238">
        <v>3.1</v>
      </c>
      <c r="B15" s="257" t="s">
        <v>283</v>
      </c>
      <c r="C15" s="262">
        <v>4.6408772756447732E-2</v>
      </c>
      <c r="D15" s="259">
        <v>12975396.476799892</v>
      </c>
    </row>
    <row r="16" spans="1:4" s="243" customFormat="1">
      <c r="A16" s="238">
        <v>3.2</v>
      </c>
      <c r="B16" s="257" t="s">
        <v>284</v>
      </c>
      <c r="C16" s="262">
        <v>5.8102347522324557E-2</v>
      </c>
      <c r="D16" s="259">
        <v>16244794.907450575</v>
      </c>
    </row>
    <row r="17" spans="1:6" s="242" customFormat="1">
      <c r="A17" s="238">
        <v>3.3</v>
      </c>
      <c r="B17" s="257" t="s">
        <v>285</v>
      </c>
      <c r="C17" s="262">
        <v>7.3488630109004596E-2</v>
      </c>
      <c r="D17" s="259">
        <v>20546634.947780419</v>
      </c>
    </row>
    <row r="18" spans="1:6" s="241" customFormat="1" ht="12.75" customHeight="1">
      <c r="A18" s="272"/>
      <c r="B18" s="273" t="s">
        <v>324</v>
      </c>
      <c r="C18" s="264" t="s">
        <v>269</v>
      </c>
      <c r="D18" s="270" t="s">
        <v>270</v>
      </c>
    </row>
    <row r="19" spans="1:6" s="242" customFormat="1">
      <c r="A19" s="239">
        <v>4</v>
      </c>
      <c r="B19" s="257" t="s">
        <v>279</v>
      </c>
      <c r="C19" s="262">
        <f>C7+C11+C12+C13+C15</f>
        <v>0.12140877275644774</v>
      </c>
      <c r="D19" s="259">
        <f>C19*'5. RWA '!$C$13</f>
        <v>33944594.280566171</v>
      </c>
    </row>
    <row r="20" spans="1:6" s="242" customFormat="1">
      <c r="A20" s="239">
        <v>5</v>
      </c>
      <c r="B20" s="257" t="s">
        <v>90</v>
      </c>
      <c r="C20" s="262">
        <f>C8+C11+C12+C13+C16</f>
        <v>0.14810234752232454</v>
      </c>
      <c r="D20" s="259">
        <f>C20*'5. RWA '!$C$13</f>
        <v>41407832.271970101</v>
      </c>
    </row>
    <row r="21" spans="1:6" s="242" customFormat="1" ht="13.5" thickBot="1">
      <c r="A21" s="244" t="s">
        <v>266</v>
      </c>
      <c r="B21" s="245" t="s">
        <v>280</v>
      </c>
      <c r="C21" s="265">
        <f>C9+C11+C12+C13+C17</f>
        <v>0.18348863010900462</v>
      </c>
      <c r="D21" s="271">
        <f>C21*'5. RWA '!$C$13</f>
        <v>51301458.393304303</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19" sqref="A19"/>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14" t="str">
        <f>'9.1. Capital Requirements'!A1</f>
        <v>Bank:</v>
      </c>
      <c r="B1" s="3" t="str">
        <f>'Info '!C2</f>
        <v>JSC Ziraat Bank Georgia</v>
      </c>
    </row>
    <row r="2" spans="1:3">
      <c r="A2" s="514" t="str">
        <f>'9.1. Capital Requirements'!A2</f>
        <v>Date:</v>
      </c>
      <c r="B2" s="515">
        <v>45016</v>
      </c>
    </row>
    <row r="3" spans="1:3">
      <c r="A3" s="516" t="s">
        <v>674</v>
      </c>
      <c r="B3" s="517" t="s">
        <v>675</v>
      </c>
    </row>
    <row r="4" spans="1:3" ht="15.75" thickBot="1"/>
    <row r="5" spans="1:3">
      <c r="A5" s="518"/>
      <c r="B5" s="519" t="s">
        <v>676</v>
      </c>
      <c r="C5" s="550"/>
    </row>
    <row r="6" spans="1:3">
      <c r="A6" s="520" t="s">
        <v>696</v>
      </c>
      <c r="B6" s="521">
        <f>SUM(B7,B11)</f>
        <v>82711736.182599992</v>
      </c>
      <c r="C6" s="550"/>
    </row>
    <row r="7" spans="1:3">
      <c r="A7" s="520" t="s">
        <v>682</v>
      </c>
      <c r="B7" s="521">
        <f>SUM(B8:B10)</f>
        <v>82711736.182599992</v>
      </c>
      <c r="C7" s="550"/>
    </row>
    <row r="8" spans="1:3">
      <c r="A8" s="522" t="s">
        <v>677</v>
      </c>
      <c r="B8" s="523">
        <f>'9.Capital'!C29</f>
        <v>82711736.182599992</v>
      </c>
      <c r="C8" s="550"/>
    </row>
    <row r="9" spans="1:3">
      <c r="A9" s="522" t="s">
        <v>678</v>
      </c>
      <c r="B9" s="523">
        <f>'9.Capital'!C42</f>
        <v>0</v>
      </c>
      <c r="C9" s="550"/>
    </row>
    <row r="10" spans="1:3">
      <c r="A10" s="522" t="s">
        <v>679</v>
      </c>
      <c r="B10" s="523">
        <f>'9.Capital'!C53</f>
        <v>0</v>
      </c>
      <c r="C10" s="550"/>
    </row>
    <row r="11" spans="1:3">
      <c r="A11" s="520" t="s">
        <v>683</v>
      </c>
      <c r="B11" s="521">
        <f>SUM(B12:B13)</f>
        <v>0</v>
      </c>
      <c r="C11" s="550"/>
    </row>
    <row r="12" spans="1:3">
      <c r="A12" s="522" t="s">
        <v>702</v>
      </c>
      <c r="B12" s="523"/>
      <c r="C12" s="550"/>
    </row>
    <row r="13" spans="1:3">
      <c r="A13" s="522" t="s">
        <v>684</v>
      </c>
      <c r="B13" s="523"/>
      <c r="C13" s="550"/>
    </row>
    <row r="14" spans="1:3">
      <c r="A14" s="520" t="s">
        <v>685</v>
      </c>
      <c r="B14" s="521">
        <f>SUM(B15:B16)</f>
        <v>82711736.182599992</v>
      </c>
      <c r="C14" s="550"/>
    </row>
    <row r="15" spans="1:3">
      <c r="A15" s="524" t="s">
        <v>686</v>
      </c>
      <c r="B15" s="523"/>
      <c r="C15" s="550"/>
    </row>
    <row r="16" spans="1:3">
      <c r="A16" s="524" t="s">
        <v>687</v>
      </c>
      <c r="B16" s="523">
        <f>B7</f>
        <v>82711736.182599992</v>
      </c>
      <c r="C16" s="550"/>
    </row>
    <row r="17" spans="1:5">
      <c r="A17" s="520" t="s">
        <v>690</v>
      </c>
      <c r="B17" s="521"/>
      <c r="C17" s="550"/>
    </row>
    <row r="18" spans="1:5">
      <c r="A18" s="524" t="s">
        <v>688</v>
      </c>
      <c r="B18" s="523">
        <f>'5. RWA '!C13</f>
        <v>279589304.05021703</v>
      </c>
      <c r="C18" s="550"/>
    </row>
    <row r="19" spans="1:5">
      <c r="A19" s="524" t="s">
        <v>689</v>
      </c>
      <c r="B19" s="523">
        <f>'15.1 LR'!C32</f>
        <v>288456474.21869004</v>
      </c>
      <c r="C19" s="550"/>
    </row>
    <row r="20" spans="1:5">
      <c r="A20" s="520" t="s">
        <v>704</v>
      </c>
      <c r="B20" s="521"/>
      <c r="C20" s="550"/>
    </row>
    <row r="21" spans="1:5">
      <c r="A21" s="525" t="s">
        <v>691</v>
      </c>
      <c r="B21" s="526">
        <f>IFERROR(B6/B18,0)</f>
        <v>0.29583297710038342</v>
      </c>
      <c r="C21" s="550"/>
    </row>
    <row r="22" spans="1:5">
      <c r="A22" s="525" t="s">
        <v>708</v>
      </c>
      <c r="B22" s="526">
        <f>IFERROR(B6/B19,0)</f>
        <v>0.28673905276916412</v>
      </c>
      <c r="C22" s="550"/>
    </row>
    <row r="23" spans="1:5" ht="15.75" thickBot="1">
      <c r="A23" s="527" t="s">
        <v>692</v>
      </c>
      <c r="B23" s="528">
        <f>IFERROR(B6/B14,0)</f>
        <v>1</v>
      </c>
    </row>
    <row r="24" spans="1:5" ht="16.5" customHeight="1">
      <c r="A24" s="529" t="s">
        <v>680</v>
      </c>
      <c r="B24" s="530"/>
      <c r="C24" s="530"/>
      <c r="D24" s="530"/>
      <c r="E24" s="530"/>
    </row>
    <row r="25" spans="1:5" ht="25.5" customHeight="1">
      <c r="A25" s="529" t="s">
        <v>701</v>
      </c>
    </row>
    <row r="26" spans="1:5" ht="42.6" customHeight="1">
      <c r="A26" s="529" t="s">
        <v>703</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B1" sqref="B1"/>
    </sheetView>
  </sheetViews>
  <sheetFormatPr defaultRowHeight="15"/>
  <cols>
    <col min="1" max="1" width="56.85546875" customWidth="1"/>
    <col min="2" max="2" width="28.140625" bestFit="1" customWidth="1"/>
    <col min="3" max="6" width="28.140625" customWidth="1"/>
  </cols>
  <sheetData>
    <row r="1" spans="1:7">
      <c r="A1" s="514" t="s">
        <v>30</v>
      </c>
      <c r="B1" s="3" t="str">
        <f>'Info '!C2</f>
        <v>JSC Ziraat Bank Georgia</v>
      </c>
      <c r="C1" s="174"/>
    </row>
    <row r="2" spans="1:7">
      <c r="A2" s="514" t="s">
        <v>31</v>
      </c>
      <c r="B2" s="515">
        <v>45016</v>
      </c>
      <c r="C2" s="174"/>
    </row>
    <row r="3" spans="1:7">
      <c r="A3" s="516" t="s">
        <v>681</v>
      </c>
      <c r="B3" s="517" t="s">
        <v>675</v>
      </c>
      <c r="C3" s="174"/>
    </row>
    <row r="5" spans="1:7">
      <c r="A5" s="531"/>
    </row>
    <row r="6" spans="1:7" ht="15.75" thickBot="1">
      <c r="A6" s="532"/>
      <c r="B6" s="532"/>
      <c r="C6" s="532"/>
      <c r="D6" s="532"/>
      <c r="E6" s="532"/>
      <c r="F6" s="532"/>
    </row>
    <row r="7" spans="1:7">
      <c r="A7" s="787"/>
      <c r="B7" s="789" t="s">
        <v>707</v>
      </c>
      <c r="C7" s="789"/>
      <c r="D7" s="789"/>
      <c r="E7" s="789"/>
      <c r="F7" s="790" t="s">
        <v>64</v>
      </c>
    </row>
    <row r="8" spans="1:7">
      <c r="A8" s="788"/>
      <c r="B8" s="533" t="s">
        <v>693</v>
      </c>
      <c r="C8" s="533" t="s">
        <v>694</v>
      </c>
      <c r="D8" s="533" t="s">
        <v>695</v>
      </c>
      <c r="E8" s="533" t="s">
        <v>705</v>
      </c>
      <c r="F8" s="791"/>
      <c r="G8" s="551"/>
    </row>
    <row r="9" spans="1:7">
      <c r="A9" s="534" t="s">
        <v>696</v>
      </c>
      <c r="B9" s="535">
        <f>B13+B17</f>
        <v>0</v>
      </c>
      <c r="C9" s="535">
        <f t="shared" ref="C9:E9" si="0">C13+C17</f>
        <v>0</v>
      </c>
      <c r="D9" s="535">
        <f t="shared" si="0"/>
        <v>0</v>
      </c>
      <c r="E9" s="535">
        <f t="shared" si="0"/>
        <v>0</v>
      </c>
      <c r="F9" s="536">
        <f>F13+F17</f>
        <v>0</v>
      </c>
    </row>
    <row r="10" spans="1:7">
      <c r="A10" s="537" t="s">
        <v>698</v>
      </c>
      <c r="B10" s="538">
        <f t="shared" ref="B10:E12" si="1">B14+B18</f>
        <v>0</v>
      </c>
      <c r="C10" s="538">
        <f t="shared" si="1"/>
        <v>0</v>
      </c>
      <c r="D10" s="538">
        <f t="shared" si="1"/>
        <v>0</v>
      </c>
      <c r="E10" s="538">
        <f t="shared" si="1"/>
        <v>0</v>
      </c>
      <c r="F10" s="536">
        <f>SUM(B10:E10)</f>
        <v>0</v>
      </c>
      <c r="G10" s="550"/>
    </row>
    <row r="11" spans="1:7">
      <c r="A11" s="537" t="s">
        <v>706</v>
      </c>
      <c r="B11" s="538">
        <f t="shared" si="1"/>
        <v>0</v>
      </c>
      <c r="C11" s="538">
        <f t="shared" si="1"/>
        <v>0</v>
      </c>
      <c r="D11" s="538">
        <f t="shared" si="1"/>
        <v>0</v>
      </c>
      <c r="E11" s="538">
        <f t="shared" si="1"/>
        <v>0</v>
      </c>
      <c r="F11" s="536">
        <f t="shared" ref="F11:F12" si="2">SUM(B11:E11)</f>
        <v>0</v>
      </c>
      <c r="G11" s="550"/>
    </row>
    <row r="12" spans="1:7">
      <c r="A12" s="539" t="s">
        <v>697</v>
      </c>
      <c r="B12" s="538">
        <f t="shared" si="1"/>
        <v>0</v>
      </c>
      <c r="C12" s="538">
        <f t="shared" si="1"/>
        <v>0</v>
      </c>
      <c r="D12" s="538">
        <f t="shared" si="1"/>
        <v>0</v>
      </c>
      <c r="E12" s="538">
        <f t="shared" si="1"/>
        <v>0</v>
      </c>
      <c r="F12" s="536">
        <f t="shared" si="2"/>
        <v>0</v>
      </c>
      <c r="G12" s="550"/>
    </row>
    <row r="13" spans="1:7">
      <c r="A13" s="540" t="s">
        <v>687</v>
      </c>
      <c r="B13" s="541"/>
      <c r="C13" s="541"/>
      <c r="D13" s="541"/>
      <c r="E13" s="541"/>
      <c r="F13" s="542"/>
    </row>
    <row r="14" spans="1:7">
      <c r="A14" s="537" t="s">
        <v>698</v>
      </c>
      <c r="B14" s="543"/>
      <c r="C14" s="543"/>
      <c r="D14" s="543"/>
      <c r="E14" s="543"/>
      <c r="F14" s="544"/>
    </row>
    <row r="15" spans="1:7">
      <c r="A15" s="537" t="s">
        <v>706</v>
      </c>
      <c r="B15" s="543"/>
      <c r="C15" s="543"/>
      <c r="D15" s="543"/>
      <c r="E15" s="543"/>
      <c r="F15" s="544"/>
    </row>
    <row r="16" spans="1:7">
      <c r="A16" s="539" t="s">
        <v>697</v>
      </c>
      <c r="B16" s="543"/>
      <c r="C16" s="543"/>
      <c r="D16" s="543"/>
      <c r="E16" s="543"/>
      <c r="F16" s="544"/>
    </row>
    <row r="17" spans="1:6">
      <c r="A17" s="540" t="s">
        <v>683</v>
      </c>
      <c r="B17" s="541"/>
      <c r="C17" s="541"/>
      <c r="D17" s="541"/>
      <c r="E17" s="541"/>
      <c r="F17" s="544"/>
    </row>
    <row r="18" spans="1:6">
      <c r="A18" s="537" t="s">
        <v>698</v>
      </c>
      <c r="B18" s="543"/>
      <c r="C18" s="543"/>
      <c r="D18" s="543"/>
      <c r="E18" s="543"/>
      <c r="F18" s="544"/>
    </row>
    <row r="19" spans="1:6">
      <c r="A19" s="537" t="s">
        <v>706</v>
      </c>
      <c r="B19" s="543"/>
      <c r="C19" s="543"/>
      <c r="D19" s="543"/>
      <c r="E19" s="543"/>
      <c r="F19" s="544"/>
    </row>
    <row r="20" spans="1:6" ht="15.75" thickBot="1">
      <c r="A20" s="539" t="s">
        <v>697</v>
      </c>
      <c r="B20" s="545"/>
      <c r="C20" s="545"/>
      <c r="D20" s="545"/>
      <c r="E20" s="545"/>
      <c r="F20" s="54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F61" sqref="F61"/>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300">
        <f>'1. key ratios '!B2</f>
        <v>45747</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623</v>
      </c>
      <c r="D5" s="84" t="s">
        <v>49</v>
      </c>
    </row>
    <row r="6" spans="1:6" ht="15">
      <c r="A6" s="345">
        <v>1</v>
      </c>
      <c r="B6" s="346" t="s">
        <v>524</v>
      </c>
      <c r="C6" s="675">
        <f>SUM(C7:C9)</f>
        <v>85673093.956699997</v>
      </c>
      <c r="D6" s="85"/>
      <c r="E6" s="86"/>
    </row>
    <row r="7" spans="1:6" ht="15">
      <c r="A7" s="345">
        <v>1.1000000000000001</v>
      </c>
      <c r="B7" s="347" t="s">
        <v>525</v>
      </c>
      <c r="C7" s="676">
        <v>9237747.5636999998</v>
      </c>
      <c r="D7" s="87"/>
      <c r="E7" s="86"/>
    </row>
    <row r="8" spans="1:6" ht="15">
      <c r="A8" s="345">
        <v>1.2</v>
      </c>
      <c r="B8" s="347" t="s">
        <v>526</v>
      </c>
      <c r="C8" s="676">
        <v>54808302.761299998</v>
      </c>
      <c r="D8" s="87"/>
      <c r="E8" s="86"/>
    </row>
    <row r="9" spans="1:6" ht="15">
      <c r="A9" s="345">
        <v>1.3</v>
      </c>
      <c r="B9" s="347" t="s">
        <v>527</v>
      </c>
      <c r="C9" s="676">
        <v>21627043.631699998</v>
      </c>
      <c r="D9" s="405"/>
      <c r="E9" s="86"/>
    </row>
    <row r="10" spans="1:6" ht="15">
      <c r="A10" s="345">
        <v>2</v>
      </c>
      <c r="B10" s="348" t="s">
        <v>528</v>
      </c>
      <c r="C10" s="677"/>
      <c r="D10" s="405"/>
      <c r="E10" s="86"/>
    </row>
    <row r="11" spans="1:6" ht="15">
      <c r="A11" s="345">
        <v>2.1</v>
      </c>
      <c r="B11" s="349" t="s">
        <v>529</v>
      </c>
      <c r="C11" s="678"/>
      <c r="D11" s="406"/>
      <c r="E11" s="88"/>
    </row>
    <row r="12" spans="1:6" ht="15">
      <c r="A12" s="345">
        <v>3</v>
      </c>
      <c r="B12" s="350" t="s">
        <v>530</v>
      </c>
      <c r="C12" s="679"/>
      <c r="D12" s="406"/>
      <c r="E12" s="88"/>
    </row>
    <row r="13" spans="1:6" ht="15">
      <c r="A13" s="345">
        <v>4</v>
      </c>
      <c r="B13" s="351" t="s">
        <v>531</v>
      </c>
      <c r="C13" s="679"/>
      <c r="D13" s="406"/>
      <c r="E13" s="88"/>
    </row>
    <row r="14" spans="1:6" ht="15">
      <c r="A14" s="345">
        <v>5</v>
      </c>
      <c r="B14" s="352" t="s">
        <v>532</v>
      </c>
      <c r="C14" s="679">
        <f>SUM(C15:C17)</f>
        <v>0</v>
      </c>
      <c r="D14" s="406"/>
      <c r="E14" s="88"/>
    </row>
    <row r="15" spans="1:6" ht="15">
      <c r="A15" s="345">
        <v>5.0999999999999996</v>
      </c>
      <c r="B15" s="353" t="s">
        <v>533</v>
      </c>
      <c r="C15" s="680"/>
      <c r="D15" s="406"/>
      <c r="E15" s="86"/>
    </row>
    <row r="16" spans="1:6" ht="15">
      <c r="A16" s="345">
        <v>5.2</v>
      </c>
      <c r="B16" s="353" t="s">
        <v>534</v>
      </c>
      <c r="C16" s="676"/>
      <c r="D16" s="405"/>
      <c r="E16" s="86"/>
    </row>
    <row r="17" spans="1:5" ht="15">
      <c r="A17" s="345">
        <v>5.3</v>
      </c>
      <c r="B17" s="354" t="s">
        <v>535</v>
      </c>
      <c r="C17" s="676"/>
      <c r="D17" s="405"/>
      <c r="E17" s="86"/>
    </row>
    <row r="18" spans="1:5" ht="15">
      <c r="A18" s="345">
        <v>6</v>
      </c>
      <c r="B18" s="350" t="s">
        <v>536</v>
      </c>
      <c r="C18" s="677">
        <f>SUM(C19:C20)</f>
        <v>165921586.32730001</v>
      </c>
      <c r="D18" s="405"/>
      <c r="E18" s="86"/>
    </row>
    <row r="19" spans="1:5" ht="15">
      <c r="A19" s="345">
        <v>6.1</v>
      </c>
      <c r="B19" s="353" t="s">
        <v>534</v>
      </c>
      <c r="C19" s="678">
        <v>0</v>
      </c>
      <c r="D19" s="405"/>
      <c r="E19" s="86"/>
    </row>
    <row r="20" spans="1:5" ht="15">
      <c r="A20" s="345">
        <v>6.2</v>
      </c>
      <c r="B20" s="354" t="s">
        <v>535</v>
      </c>
      <c r="C20" s="678">
        <v>165921586.32730001</v>
      </c>
      <c r="D20" s="405"/>
      <c r="E20" s="86"/>
    </row>
    <row r="21" spans="1:5" ht="15">
      <c r="A21" s="345">
        <v>7</v>
      </c>
      <c r="B21" s="348" t="s">
        <v>537</v>
      </c>
      <c r="C21" s="679">
        <v>0</v>
      </c>
      <c r="D21" s="405"/>
      <c r="E21" s="86"/>
    </row>
    <row r="22" spans="1:5" ht="15">
      <c r="A22" s="345">
        <v>8</v>
      </c>
      <c r="B22" s="355" t="s">
        <v>538</v>
      </c>
      <c r="C22" s="677">
        <v>0</v>
      </c>
      <c r="D22" s="405"/>
      <c r="E22" s="86"/>
    </row>
    <row r="23" spans="1:5" ht="15">
      <c r="A23" s="345">
        <v>9</v>
      </c>
      <c r="B23" s="351" t="s">
        <v>539</v>
      </c>
      <c r="C23" s="677">
        <f>SUM(C24:C25)</f>
        <v>4979388.6100000003</v>
      </c>
      <c r="D23" s="407"/>
      <c r="E23" s="86"/>
    </row>
    <row r="24" spans="1:5" ht="15">
      <c r="A24" s="345">
        <v>9.1</v>
      </c>
      <c r="B24" s="353" t="s">
        <v>540</v>
      </c>
      <c r="C24" s="681">
        <v>4979388.6100000003</v>
      </c>
      <c r="D24" s="408"/>
      <c r="E24" s="86"/>
    </row>
    <row r="25" spans="1:5" ht="15">
      <c r="A25" s="345">
        <v>9.1999999999999993</v>
      </c>
      <c r="B25" s="353" t="s">
        <v>541</v>
      </c>
      <c r="C25" s="682"/>
      <c r="D25" s="404"/>
      <c r="E25" s="90"/>
    </row>
    <row r="26" spans="1:5" ht="15.75">
      <c r="A26" s="345">
        <v>10</v>
      </c>
      <c r="B26" s="351" t="s">
        <v>542</v>
      </c>
      <c r="C26" s="683">
        <f>SUM(C27:C28)</f>
        <v>1044248.72</v>
      </c>
      <c r="D26" s="513" t="s">
        <v>664</v>
      </c>
      <c r="E26" s="86"/>
    </row>
    <row r="27" spans="1:5" ht="15">
      <c r="A27" s="345">
        <v>10.1</v>
      </c>
      <c r="B27" s="353" t="s">
        <v>543</v>
      </c>
      <c r="C27" s="676"/>
      <c r="D27" s="87"/>
      <c r="E27" s="86"/>
    </row>
    <row r="28" spans="1:5" ht="15">
      <c r="A28" s="345">
        <v>10.199999999999999</v>
      </c>
      <c r="B28" s="353" t="s">
        <v>544</v>
      </c>
      <c r="C28" s="676">
        <v>1044248.72</v>
      </c>
      <c r="D28" s="87"/>
      <c r="E28" s="86"/>
    </row>
    <row r="29" spans="1:5" ht="15">
      <c r="A29" s="345">
        <v>11</v>
      </c>
      <c r="B29" s="351" t="s">
        <v>545</v>
      </c>
      <c r="C29" s="677">
        <f>SUM(C30:C31)</f>
        <v>0</v>
      </c>
      <c r="D29" s="87"/>
      <c r="E29" s="86"/>
    </row>
    <row r="30" spans="1:5" ht="15">
      <c r="A30" s="345">
        <v>11.1</v>
      </c>
      <c r="B30" s="353" t="s">
        <v>546</v>
      </c>
      <c r="C30" s="676"/>
      <c r="D30" s="87"/>
      <c r="E30" s="86"/>
    </row>
    <row r="31" spans="1:5" ht="15">
      <c r="A31" s="345">
        <v>11.2</v>
      </c>
      <c r="B31" s="353" t="s">
        <v>547</v>
      </c>
      <c r="C31" s="676"/>
      <c r="D31" s="87"/>
      <c r="E31" s="86"/>
    </row>
    <row r="32" spans="1:5" ht="15">
      <c r="A32" s="345">
        <v>13</v>
      </c>
      <c r="B32" s="351" t="s">
        <v>548</v>
      </c>
      <c r="C32" s="677">
        <v>3195025.1769000003</v>
      </c>
      <c r="D32" s="87"/>
      <c r="E32" s="86"/>
    </row>
    <row r="33" spans="1:5" ht="15">
      <c r="A33" s="345">
        <v>13.1</v>
      </c>
      <c r="B33" s="356" t="s">
        <v>549</v>
      </c>
      <c r="C33" s="676">
        <v>302210</v>
      </c>
      <c r="D33" s="87"/>
      <c r="E33" s="86"/>
    </row>
    <row r="34" spans="1:5" ht="15">
      <c r="A34" s="345">
        <v>13.2</v>
      </c>
      <c r="B34" s="356" t="s">
        <v>550</v>
      </c>
      <c r="C34" s="681">
        <v>0</v>
      </c>
      <c r="D34" s="89"/>
      <c r="E34" s="86"/>
    </row>
    <row r="35" spans="1:5" ht="15">
      <c r="A35" s="345">
        <v>14</v>
      </c>
      <c r="B35" s="357" t="s">
        <v>551</v>
      </c>
      <c r="C35" s="684">
        <f>SUM(C6,C10,C12,C13,C14,C18,C21,C22,C23,C26,C29,C32)</f>
        <v>260813342.79090002</v>
      </c>
      <c r="D35" s="89"/>
      <c r="E35" s="86"/>
    </row>
    <row r="36" spans="1:5" ht="15">
      <c r="A36" s="345"/>
      <c r="B36" s="358" t="s">
        <v>552</v>
      </c>
      <c r="C36" s="685"/>
      <c r="D36" s="91"/>
      <c r="E36" s="86"/>
    </row>
    <row r="37" spans="1:5" ht="15">
      <c r="A37" s="345">
        <v>15</v>
      </c>
      <c r="B37" s="359" t="s">
        <v>553</v>
      </c>
      <c r="C37" s="682"/>
      <c r="D37" s="404"/>
      <c r="E37" s="90"/>
    </row>
    <row r="38" spans="1:5" ht="15">
      <c r="A38" s="362">
        <v>15.1</v>
      </c>
      <c r="B38" s="363" t="s">
        <v>529</v>
      </c>
      <c r="C38" s="676"/>
      <c r="D38" s="87"/>
      <c r="E38" s="86"/>
    </row>
    <row r="39" spans="1:5" ht="15">
      <c r="A39" s="362">
        <v>16</v>
      </c>
      <c r="B39" s="348" t="s">
        <v>554</v>
      </c>
      <c r="C39" s="677"/>
      <c r="D39" s="87"/>
      <c r="E39" s="86"/>
    </row>
    <row r="40" spans="1:5" ht="15">
      <c r="A40" s="362">
        <v>17</v>
      </c>
      <c r="B40" s="348" t="s">
        <v>555</v>
      </c>
      <c r="C40" s="677">
        <f>SUM(C41:C44)</f>
        <v>174681210.28829998</v>
      </c>
      <c r="D40" s="87"/>
      <c r="E40" s="86"/>
    </row>
    <row r="41" spans="1:5" ht="15">
      <c r="A41" s="362">
        <v>17.100000000000001</v>
      </c>
      <c r="B41" s="364" t="s">
        <v>556</v>
      </c>
      <c r="C41" s="676">
        <v>170768484.94</v>
      </c>
      <c r="D41" s="87"/>
      <c r="E41" s="86"/>
    </row>
    <row r="42" spans="1:5" ht="15">
      <c r="A42" s="362">
        <v>17.2</v>
      </c>
      <c r="B42" s="365" t="s">
        <v>557</v>
      </c>
      <c r="C42" s="681">
        <v>2758819.7002000003</v>
      </c>
      <c r="D42" s="87"/>
      <c r="E42" s="86"/>
    </row>
    <row r="43" spans="1:5" ht="15">
      <c r="A43" s="362">
        <v>17.3</v>
      </c>
      <c r="B43" s="394" t="s">
        <v>558</v>
      </c>
      <c r="C43" s="686">
        <v>0</v>
      </c>
      <c r="D43" s="89"/>
      <c r="E43" s="86"/>
    </row>
    <row r="44" spans="1:5" ht="15">
      <c r="A44" s="362">
        <v>17.399999999999999</v>
      </c>
      <c r="B44" s="395" t="s">
        <v>559</v>
      </c>
      <c r="C44" s="686">
        <v>1153905.6480999999</v>
      </c>
      <c r="D44" s="396"/>
      <c r="E44" s="86"/>
    </row>
    <row r="45" spans="1:5" ht="15">
      <c r="A45" s="362">
        <v>18</v>
      </c>
      <c r="B45" s="397" t="s">
        <v>560</v>
      </c>
      <c r="C45" s="687">
        <v>213829.65</v>
      </c>
      <c r="D45" s="403"/>
      <c r="E45" s="90"/>
    </row>
    <row r="46" spans="1:5" ht="15.75">
      <c r="A46" s="362">
        <v>19</v>
      </c>
      <c r="B46" s="397" t="s">
        <v>561</v>
      </c>
      <c r="C46" s="688">
        <f>SUM(C47:C48)</f>
        <v>481228</v>
      </c>
      <c r="D46" s="398"/>
    </row>
    <row r="47" spans="1:5" ht="15.75">
      <c r="A47" s="362">
        <v>19.100000000000001</v>
      </c>
      <c r="B47" s="399" t="s">
        <v>562</v>
      </c>
      <c r="C47" s="689">
        <v>443996</v>
      </c>
      <c r="D47" s="398"/>
    </row>
    <row r="48" spans="1:5" ht="15.75">
      <c r="A48" s="362">
        <v>19.2</v>
      </c>
      <c r="B48" s="399" t="s">
        <v>563</v>
      </c>
      <c r="C48" s="689">
        <v>37232</v>
      </c>
      <c r="D48" s="398"/>
    </row>
    <row r="49" spans="1:4" ht="15.75">
      <c r="A49" s="362">
        <v>20</v>
      </c>
      <c r="B49" s="366" t="s">
        <v>564</v>
      </c>
      <c r="C49" s="688">
        <v>0</v>
      </c>
      <c r="D49" s="398"/>
    </row>
    <row r="50" spans="1:4" ht="15.75">
      <c r="A50" s="362">
        <v>21</v>
      </c>
      <c r="B50" s="400" t="s">
        <v>565</v>
      </c>
      <c r="C50" s="688">
        <v>1681089.95</v>
      </c>
      <c r="D50" s="398"/>
    </row>
    <row r="51" spans="1:4" ht="15.75">
      <c r="A51" s="362">
        <v>21.1</v>
      </c>
      <c r="B51" s="365" t="s">
        <v>566</v>
      </c>
      <c r="C51" s="689">
        <v>0</v>
      </c>
      <c r="D51" s="398"/>
    </row>
    <row r="52" spans="1:4" ht="15.75">
      <c r="A52" s="362">
        <v>22</v>
      </c>
      <c r="B52" s="367" t="s">
        <v>567</v>
      </c>
      <c r="C52" s="688">
        <f>SUM(C37,C39,C40,C45,C46,C49,C50)</f>
        <v>177057357.88829997</v>
      </c>
      <c r="D52" s="398"/>
    </row>
    <row r="53" spans="1:4" ht="15.75">
      <c r="A53" s="362"/>
      <c r="B53" s="368" t="s">
        <v>568</v>
      </c>
      <c r="C53" s="690"/>
      <c r="D53" s="398"/>
    </row>
    <row r="54" spans="1:4" ht="15">
      <c r="A54" s="362">
        <v>23</v>
      </c>
      <c r="B54" s="366" t="s">
        <v>569</v>
      </c>
      <c r="C54" s="691">
        <v>50000000</v>
      </c>
      <c r="D54" s="398"/>
    </row>
    <row r="55" spans="1:4" ht="15">
      <c r="A55" s="362">
        <v>24</v>
      </c>
      <c r="B55" s="366" t="s">
        <v>570</v>
      </c>
      <c r="C55" s="691"/>
      <c r="D55" s="398"/>
    </row>
    <row r="56" spans="1:4" ht="15">
      <c r="A56" s="362">
        <v>25</v>
      </c>
      <c r="B56" s="397" t="s">
        <v>571</v>
      </c>
      <c r="C56" s="691"/>
      <c r="D56" s="398"/>
    </row>
    <row r="57" spans="1:4" ht="15">
      <c r="A57" s="362">
        <v>26</v>
      </c>
      <c r="B57" s="397" t="s">
        <v>572</v>
      </c>
      <c r="C57" s="691"/>
      <c r="D57" s="398"/>
    </row>
    <row r="58" spans="1:4" ht="15">
      <c r="A58" s="362">
        <v>27</v>
      </c>
      <c r="B58" s="397" t="s">
        <v>573</v>
      </c>
      <c r="C58" s="691">
        <f>SUM(C59:C60)</f>
        <v>0</v>
      </c>
      <c r="D58" s="398"/>
    </row>
    <row r="59" spans="1:4" ht="15">
      <c r="A59" s="362">
        <v>27.1</v>
      </c>
      <c r="B59" s="395" t="s">
        <v>574</v>
      </c>
      <c r="C59" s="692"/>
      <c r="D59" s="398"/>
    </row>
    <row r="60" spans="1:4" ht="15">
      <c r="A60" s="362">
        <v>27.2</v>
      </c>
      <c r="B60" s="395" t="s">
        <v>575</v>
      </c>
      <c r="C60" s="692"/>
      <c r="D60" s="398"/>
    </row>
    <row r="61" spans="1:4" ht="15">
      <c r="A61" s="362">
        <v>28</v>
      </c>
      <c r="B61" s="369" t="s">
        <v>576</v>
      </c>
      <c r="C61" s="691"/>
      <c r="D61" s="398"/>
    </row>
    <row r="62" spans="1:4" ht="15">
      <c r="A62" s="362">
        <v>29</v>
      </c>
      <c r="B62" s="397" t="s">
        <v>577</v>
      </c>
      <c r="C62" s="691">
        <f>SUM(C63:C65)</f>
        <v>0</v>
      </c>
      <c r="D62" s="398"/>
    </row>
    <row r="63" spans="1:4" ht="15">
      <c r="A63" s="362">
        <v>29.1</v>
      </c>
      <c r="B63" s="401" t="s">
        <v>578</v>
      </c>
      <c r="C63" s="692"/>
      <c r="D63" s="398"/>
    </row>
    <row r="64" spans="1:4" ht="15">
      <c r="A64" s="362">
        <v>29.2</v>
      </c>
      <c r="B64" s="410" t="s">
        <v>579</v>
      </c>
      <c r="C64" s="692"/>
      <c r="D64" s="398"/>
    </row>
    <row r="65" spans="1:4" ht="15">
      <c r="A65" s="362">
        <v>29.3</v>
      </c>
      <c r="B65" s="410" t="s">
        <v>580</v>
      </c>
      <c r="C65" s="692"/>
      <c r="D65" s="398"/>
    </row>
    <row r="66" spans="1:4" ht="15">
      <c r="A66" s="362">
        <v>30</v>
      </c>
      <c r="B66" s="370" t="s">
        <v>581</v>
      </c>
      <c r="C66" s="691">
        <v>33755984.90259999</v>
      </c>
      <c r="D66" s="398"/>
    </row>
    <row r="67" spans="1:4" ht="15">
      <c r="A67" s="362">
        <v>31</v>
      </c>
      <c r="B67" s="402" t="s">
        <v>582</v>
      </c>
      <c r="C67" s="691">
        <f>SUM(C54,C55,C56,C57,C58,C61,C62,C66)</f>
        <v>83755984.90259999</v>
      </c>
      <c r="D67" s="398"/>
    </row>
    <row r="68" spans="1:4" ht="15">
      <c r="A68" s="362">
        <v>32</v>
      </c>
      <c r="B68" s="370" t="s">
        <v>583</v>
      </c>
      <c r="C68" s="691">
        <f>SUM(C52,C67)</f>
        <v>260813342.79089996</v>
      </c>
      <c r="D68" s="398"/>
    </row>
    <row r="69" spans="1:4" ht="15.75">
      <c r="C69" s="55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31" sqref="F31"/>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300">
        <f>'1. key ratios '!B2</f>
        <v>45747</v>
      </c>
    </row>
    <row r="4" spans="1:19" ht="26.25"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796" t="s">
        <v>226</v>
      </c>
      <c r="C6" s="792">
        <v>0</v>
      </c>
      <c r="D6" s="793"/>
      <c r="E6" s="792">
        <v>0.2</v>
      </c>
      <c r="F6" s="793"/>
      <c r="G6" s="792">
        <v>0.35</v>
      </c>
      <c r="H6" s="793"/>
      <c r="I6" s="792">
        <v>0.5</v>
      </c>
      <c r="J6" s="793"/>
      <c r="K6" s="792">
        <v>0.75</v>
      </c>
      <c r="L6" s="793"/>
      <c r="M6" s="792">
        <v>1</v>
      </c>
      <c r="N6" s="793"/>
      <c r="O6" s="792">
        <v>1.5</v>
      </c>
      <c r="P6" s="793"/>
      <c r="Q6" s="792">
        <v>2.5</v>
      </c>
      <c r="R6" s="793"/>
      <c r="S6" s="794" t="s">
        <v>145</v>
      </c>
    </row>
    <row r="7" spans="1:19" s="171" customFormat="1" ht="30.75" customHeight="1">
      <c r="A7" s="172"/>
      <c r="B7" s="797"/>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795"/>
    </row>
    <row r="8" spans="1:19" s="94" customFormat="1">
      <c r="A8" s="92">
        <v>1</v>
      </c>
      <c r="B8" s="1" t="s">
        <v>51</v>
      </c>
      <c r="C8" s="693">
        <v>402814.08</v>
      </c>
      <c r="D8" s="693"/>
      <c r="E8" s="693">
        <v>20003424.66</v>
      </c>
      <c r="F8" s="694"/>
      <c r="G8" s="693">
        <v>0</v>
      </c>
      <c r="H8" s="693"/>
      <c r="I8" s="693">
        <v>0</v>
      </c>
      <c r="J8" s="693"/>
      <c r="K8" s="693">
        <v>0</v>
      </c>
      <c r="L8" s="693"/>
      <c r="M8" s="693">
        <v>34402064.021300003</v>
      </c>
      <c r="N8" s="693"/>
      <c r="O8" s="693">
        <v>0</v>
      </c>
      <c r="P8" s="693"/>
      <c r="Q8" s="693">
        <v>0</v>
      </c>
      <c r="R8" s="694"/>
      <c r="S8" s="695">
        <f>$C$6*SUM(C8:D8)+$E$6*SUM(E8:F8)+$G$6*SUM(G8:H8)+$I$6*SUM(I8:J8)+$K$6*SUM(K8:L8)+$M$6*SUM(M8:N8)+$O$6*SUM(O8:P8)+$Q$6*SUM(Q8:R8)</f>
        <v>38402748.953299999</v>
      </c>
    </row>
    <row r="9" spans="1:19" s="94" customFormat="1">
      <c r="A9" s="92">
        <v>2</v>
      </c>
      <c r="B9" s="1" t="s">
        <v>52</v>
      </c>
      <c r="C9" s="696">
        <v>0</v>
      </c>
      <c r="D9" s="696"/>
      <c r="E9" s="696">
        <v>0</v>
      </c>
      <c r="F9" s="696"/>
      <c r="G9" s="696">
        <v>0</v>
      </c>
      <c r="H9" s="696"/>
      <c r="I9" s="696">
        <v>0</v>
      </c>
      <c r="J9" s="696"/>
      <c r="K9" s="696">
        <v>0</v>
      </c>
      <c r="L9" s="696"/>
      <c r="M9" s="696">
        <v>0</v>
      </c>
      <c r="N9" s="696"/>
      <c r="O9" s="696">
        <v>0</v>
      </c>
      <c r="P9" s="696"/>
      <c r="Q9" s="696">
        <v>0</v>
      </c>
      <c r="R9" s="697"/>
      <c r="S9" s="695">
        <f t="shared" ref="S9:S21" si="0">$C$6*SUM(C9:D9)+$E$6*SUM(E9:F9)+$G$6*SUM(G9:H9)+$I$6*SUM(I9:J9)+$K$6*SUM(K9:L9)+$M$6*SUM(M9:N9)+$O$6*SUM(O9:P9)+$Q$6*SUM(Q9:R9)</f>
        <v>0</v>
      </c>
    </row>
    <row r="10" spans="1:19" s="94" customFormat="1">
      <c r="A10" s="92">
        <v>3</v>
      </c>
      <c r="B10" s="1" t="s">
        <v>152</v>
      </c>
      <c r="C10" s="696">
        <v>0</v>
      </c>
      <c r="D10" s="696"/>
      <c r="E10" s="696">
        <v>0</v>
      </c>
      <c r="F10" s="696"/>
      <c r="G10" s="696">
        <v>0</v>
      </c>
      <c r="H10" s="696"/>
      <c r="I10" s="696">
        <v>0</v>
      </c>
      <c r="J10" s="696"/>
      <c r="K10" s="696">
        <v>0</v>
      </c>
      <c r="L10" s="696"/>
      <c r="M10" s="696">
        <v>0</v>
      </c>
      <c r="N10" s="696"/>
      <c r="O10" s="696">
        <v>0</v>
      </c>
      <c r="P10" s="696"/>
      <c r="Q10" s="696">
        <v>0</v>
      </c>
      <c r="R10" s="697"/>
      <c r="S10" s="695">
        <f t="shared" si="0"/>
        <v>0</v>
      </c>
    </row>
    <row r="11" spans="1:19" s="94" customFormat="1">
      <c r="A11" s="92">
        <v>4</v>
      </c>
      <c r="B11" s="1" t="s">
        <v>53</v>
      </c>
      <c r="C11" s="696">
        <v>0</v>
      </c>
      <c r="D11" s="696"/>
      <c r="E11" s="696">
        <v>0</v>
      </c>
      <c r="F11" s="696"/>
      <c r="G11" s="696">
        <v>0</v>
      </c>
      <c r="H11" s="696"/>
      <c r="I11" s="696">
        <v>0</v>
      </c>
      <c r="J11" s="696"/>
      <c r="K11" s="696">
        <v>0</v>
      </c>
      <c r="L11" s="696"/>
      <c r="M11" s="696">
        <v>0</v>
      </c>
      <c r="N11" s="696"/>
      <c r="O11" s="696">
        <v>0</v>
      </c>
      <c r="P11" s="696"/>
      <c r="Q11" s="696">
        <v>0</v>
      </c>
      <c r="R11" s="697"/>
      <c r="S11" s="695">
        <f t="shared" si="0"/>
        <v>0</v>
      </c>
    </row>
    <row r="12" spans="1:19" s="94" customFormat="1">
      <c r="A12" s="92">
        <v>5</v>
      </c>
      <c r="B12" s="1" t="s">
        <v>54</v>
      </c>
      <c r="C12" s="696">
        <v>0</v>
      </c>
      <c r="D12" s="696"/>
      <c r="E12" s="696">
        <v>0</v>
      </c>
      <c r="F12" s="696"/>
      <c r="G12" s="696">
        <v>0</v>
      </c>
      <c r="H12" s="696"/>
      <c r="I12" s="696">
        <v>0</v>
      </c>
      <c r="J12" s="696"/>
      <c r="K12" s="696">
        <v>0</v>
      </c>
      <c r="L12" s="696"/>
      <c r="M12" s="696">
        <v>0</v>
      </c>
      <c r="N12" s="696"/>
      <c r="O12" s="696">
        <v>0</v>
      </c>
      <c r="P12" s="696"/>
      <c r="Q12" s="696">
        <v>0</v>
      </c>
      <c r="R12" s="697"/>
      <c r="S12" s="695">
        <f t="shared" si="0"/>
        <v>0</v>
      </c>
    </row>
    <row r="13" spans="1:19" s="94" customFormat="1">
      <c r="A13" s="92">
        <v>6</v>
      </c>
      <c r="B13" s="1" t="s">
        <v>55</v>
      </c>
      <c r="C13" s="696">
        <v>0</v>
      </c>
      <c r="D13" s="696"/>
      <c r="E13" s="696">
        <v>25546.27</v>
      </c>
      <c r="F13" s="696"/>
      <c r="G13" s="696">
        <v>0</v>
      </c>
      <c r="H13" s="696"/>
      <c r="I13" s="696">
        <v>21601497.361699998</v>
      </c>
      <c r="J13" s="696"/>
      <c r="K13" s="696">
        <v>0</v>
      </c>
      <c r="L13" s="696"/>
      <c r="M13" s="696">
        <v>0</v>
      </c>
      <c r="N13" s="696"/>
      <c r="O13" s="696">
        <v>0</v>
      </c>
      <c r="P13" s="696"/>
      <c r="Q13" s="696">
        <v>0</v>
      </c>
      <c r="R13" s="697"/>
      <c r="S13" s="695">
        <f t="shared" si="0"/>
        <v>10805857.93485</v>
      </c>
    </row>
    <row r="14" spans="1:19" s="94" customFormat="1">
      <c r="A14" s="92">
        <v>7</v>
      </c>
      <c r="B14" s="1" t="s">
        <v>56</v>
      </c>
      <c r="C14" s="696">
        <v>0</v>
      </c>
      <c r="D14" s="696"/>
      <c r="E14" s="696">
        <v>0</v>
      </c>
      <c r="F14" s="696"/>
      <c r="G14" s="696">
        <v>0</v>
      </c>
      <c r="H14" s="696"/>
      <c r="I14" s="696">
        <v>0</v>
      </c>
      <c r="J14" s="696"/>
      <c r="K14" s="696">
        <v>0</v>
      </c>
      <c r="L14" s="696"/>
      <c r="M14" s="696">
        <v>69860696.805800006</v>
      </c>
      <c r="N14" s="696">
        <v>24419258.803920049</v>
      </c>
      <c r="O14" s="696">
        <v>0</v>
      </c>
      <c r="P14" s="696"/>
      <c r="Q14" s="696">
        <v>0</v>
      </c>
      <c r="R14" s="697"/>
      <c r="S14" s="695">
        <f t="shared" si="0"/>
        <v>94279955.609720051</v>
      </c>
    </row>
    <row r="15" spans="1:19" s="94" customFormat="1">
      <c r="A15" s="92">
        <v>8</v>
      </c>
      <c r="B15" s="1" t="s">
        <v>57</v>
      </c>
      <c r="C15" s="696">
        <v>0</v>
      </c>
      <c r="D15" s="696"/>
      <c r="E15" s="696">
        <v>0</v>
      </c>
      <c r="F15" s="696"/>
      <c r="G15" s="696">
        <v>0</v>
      </c>
      <c r="H15" s="696"/>
      <c r="I15" s="696">
        <v>0</v>
      </c>
      <c r="J15" s="696"/>
      <c r="K15" s="696">
        <v>0</v>
      </c>
      <c r="L15" s="696"/>
      <c r="M15" s="696">
        <v>96060889.521500006</v>
      </c>
      <c r="N15" s="696">
        <v>4268121.3274947451</v>
      </c>
      <c r="O15" s="696">
        <v>0</v>
      </c>
      <c r="P15" s="696"/>
      <c r="Q15" s="696">
        <v>0</v>
      </c>
      <c r="R15" s="697"/>
      <c r="S15" s="695">
        <f t="shared" si="0"/>
        <v>100329010.84899475</v>
      </c>
    </row>
    <row r="16" spans="1:19" s="94" customFormat="1">
      <c r="A16" s="92">
        <v>9</v>
      </c>
      <c r="B16" s="1" t="s">
        <v>58</v>
      </c>
      <c r="C16" s="696">
        <v>0</v>
      </c>
      <c r="D16" s="696"/>
      <c r="E16" s="696">
        <v>0</v>
      </c>
      <c r="F16" s="696"/>
      <c r="G16" s="696">
        <v>0</v>
      </c>
      <c r="H16" s="696"/>
      <c r="I16" s="696">
        <v>0</v>
      </c>
      <c r="J16" s="696"/>
      <c r="K16" s="696">
        <v>0</v>
      </c>
      <c r="L16" s="696"/>
      <c r="M16" s="696">
        <v>0</v>
      </c>
      <c r="N16" s="696"/>
      <c r="O16" s="696">
        <v>0</v>
      </c>
      <c r="P16" s="696"/>
      <c r="Q16" s="696">
        <v>0</v>
      </c>
      <c r="R16" s="697"/>
      <c r="S16" s="695">
        <f t="shared" si="0"/>
        <v>0</v>
      </c>
    </row>
    <row r="17" spans="1:19" s="94" customFormat="1">
      <c r="A17" s="92">
        <v>10</v>
      </c>
      <c r="B17" s="1" t="s">
        <v>59</v>
      </c>
      <c r="C17" s="696">
        <v>0</v>
      </c>
      <c r="D17" s="696"/>
      <c r="E17" s="696">
        <v>0</v>
      </c>
      <c r="F17" s="696"/>
      <c r="G17" s="696">
        <v>0</v>
      </c>
      <c r="H17" s="696"/>
      <c r="I17" s="696">
        <v>0</v>
      </c>
      <c r="J17" s="696"/>
      <c r="K17" s="696">
        <v>0</v>
      </c>
      <c r="L17" s="696"/>
      <c r="M17" s="696">
        <v>0</v>
      </c>
      <c r="N17" s="696"/>
      <c r="O17" s="696">
        <v>0</v>
      </c>
      <c r="P17" s="696"/>
      <c r="Q17" s="696">
        <v>0</v>
      </c>
      <c r="R17" s="697"/>
      <c r="S17" s="695">
        <f t="shared" si="0"/>
        <v>0</v>
      </c>
    </row>
    <row r="18" spans="1:19" s="94" customFormat="1">
      <c r="A18" s="92">
        <v>11</v>
      </c>
      <c r="B18" s="1" t="s">
        <v>60</v>
      </c>
      <c r="C18" s="696">
        <v>0</v>
      </c>
      <c r="D18" s="696"/>
      <c r="E18" s="696">
        <v>0</v>
      </c>
      <c r="F18" s="696"/>
      <c r="G18" s="696">
        <v>0</v>
      </c>
      <c r="H18" s="696"/>
      <c r="I18" s="696">
        <v>0</v>
      </c>
      <c r="J18" s="696"/>
      <c r="K18" s="696">
        <v>0</v>
      </c>
      <c r="L18" s="696"/>
      <c r="M18" s="696">
        <v>0</v>
      </c>
      <c r="N18" s="696"/>
      <c r="O18" s="696">
        <v>0</v>
      </c>
      <c r="P18" s="696"/>
      <c r="Q18" s="696">
        <v>0</v>
      </c>
      <c r="R18" s="697"/>
      <c r="S18" s="695">
        <f t="shared" si="0"/>
        <v>0</v>
      </c>
    </row>
    <row r="19" spans="1:19" s="94" customFormat="1">
      <c r="A19" s="92">
        <v>12</v>
      </c>
      <c r="B19" s="1" t="s">
        <v>61</v>
      </c>
      <c r="C19" s="696">
        <v>0</v>
      </c>
      <c r="D19" s="696"/>
      <c r="E19" s="696">
        <v>0</v>
      </c>
      <c r="F19" s="696"/>
      <c r="G19" s="696">
        <v>0</v>
      </c>
      <c r="H19" s="696"/>
      <c r="I19" s="696">
        <v>0</v>
      </c>
      <c r="J19" s="696"/>
      <c r="K19" s="696">
        <v>0</v>
      </c>
      <c r="L19" s="696"/>
      <c r="M19" s="696">
        <v>0</v>
      </c>
      <c r="N19" s="696"/>
      <c r="O19" s="696">
        <v>0</v>
      </c>
      <c r="P19" s="696"/>
      <c r="Q19" s="696">
        <v>0</v>
      </c>
      <c r="R19" s="697"/>
      <c r="S19" s="695">
        <f t="shared" si="0"/>
        <v>0</v>
      </c>
    </row>
    <row r="20" spans="1:19" s="94" customFormat="1">
      <c r="A20" s="92">
        <v>13</v>
      </c>
      <c r="B20" s="1" t="s">
        <v>144</v>
      </c>
      <c r="C20" s="696">
        <v>0</v>
      </c>
      <c r="D20" s="696"/>
      <c r="E20" s="696">
        <v>0</v>
      </c>
      <c r="F20" s="696"/>
      <c r="G20" s="696">
        <v>0</v>
      </c>
      <c r="H20" s="696"/>
      <c r="I20" s="696">
        <v>0</v>
      </c>
      <c r="J20" s="696"/>
      <c r="K20" s="696">
        <v>0</v>
      </c>
      <c r="L20" s="696"/>
      <c r="M20" s="696">
        <v>0</v>
      </c>
      <c r="N20" s="696"/>
      <c r="O20" s="696">
        <v>0</v>
      </c>
      <c r="P20" s="696"/>
      <c r="Q20" s="696">
        <v>0</v>
      </c>
      <c r="R20" s="697"/>
      <c r="S20" s="695">
        <f t="shared" si="0"/>
        <v>0</v>
      </c>
    </row>
    <row r="21" spans="1:19" s="94" customFormat="1">
      <c r="A21" s="92">
        <v>14</v>
      </c>
      <c r="B21" s="1" t="s">
        <v>63</v>
      </c>
      <c r="C21" s="696">
        <v>9898898.0587000009</v>
      </c>
      <c r="D21" s="696"/>
      <c r="E21" s="696">
        <v>586719.90500000003</v>
      </c>
      <c r="F21" s="696"/>
      <c r="G21" s="696">
        <v>0</v>
      </c>
      <c r="H21" s="696"/>
      <c r="I21" s="696">
        <v>0</v>
      </c>
      <c r="J21" s="696"/>
      <c r="K21" s="696">
        <v>0</v>
      </c>
      <c r="L21" s="696"/>
      <c r="M21" s="696">
        <v>6926543.3869000003</v>
      </c>
      <c r="N21" s="696"/>
      <c r="O21" s="696">
        <v>0</v>
      </c>
      <c r="P21" s="696"/>
      <c r="Q21" s="696">
        <v>0</v>
      </c>
      <c r="R21" s="697"/>
      <c r="S21" s="695">
        <f t="shared" si="0"/>
        <v>7043887.3679</v>
      </c>
    </row>
    <row r="22" spans="1:19" ht="13.5" thickBot="1">
      <c r="A22" s="95"/>
      <c r="B22" s="96" t="s">
        <v>64</v>
      </c>
      <c r="C22" s="698">
        <f>SUM(C8:C21)</f>
        <v>10301712.138700001</v>
      </c>
      <c r="D22" s="698">
        <f t="shared" ref="D22:S22" si="1">SUM(D8:D21)</f>
        <v>0</v>
      </c>
      <c r="E22" s="698">
        <f t="shared" si="1"/>
        <v>20615690.835000001</v>
      </c>
      <c r="F22" s="698">
        <f t="shared" si="1"/>
        <v>0</v>
      </c>
      <c r="G22" s="698">
        <f t="shared" si="1"/>
        <v>0</v>
      </c>
      <c r="H22" s="698">
        <f t="shared" si="1"/>
        <v>0</v>
      </c>
      <c r="I22" s="698">
        <f t="shared" si="1"/>
        <v>21601497.361699998</v>
      </c>
      <c r="J22" s="698">
        <f t="shared" si="1"/>
        <v>0</v>
      </c>
      <c r="K22" s="698">
        <f t="shared" si="1"/>
        <v>0</v>
      </c>
      <c r="L22" s="698">
        <f t="shared" si="1"/>
        <v>0</v>
      </c>
      <c r="M22" s="698">
        <f t="shared" si="1"/>
        <v>207250193.73550004</v>
      </c>
      <c r="N22" s="698">
        <f t="shared" si="1"/>
        <v>28687380.131414793</v>
      </c>
      <c r="O22" s="698">
        <f t="shared" si="1"/>
        <v>0</v>
      </c>
      <c r="P22" s="698">
        <f t="shared" si="1"/>
        <v>0</v>
      </c>
      <c r="Q22" s="698">
        <f t="shared" si="1"/>
        <v>0</v>
      </c>
      <c r="R22" s="698">
        <f t="shared" si="1"/>
        <v>0</v>
      </c>
      <c r="S22" s="699">
        <f t="shared" si="1"/>
        <v>250861460.71476483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7" sqref="C7:G20"/>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300">
        <f>'1. key ratios '!B2</f>
        <v>45747</v>
      </c>
    </row>
    <row r="4" spans="1:22" ht="13.5" thickBot="1">
      <c r="A4" s="4" t="s">
        <v>229</v>
      </c>
      <c r="B4" s="98" t="s">
        <v>50</v>
      </c>
      <c r="V4" s="18" t="s">
        <v>35</v>
      </c>
    </row>
    <row r="5" spans="1:22" ht="12.75" customHeight="1">
      <c r="A5" s="99"/>
      <c r="B5" s="100"/>
      <c r="C5" s="798" t="s">
        <v>156</v>
      </c>
      <c r="D5" s="799"/>
      <c r="E5" s="799"/>
      <c r="F5" s="799"/>
      <c r="G5" s="799"/>
      <c r="H5" s="799"/>
      <c r="I5" s="799"/>
      <c r="J5" s="799"/>
      <c r="K5" s="799"/>
      <c r="L5" s="800"/>
      <c r="M5" s="801" t="s">
        <v>157</v>
      </c>
      <c r="N5" s="802"/>
      <c r="O5" s="802"/>
      <c r="P5" s="802"/>
      <c r="Q5" s="802"/>
      <c r="R5" s="802"/>
      <c r="S5" s="803"/>
      <c r="T5" s="806" t="s">
        <v>227</v>
      </c>
      <c r="U5" s="806" t="s">
        <v>228</v>
      </c>
      <c r="V5" s="804"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07"/>
      <c r="U6" s="807"/>
      <c r="V6" s="805"/>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1"/>
    </sheetView>
  </sheetViews>
  <sheetFormatPr defaultColWidth="9.140625" defaultRowHeight="12.75"/>
  <cols>
    <col min="1" max="1" width="10.5703125" style="4" bestFit="1" customWidth="1"/>
    <col min="2" max="2" width="101.85546875" style="4" customWidth="1"/>
    <col min="3" max="3" width="13.85546875" style="174" customWidth="1"/>
    <col min="4" max="4" width="14.85546875" style="174" bestFit="1"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300">
        <f>'1. key ratios '!B2</f>
        <v>45747</v>
      </c>
      <c r="C2" s="300"/>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10" t="s">
        <v>149</v>
      </c>
      <c r="C6" s="812" t="s">
        <v>231</v>
      </c>
      <c r="D6" s="814" t="s">
        <v>230</v>
      </c>
      <c r="E6" s="815"/>
      <c r="F6" s="812" t="s">
        <v>235</v>
      </c>
      <c r="G6" s="812" t="s">
        <v>236</v>
      </c>
      <c r="H6" s="808" t="s">
        <v>234</v>
      </c>
    </row>
    <row r="7" spans="1:9" ht="38.25">
      <c r="A7" s="118"/>
      <c r="B7" s="811"/>
      <c r="C7" s="813"/>
      <c r="D7" s="178" t="s">
        <v>233</v>
      </c>
      <c r="E7" s="178" t="s">
        <v>232</v>
      </c>
      <c r="F7" s="813"/>
      <c r="G7" s="813"/>
      <c r="H7" s="809"/>
      <c r="I7" s="115"/>
    </row>
    <row r="8" spans="1:9">
      <c r="A8" s="116">
        <v>1</v>
      </c>
      <c r="B8" s="1" t="s">
        <v>51</v>
      </c>
      <c r="C8" s="700">
        <v>54808302.761299998</v>
      </c>
      <c r="D8" s="701">
        <v>0</v>
      </c>
      <c r="E8" s="700">
        <v>0</v>
      </c>
      <c r="F8" s="700">
        <v>38402748.953299999</v>
      </c>
      <c r="G8" s="702">
        <v>38402748.953299999</v>
      </c>
      <c r="H8" s="180">
        <f>G8/(C8+E8)</f>
        <v>0.70067393111132936</v>
      </c>
    </row>
    <row r="9" spans="1:9" ht="15" customHeight="1">
      <c r="A9" s="116">
        <v>2</v>
      </c>
      <c r="B9" s="1" t="s">
        <v>52</v>
      </c>
      <c r="C9" s="700">
        <v>0</v>
      </c>
      <c r="D9" s="701">
        <v>0</v>
      </c>
      <c r="E9" s="700">
        <v>0</v>
      </c>
      <c r="F9" s="700">
        <v>0</v>
      </c>
      <c r="G9" s="702">
        <v>0</v>
      </c>
      <c r="H9" s="180" t="e">
        <f t="shared" ref="H9:H21" si="0">G9/(C9+E9)</f>
        <v>#DIV/0!</v>
      </c>
    </row>
    <row r="10" spans="1:9">
      <c r="A10" s="116">
        <v>3</v>
      </c>
      <c r="B10" s="1" t="s">
        <v>153</v>
      </c>
      <c r="C10" s="700">
        <v>0</v>
      </c>
      <c r="D10" s="701">
        <v>0</v>
      </c>
      <c r="E10" s="700">
        <v>0</v>
      </c>
      <c r="F10" s="700">
        <v>0</v>
      </c>
      <c r="G10" s="702">
        <v>0</v>
      </c>
      <c r="H10" s="180" t="e">
        <f t="shared" si="0"/>
        <v>#DIV/0!</v>
      </c>
    </row>
    <row r="11" spans="1:9">
      <c r="A11" s="116">
        <v>4</v>
      </c>
      <c r="B11" s="1" t="s">
        <v>53</v>
      </c>
      <c r="C11" s="700">
        <v>0</v>
      </c>
      <c r="D11" s="701">
        <v>0</v>
      </c>
      <c r="E11" s="700">
        <v>0</v>
      </c>
      <c r="F11" s="700">
        <v>0</v>
      </c>
      <c r="G11" s="702">
        <v>0</v>
      </c>
      <c r="H11" s="180" t="e">
        <f t="shared" si="0"/>
        <v>#DIV/0!</v>
      </c>
    </row>
    <row r="12" spans="1:9">
      <c r="A12" s="116">
        <v>5</v>
      </c>
      <c r="B12" s="1" t="s">
        <v>54</v>
      </c>
      <c r="C12" s="700">
        <v>0</v>
      </c>
      <c r="D12" s="701">
        <v>0</v>
      </c>
      <c r="E12" s="700">
        <v>0</v>
      </c>
      <c r="F12" s="700">
        <v>0</v>
      </c>
      <c r="G12" s="702">
        <v>0</v>
      </c>
      <c r="H12" s="180" t="e">
        <f t="shared" si="0"/>
        <v>#DIV/0!</v>
      </c>
    </row>
    <row r="13" spans="1:9">
      <c r="A13" s="116">
        <v>6</v>
      </c>
      <c r="B13" s="1" t="s">
        <v>55</v>
      </c>
      <c r="C13" s="700">
        <v>21627043.631699998</v>
      </c>
      <c r="D13" s="701">
        <v>0</v>
      </c>
      <c r="E13" s="700">
        <v>0</v>
      </c>
      <c r="F13" s="700">
        <v>10805857.93485</v>
      </c>
      <c r="G13" s="702">
        <v>10805857.93485</v>
      </c>
      <c r="H13" s="180">
        <f t="shared" si="0"/>
        <v>0.49964563436729903</v>
      </c>
    </row>
    <row r="14" spans="1:9">
      <c r="A14" s="116">
        <v>7</v>
      </c>
      <c r="B14" s="1" t="s">
        <v>56</v>
      </c>
      <c r="C14" s="700">
        <v>69860696.805800006</v>
      </c>
      <c r="D14" s="701">
        <v>51148444.006560102</v>
      </c>
      <c r="E14" s="700">
        <v>24419258.803920049</v>
      </c>
      <c r="F14" s="701">
        <v>94279955.609720051</v>
      </c>
      <c r="G14" s="703">
        <v>94279955.609720051</v>
      </c>
      <c r="H14" s="180">
        <f t="shared" si="0"/>
        <v>1</v>
      </c>
    </row>
    <row r="15" spans="1:9">
      <c r="A15" s="116">
        <v>8</v>
      </c>
      <c r="B15" s="1" t="s">
        <v>57</v>
      </c>
      <c r="C15" s="700">
        <v>96060889.521500006</v>
      </c>
      <c r="D15" s="701">
        <v>9450494.990189489</v>
      </c>
      <c r="E15" s="700">
        <v>4268121.3274947451</v>
      </c>
      <c r="F15" s="701">
        <v>100329010.84899475</v>
      </c>
      <c r="G15" s="703">
        <v>100329010.84899475</v>
      </c>
      <c r="H15" s="180">
        <f t="shared" si="0"/>
        <v>1</v>
      </c>
    </row>
    <row r="16" spans="1:9">
      <c r="A16" s="116">
        <v>9</v>
      </c>
      <c r="B16" s="1" t="s">
        <v>58</v>
      </c>
      <c r="C16" s="700">
        <v>0</v>
      </c>
      <c r="D16" s="701">
        <v>0</v>
      </c>
      <c r="E16" s="700">
        <v>0</v>
      </c>
      <c r="F16" s="701">
        <v>0</v>
      </c>
      <c r="G16" s="703">
        <v>0</v>
      </c>
      <c r="H16" s="180" t="e">
        <f t="shared" si="0"/>
        <v>#DIV/0!</v>
      </c>
    </row>
    <row r="17" spans="1:8">
      <c r="A17" s="116">
        <v>10</v>
      </c>
      <c r="B17" s="1" t="s">
        <v>59</v>
      </c>
      <c r="C17" s="700">
        <v>0</v>
      </c>
      <c r="D17" s="701">
        <v>0</v>
      </c>
      <c r="E17" s="700">
        <v>0</v>
      </c>
      <c r="F17" s="701">
        <v>0</v>
      </c>
      <c r="G17" s="703">
        <v>0</v>
      </c>
      <c r="H17" s="180" t="e">
        <f t="shared" si="0"/>
        <v>#DIV/0!</v>
      </c>
    </row>
    <row r="18" spans="1:8">
      <c r="A18" s="116">
        <v>11</v>
      </c>
      <c r="B18" s="1" t="s">
        <v>60</v>
      </c>
      <c r="C18" s="700">
        <v>0</v>
      </c>
      <c r="D18" s="701">
        <v>0</v>
      </c>
      <c r="E18" s="700">
        <v>0</v>
      </c>
      <c r="F18" s="701">
        <v>0</v>
      </c>
      <c r="G18" s="703">
        <v>0</v>
      </c>
      <c r="H18" s="180" t="e">
        <f t="shared" si="0"/>
        <v>#DIV/0!</v>
      </c>
    </row>
    <row r="19" spans="1:8">
      <c r="A19" s="116">
        <v>12</v>
      </c>
      <c r="B19" s="1" t="s">
        <v>61</v>
      </c>
      <c r="C19" s="700">
        <v>0</v>
      </c>
      <c r="D19" s="701">
        <v>0</v>
      </c>
      <c r="E19" s="700">
        <v>0</v>
      </c>
      <c r="F19" s="701">
        <v>0</v>
      </c>
      <c r="G19" s="703">
        <v>0</v>
      </c>
      <c r="H19" s="180" t="e">
        <f t="shared" si="0"/>
        <v>#DIV/0!</v>
      </c>
    </row>
    <row r="20" spans="1:8">
      <c r="A20" s="116">
        <v>13</v>
      </c>
      <c r="B20" s="1" t="s">
        <v>144</v>
      </c>
      <c r="C20" s="700">
        <v>0</v>
      </c>
      <c r="D20" s="701">
        <v>0</v>
      </c>
      <c r="E20" s="700">
        <v>0</v>
      </c>
      <c r="F20" s="701">
        <v>0</v>
      </c>
      <c r="G20" s="703">
        <v>0</v>
      </c>
      <c r="H20" s="180" t="e">
        <f t="shared" si="0"/>
        <v>#DIV/0!</v>
      </c>
    </row>
    <row r="21" spans="1:8">
      <c r="A21" s="116">
        <v>14</v>
      </c>
      <c r="B21" s="1" t="s">
        <v>63</v>
      </c>
      <c r="C21" s="700">
        <v>17412161.3506</v>
      </c>
      <c r="D21" s="701">
        <v>0</v>
      </c>
      <c r="E21" s="700">
        <v>0</v>
      </c>
      <c r="F21" s="701">
        <v>7043887.3679</v>
      </c>
      <c r="G21" s="703">
        <v>7043887.3679</v>
      </c>
      <c r="H21" s="180">
        <f t="shared" si="0"/>
        <v>0.40453836982490843</v>
      </c>
    </row>
    <row r="22" spans="1:8" ht="13.5" thickBot="1">
      <c r="A22" s="119"/>
      <c r="B22" s="120" t="s">
        <v>64</v>
      </c>
      <c r="C22" s="179">
        <f>SUM(C8:C21)</f>
        <v>259769094.07090002</v>
      </c>
      <c r="D22" s="179">
        <f>SUM(D8:D21)</f>
        <v>60598938.996749595</v>
      </c>
      <c r="E22" s="179">
        <f>SUM(E8:E21)</f>
        <v>28687380.131414793</v>
      </c>
      <c r="F22" s="179">
        <f>SUM(F8:F21)</f>
        <v>250861460.71476483</v>
      </c>
      <c r="G22" s="179">
        <f>SUM(G8:G21)</f>
        <v>250861460.71476483</v>
      </c>
      <c r="H22" s="181">
        <f>G22/(C22+E22)</f>
        <v>0.86966833179420355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5" sqref="F25:K25"/>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300">
        <f>'1. key ratios '!B2</f>
        <v>45747</v>
      </c>
      <c r="C2" s="191"/>
      <c r="D2" s="191"/>
    </row>
    <row r="3" spans="1:11">
      <c r="B3" s="191"/>
      <c r="C3" s="191"/>
      <c r="D3" s="191"/>
    </row>
    <row r="4" spans="1:11" ht="13.5" thickBot="1">
      <c r="A4" s="174" t="s">
        <v>146</v>
      </c>
      <c r="B4" s="229" t="s">
        <v>239</v>
      </c>
      <c r="C4" s="191"/>
      <c r="D4" s="191"/>
    </row>
    <row r="5" spans="1:11" ht="30" customHeight="1">
      <c r="A5" s="816"/>
      <c r="B5" s="817"/>
      <c r="C5" s="818" t="s">
        <v>291</v>
      </c>
      <c r="D5" s="818"/>
      <c r="E5" s="818"/>
      <c r="F5" s="818" t="s">
        <v>292</v>
      </c>
      <c r="G5" s="818"/>
      <c r="H5" s="818"/>
      <c r="I5" s="818" t="s">
        <v>293</v>
      </c>
      <c r="J5" s="818"/>
      <c r="K5" s="819"/>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17479319.160333402</v>
      </c>
      <c r="G8" s="200">
        <v>62181438.343105398</v>
      </c>
      <c r="H8" s="200">
        <v>79660757.503438801</v>
      </c>
      <c r="I8" s="200">
        <v>8009190.2997780005</v>
      </c>
      <c r="J8" s="200">
        <v>41564935.547182292</v>
      </c>
      <c r="K8" s="201">
        <v>49574125.846960291</v>
      </c>
    </row>
    <row r="9" spans="1:11">
      <c r="A9" s="194" t="s">
        <v>243</v>
      </c>
      <c r="B9" s="195"/>
      <c r="C9" s="195"/>
      <c r="D9" s="195"/>
      <c r="E9" s="195"/>
      <c r="F9" s="195"/>
      <c r="G9" s="195"/>
      <c r="H9" s="195"/>
      <c r="I9" s="195"/>
      <c r="J9" s="195"/>
      <c r="K9" s="196"/>
    </row>
    <row r="10" spans="1:11">
      <c r="A10" s="202">
        <v>2</v>
      </c>
      <c r="B10" s="203" t="s">
        <v>251</v>
      </c>
      <c r="C10" s="203">
        <v>6760957.5004420998</v>
      </c>
      <c r="D10" s="204">
        <v>35221439.874712504</v>
      </c>
      <c r="E10" s="204">
        <v>41982397.375154607</v>
      </c>
      <c r="F10" s="204">
        <v>2407820.728443759</v>
      </c>
      <c r="G10" s="204">
        <v>13573849.645375175</v>
      </c>
      <c r="H10" s="204">
        <v>15981670.373818934</v>
      </c>
      <c r="I10" s="204">
        <v>535713.72529427498</v>
      </c>
      <c r="J10" s="204">
        <v>3011015.6120838104</v>
      </c>
      <c r="K10" s="205">
        <v>3546729.3373780856</v>
      </c>
    </row>
    <row r="11" spans="1:11">
      <c r="A11" s="202">
        <v>3</v>
      </c>
      <c r="B11" s="203" t="s">
        <v>245</v>
      </c>
      <c r="C11" s="203">
        <v>25485948.261663001</v>
      </c>
      <c r="D11" s="204">
        <v>93486106.790787905</v>
      </c>
      <c r="E11" s="204">
        <v>118972055.05245091</v>
      </c>
      <c r="F11" s="204">
        <v>9280046.0580681916</v>
      </c>
      <c r="G11" s="204">
        <v>35966253.672800213</v>
      </c>
      <c r="H11" s="204">
        <v>45246299.730868407</v>
      </c>
      <c r="I11" s="204">
        <v>7698303.6643044138</v>
      </c>
      <c r="J11" s="204">
        <v>49728042.563968159</v>
      </c>
      <c r="K11" s="205">
        <v>57426346.228272572</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22212914.707777396</v>
      </c>
      <c r="D13" s="204">
        <v>29454736.8586137</v>
      </c>
      <c r="E13" s="204">
        <v>51667651.566391096</v>
      </c>
      <c r="F13" s="204">
        <v>3158292.8868243592</v>
      </c>
      <c r="G13" s="204">
        <v>3606855.8592898403</v>
      </c>
      <c r="H13" s="204">
        <v>6765148.7461142</v>
      </c>
      <c r="I13" s="204">
        <v>1297508.7035721953</v>
      </c>
      <c r="J13" s="204">
        <v>1590037.2862395151</v>
      </c>
      <c r="K13" s="205">
        <v>2887545.9898117101</v>
      </c>
    </row>
    <row r="14" spans="1:11">
      <c r="A14" s="202">
        <v>6</v>
      </c>
      <c r="B14" s="203" t="s">
        <v>286</v>
      </c>
      <c r="C14" s="203"/>
      <c r="D14" s="204"/>
      <c r="E14" s="204"/>
      <c r="F14" s="204">
        <v>0</v>
      </c>
      <c r="G14" s="204">
        <v>0</v>
      </c>
      <c r="H14" s="204">
        <v>0</v>
      </c>
      <c r="I14" s="204"/>
      <c r="J14" s="204"/>
      <c r="K14" s="205"/>
    </row>
    <row r="15" spans="1:11">
      <c r="A15" s="202">
        <v>7</v>
      </c>
      <c r="B15" s="203" t="s">
        <v>287</v>
      </c>
      <c r="C15" s="203">
        <v>680082.88099929993</v>
      </c>
      <c r="D15" s="204">
        <v>1448924.3146160999</v>
      </c>
      <c r="E15" s="204">
        <v>2129007.1956153996</v>
      </c>
      <c r="F15" s="204">
        <v>4257.9455555000004</v>
      </c>
      <c r="G15" s="204">
        <v>0</v>
      </c>
      <c r="H15" s="204">
        <v>4257.9455555000004</v>
      </c>
      <c r="I15" s="204">
        <v>4257.9455555000004</v>
      </c>
      <c r="J15" s="204">
        <v>0</v>
      </c>
      <c r="K15" s="205">
        <v>4257.9455555000004</v>
      </c>
    </row>
    <row r="16" spans="1:11">
      <c r="A16" s="202">
        <v>8</v>
      </c>
      <c r="B16" s="206" t="s">
        <v>247</v>
      </c>
      <c r="C16" s="203">
        <v>55139903.350881793</v>
      </c>
      <c r="D16" s="204">
        <v>159611207.83873022</v>
      </c>
      <c r="E16" s="204">
        <v>214751111.18961203</v>
      </c>
      <c r="F16" s="204">
        <v>14850417.618891809</v>
      </c>
      <c r="G16" s="204">
        <v>53146959.17746523</v>
      </c>
      <c r="H16" s="204">
        <v>67997376.796357036</v>
      </c>
      <c r="I16" s="204">
        <v>9535784.0387263857</v>
      </c>
      <c r="J16" s="204">
        <v>54329095.462291479</v>
      </c>
      <c r="K16" s="205">
        <v>63864879.501017869</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81229338.396421701</v>
      </c>
      <c r="D19" s="204">
        <v>77030709.856241807</v>
      </c>
      <c r="E19" s="204">
        <v>158260048.25266349</v>
      </c>
      <c r="F19" s="204">
        <v>923091.06256989995</v>
      </c>
      <c r="G19" s="204">
        <v>812893.79880130012</v>
      </c>
      <c r="H19" s="204">
        <v>1735984.8613712001</v>
      </c>
      <c r="I19" s="204">
        <v>10393219.923125301</v>
      </c>
      <c r="J19" s="204">
        <v>22153844.373859897</v>
      </c>
      <c r="K19" s="205">
        <v>32547064.296985198</v>
      </c>
    </row>
    <row r="20" spans="1:11">
      <c r="A20" s="202">
        <v>11</v>
      </c>
      <c r="B20" s="203" t="s">
        <v>249</v>
      </c>
      <c r="C20" s="203">
        <v>19407.946221999999</v>
      </c>
      <c r="D20" s="204">
        <v>13045.193876400001</v>
      </c>
      <c r="E20" s="204">
        <v>32453.140098399999</v>
      </c>
      <c r="F20" s="204">
        <v>0</v>
      </c>
      <c r="G20" s="204">
        <v>0</v>
      </c>
      <c r="H20" s="204">
        <v>0</v>
      </c>
      <c r="I20" s="204">
        <v>0</v>
      </c>
      <c r="J20" s="204">
        <v>0</v>
      </c>
      <c r="K20" s="205">
        <v>0</v>
      </c>
    </row>
    <row r="21" spans="1:11" ht="13.5" thickBot="1">
      <c r="A21" s="207">
        <v>12</v>
      </c>
      <c r="B21" s="208" t="s">
        <v>248</v>
      </c>
      <c r="C21" s="209">
        <v>81248746.342643708</v>
      </c>
      <c r="D21" s="210">
        <v>77043755.050118208</v>
      </c>
      <c r="E21" s="209">
        <v>158292501.39276189</v>
      </c>
      <c r="F21" s="210">
        <v>923091.06256989995</v>
      </c>
      <c r="G21" s="210">
        <v>812893.79880130012</v>
      </c>
      <c r="H21" s="210">
        <v>1735984.8613712001</v>
      </c>
      <c r="I21" s="210">
        <v>10393219.923125301</v>
      </c>
      <c r="J21" s="210">
        <v>22153844.373859897</v>
      </c>
      <c r="K21" s="211">
        <v>32547064.296985198</v>
      </c>
    </row>
    <row r="22" spans="1:11" ht="38.25" customHeight="1" thickBot="1">
      <c r="A22" s="212"/>
      <c r="B22" s="213"/>
      <c r="C22" s="213"/>
      <c r="D22" s="213"/>
      <c r="E22" s="213"/>
      <c r="F22" s="820" t="s">
        <v>290</v>
      </c>
      <c r="G22" s="818"/>
      <c r="H22" s="818"/>
      <c r="I22" s="820" t="s">
        <v>255</v>
      </c>
      <c r="J22" s="818"/>
      <c r="K22" s="819"/>
    </row>
    <row r="23" spans="1:11">
      <c r="A23" s="214">
        <v>13</v>
      </c>
      <c r="B23" s="215" t="s">
        <v>240</v>
      </c>
      <c r="C23" s="216"/>
      <c r="D23" s="216"/>
      <c r="E23" s="216"/>
      <c r="F23" s="217">
        <v>17479319.160333402</v>
      </c>
      <c r="G23" s="217">
        <v>62181438.343105398</v>
      </c>
      <c r="H23" s="217">
        <v>79660757.503438801</v>
      </c>
      <c r="I23" s="217">
        <v>8009190.2997780005</v>
      </c>
      <c r="J23" s="217">
        <v>41564935.547182292</v>
      </c>
      <c r="K23" s="218">
        <v>49574125.846960291</v>
      </c>
    </row>
    <row r="24" spans="1:11" ht="13.5" thickBot="1">
      <c r="A24" s="219">
        <v>14</v>
      </c>
      <c r="B24" s="220" t="s">
        <v>252</v>
      </c>
      <c r="C24" s="221"/>
      <c r="D24" s="222"/>
      <c r="E24" s="223"/>
      <c r="F24" s="224">
        <v>13927326.55632191</v>
      </c>
      <c r="G24" s="224">
        <v>52334065.378663927</v>
      </c>
      <c r="H24" s="224">
        <v>66261391.934985839</v>
      </c>
      <c r="I24" s="224">
        <v>2383946.009681596</v>
      </c>
      <c r="J24" s="224">
        <v>32175251.088431582</v>
      </c>
      <c r="K24" s="225">
        <v>31317815.204032663</v>
      </c>
    </row>
    <row r="25" spans="1:11" ht="13.5" thickBot="1">
      <c r="A25" s="226">
        <v>15</v>
      </c>
      <c r="B25" s="227" t="s">
        <v>253</v>
      </c>
      <c r="C25" s="228"/>
      <c r="D25" s="228"/>
      <c r="E25" s="228"/>
      <c r="F25" s="747">
        <v>1.2550376477242267</v>
      </c>
      <c r="G25" s="747">
        <v>1.1881637303196428</v>
      </c>
      <c r="H25" s="747">
        <v>1.2022198021677557</v>
      </c>
      <c r="I25" s="747">
        <v>3.3596357749929591</v>
      </c>
      <c r="J25" s="747">
        <v>1.2918294074207464</v>
      </c>
      <c r="K25" s="748">
        <v>1.5829369170227698</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C6" sqref="C6"/>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611" t="s">
        <v>716</v>
      </c>
      <c r="B1" s="553" t="str">
        <f>'Info '!C2</f>
        <v>JSC Ziraat Bank Georgia</v>
      </c>
      <c r="C1" s="553"/>
      <c r="D1" s="553"/>
      <c r="E1" s="553"/>
      <c r="F1" s="553"/>
      <c r="G1" s="553"/>
      <c r="H1" s="553"/>
      <c r="I1" s="553"/>
      <c r="J1" s="553"/>
      <c r="K1" s="553"/>
      <c r="L1" s="553"/>
      <c r="M1" s="553"/>
      <c r="N1" s="553"/>
      <c r="O1" s="171"/>
      <c r="P1" s="171"/>
      <c r="Q1" s="171"/>
    </row>
    <row r="2" spans="1:17" ht="14.25" customHeight="1">
      <c r="A2" s="553" t="s">
        <v>717</v>
      </c>
      <c r="B2" s="515">
        <f>'1. key ratios '!B2</f>
        <v>45747</v>
      </c>
      <c r="C2" s="553"/>
      <c r="D2" s="553"/>
      <c r="E2" s="553"/>
      <c r="F2" s="553"/>
      <c r="G2" s="553"/>
      <c r="H2" s="553"/>
      <c r="I2" s="553"/>
      <c r="J2" s="553"/>
      <c r="K2" s="553"/>
      <c r="L2" s="553"/>
      <c r="M2" s="553"/>
      <c r="N2" s="553"/>
      <c r="O2" s="171"/>
      <c r="P2" s="171"/>
      <c r="Q2" s="171"/>
    </row>
    <row r="3" spans="1:17" ht="14.25" customHeight="1">
      <c r="A3" s="553"/>
      <c r="B3" s="171"/>
      <c r="C3" s="171"/>
      <c r="D3" s="171"/>
      <c r="E3" s="171"/>
      <c r="F3" s="171"/>
      <c r="G3" s="171"/>
      <c r="H3" s="171"/>
      <c r="I3" s="171"/>
      <c r="J3" s="171"/>
      <c r="K3" s="171"/>
      <c r="L3" s="171"/>
      <c r="M3" s="171"/>
      <c r="N3" s="171"/>
      <c r="O3" s="171"/>
      <c r="P3" s="171"/>
      <c r="Q3" s="171"/>
    </row>
    <row r="4" spans="1:17" ht="15">
      <c r="A4" s="553"/>
      <c r="B4" s="612" t="s">
        <v>718</v>
      </c>
      <c r="C4" s="171"/>
      <c r="D4" s="171"/>
      <c r="E4" s="171"/>
      <c r="F4" s="171"/>
      <c r="G4" s="171"/>
      <c r="H4" s="171"/>
      <c r="I4" s="171"/>
      <c r="J4" s="171"/>
      <c r="K4" s="171"/>
      <c r="L4" s="171"/>
      <c r="M4" s="171"/>
      <c r="N4" s="171"/>
      <c r="O4" s="171"/>
      <c r="P4" s="171"/>
      <c r="Q4" s="171"/>
    </row>
    <row r="5" spans="1:17" ht="60">
      <c r="A5" s="553"/>
      <c r="B5" s="613" t="s">
        <v>719</v>
      </c>
      <c r="C5" s="614" t="s">
        <v>720</v>
      </c>
      <c r="D5" s="614" t="s">
        <v>721</v>
      </c>
      <c r="E5" s="614" t="s">
        <v>722</v>
      </c>
      <c r="F5" s="614" t="s">
        <v>723</v>
      </c>
      <c r="G5" s="614" t="s">
        <v>724</v>
      </c>
      <c r="H5" s="614" t="s">
        <v>725</v>
      </c>
      <c r="I5" s="615" t="s">
        <v>726</v>
      </c>
      <c r="J5" s="616">
        <v>0.02</v>
      </c>
      <c r="K5" s="616">
        <v>0.2</v>
      </c>
      <c r="L5" s="616">
        <v>0.35</v>
      </c>
      <c r="M5" s="616">
        <v>0.5</v>
      </c>
      <c r="N5" s="616">
        <v>0.75</v>
      </c>
      <c r="O5" s="616">
        <v>1</v>
      </c>
      <c r="P5" s="616">
        <v>1.5</v>
      </c>
      <c r="Q5" s="617" t="s">
        <v>727</v>
      </c>
    </row>
    <row r="6" spans="1:17" ht="15.75">
      <c r="A6" s="553"/>
      <c r="B6" s="618"/>
      <c r="C6" s="619" t="b">
        <f>IF(C7&gt;0,C7,IF(C8&gt;0,C8,IF(C9&gt;0,C9)))</f>
        <v>0</v>
      </c>
      <c r="D6" s="619" t="b">
        <f t="shared" ref="D6:Q6" si="0">IF(D7&gt;0,D7,IF(D8&gt;0,D8,IF(D9&gt;0,D9)))</f>
        <v>0</v>
      </c>
      <c r="E6" s="619" t="b">
        <f t="shared" si="0"/>
        <v>0</v>
      </c>
      <c r="F6" s="619" t="b">
        <f t="shared" si="0"/>
        <v>0</v>
      </c>
      <c r="G6" s="619" t="b">
        <f t="shared" si="0"/>
        <v>0</v>
      </c>
      <c r="H6" s="619"/>
      <c r="I6" s="619" t="b">
        <f t="shared" si="0"/>
        <v>0</v>
      </c>
      <c r="J6" s="619" t="b">
        <f t="shared" si="0"/>
        <v>0</v>
      </c>
      <c r="K6" s="619" t="b">
        <f t="shared" si="0"/>
        <v>0</v>
      </c>
      <c r="L6" s="619" t="b">
        <f t="shared" si="0"/>
        <v>0</v>
      </c>
      <c r="M6" s="619" t="b">
        <f t="shared" si="0"/>
        <v>0</v>
      </c>
      <c r="N6" s="619" t="b">
        <f t="shared" si="0"/>
        <v>0</v>
      </c>
      <c r="O6" s="619" t="b">
        <f t="shared" si="0"/>
        <v>0</v>
      </c>
      <c r="P6" s="619" t="b">
        <f t="shared" si="0"/>
        <v>0</v>
      </c>
      <c r="Q6" s="619" t="b">
        <f t="shared" si="0"/>
        <v>0</v>
      </c>
    </row>
    <row r="7" spans="1:17" ht="15.75">
      <c r="A7" s="553"/>
      <c r="B7" s="620" t="s">
        <v>728</v>
      </c>
      <c r="C7" s="619">
        <f>C11+C15+C19+C23+C27+C31</f>
        <v>0</v>
      </c>
      <c r="D7" s="619"/>
      <c r="E7" s="619"/>
      <c r="F7" s="619">
        <f t="shared" ref="F7:G9" si="1">F11+F15+F19+F23+F27+F31</f>
        <v>0</v>
      </c>
      <c r="G7" s="619">
        <f t="shared" si="1"/>
        <v>0</v>
      </c>
      <c r="H7" s="621">
        <v>1.4</v>
      </c>
      <c r="I7" s="622">
        <f t="shared" ref="I7:I33" si="2">(F7+G7)*H7</f>
        <v>0</v>
      </c>
      <c r="J7" s="619">
        <f>J11+J15+J19+J23+J27+J31</f>
        <v>0</v>
      </c>
      <c r="K7" s="619">
        <f t="shared" ref="J7:Q9" si="3">K11+K15+K19+K23+K27+K31</f>
        <v>0</v>
      </c>
      <c r="L7" s="619">
        <f t="shared" si="3"/>
        <v>0</v>
      </c>
      <c r="M7" s="619">
        <f t="shared" si="3"/>
        <v>0</v>
      </c>
      <c r="N7" s="619">
        <f t="shared" si="3"/>
        <v>0</v>
      </c>
      <c r="O7" s="619">
        <f t="shared" si="3"/>
        <v>0</v>
      </c>
      <c r="P7" s="619">
        <f t="shared" si="3"/>
        <v>0</v>
      </c>
      <c r="Q7" s="619">
        <f>Q11+Q15+Q19+Q23+Q27+Q31</f>
        <v>0</v>
      </c>
    </row>
    <row r="8" spans="1:17" ht="15.75">
      <c r="A8" s="553"/>
      <c r="B8" s="620" t="s">
        <v>729</v>
      </c>
      <c r="C8" s="619">
        <f>C12+C16+C20+C24+C28+C32</f>
        <v>0</v>
      </c>
      <c r="D8" s="619"/>
      <c r="E8" s="619"/>
      <c r="F8" s="619">
        <f t="shared" si="1"/>
        <v>0</v>
      </c>
      <c r="G8" s="619">
        <f t="shared" si="1"/>
        <v>0</v>
      </c>
      <c r="H8" s="621">
        <v>1.4</v>
      </c>
      <c r="I8" s="622">
        <f t="shared" si="2"/>
        <v>0</v>
      </c>
      <c r="J8" s="619">
        <f t="shared" si="3"/>
        <v>0</v>
      </c>
      <c r="K8" s="619">
        <f t="shared" si="3"/>
        <v>0</v>
      </c>
      <c r="L8" s="619">
        <f t="shared" si="3"/>
        <v>0</v>
      </c>
      <c r="M8" s="619">
        <f t="shared" si="3"/>
        <v>0</v>
      </c>
      <c r="N8" s="619">
        <f t="shared" si="3"/>
        <v>0</v>
      </c>
      <c r="O8" s="619">
        <f t="shared" si="3"/>
        <v>0</v>
      </c>
      <c r="P8" s="619">
        <f t="shared" si="3"/>
        <v>0</v>
      </c>
      <c r="Q8" s="619">
        <f>Q12+Q16+Q20+Q24+Q28+Q32</f>
        <v>0</v>
      </c>
    </row>
    <row r="9" spans="1:17" ht="15.75">
      <c r="A9" s="553"/>
      <c r="B9" s="620" t="s">
        <v>736</v>
      </c>
      <c r="C9" s="619">
        <f>C13+C17+C21+C25+C29+C33</f>
        <v>0</v>
      </c>
      <c r="D9" s="619"/>
      <c r="E9" s="619"/>
      <c r="F9" s="619">
        <f t="shared" si="1"/>
        <v>0</v>
      </c>
      <c r="G9" s="619">
        <f t="shared" si="1"/>
        <v>0</v>
      </c>
      <c r="H9" s="621">
        <v>1.4</v>
      </c>
      <c r="I9" s="622">
        <f t="shared" si="2"/>
        <v>0</v>
      </c>
      <c r="J9" s="619">
        <f t="shared" si="3"/>
        <v>0</v>
      </c>
      <c r="K9" s="619">
        <f t="shared" si="3"/>
        <v>0</v>
      </c>
      <c r="L9" s="619">
        <f t="shared" si="3"/>
        <v>0</v>
      </c>
      <c r="M9" s="619">
        <f t="shared" si="3"/>
        <v>0</v>
      </c>
      <c r="N9" s="619">
        <f t="shared" si="3"/>
        <v>0</v>
      </c>
      <c r="O9" s="619">
        <f t="shared" si="3"/>
        <v>0</v>
      </c>
      <c r="P9" s="619">
        <f t="shared" si="3"/>
        <v>0</v>
      </c>
      <c r="Q9" s="619">
        <f t="shared" si="3"/>
        <v>0</v>
      </c>
    </row>
    <row r="10" spans="1:17" ht="15.75">
      <c r="A10" s="553"/>
      <c r="B10" s="623" t="s">
        <v>730</v>
      </c>
      <c r="C10" s="624"/>
      <c r="D10" s="624"/>
      <c r="E10" s="624"/>
      <c r="F10" s="624"/>
      <c r="G10" s="624"/>
      <c r="H10" s="621">
        <v>1.4</v>
      </c>
      <c r="I10" s="622">
        <f t="shared" si="2"/>
        <v>0</v>
      </c>
      <c r="J10" s="625"/>
      <c r="K10" s="625"/>
      <c r="L10" s="625"/>
      <c r="M10" s="625"/>
      <c r="N10" s="625"/>
      <c r="O10" s="625"/>
      <c r="P10" s="625"/>
      <c r="Q10" s="619">
        <f>SUM(Q11:Q13)</f>
        <v>0</v>
      </c>
    </row>
    <row r="11" spans="1:17" ht="15.75">
      <c r="A11" s="553"/>
      <c r="B11" s="626" t="s">
        <v>728</v>
      </c>
      <c r="C11" s="624"/>
      <c r="D11" s="624"/>
      <c r="E11" s="624"/>
      <c r="F11" s="624"/>
      <c r="G11" s="624"/>
      <c r="H11" s="621">
        <v>1.4</v>
      </c>
      <c r="I11" s="622">
        <f t="shared" si="2"/>
        <v>0</v>
      </c>
      <c r="J11" s="625"/>
      <c r="K11" s="625"/>
      <c r="L11" s="625"/>
      <c r="M11" s="625"/>
      <c r="N11" s="625"/>
      <c r="O11" s="625"/>
      <c r="P11" s="625"/>
      <c r="Q11" s="619">
        <f>SUMPRODUCT($J$5:$P$5,J11:P11)</f>
        <v>0</v>
      </c>
    </row>
    <row r="12" spans="1:17" ht="15.75">
      <c r="A12" s="553"/>
      <c r="B12" s="626" t="s">
        <v>729</v>
      </c>
      <c r="C12" s="624"/>
      <c r="D12" s="624"/>
      <c r="E12" s="624"/>
      <c r="F12" s="624"/>
      <c r="G12" s="624"/>
      <c r="H12" s="621">
        <v>1.4</v>
      </c>
      <c r="I12" s="622">
        <f t="shared" si="2"/>
        <v>0</v>
      </c>
      <c r="J12" s="625"/>
      <c r="K12" s="625"/>
      <c r="L12" s="625"/>
      <c r="M12" s="625"/>
      <c r="N12" s="625"/>
      <c r="O12" s="625"/>
      <c r="P12" s="625"/>
      <c r="Q12" s="619">
        <f t="shared" ref="Q12:Q13" si="4">SUMPRODUCT($J$5:$P$5,J12:P12)</f>
        <v>0</v>
      </c>
    </row>
    <row r="13" spans="1:17" ht="15.75">
      <c r="A13" s="553"/>
      <c r="B13" s="626" t="s">
        <v>736</v>
      </c>
      <c r="C13" s="624"/>
      <c r="D13" s="624"/>
      <c r="E13" s="624"/>
      <c r="F13" s="624"/>
      <c r="G13" s="624"/>
      <c r="H13" s="621">
        <v>1.4</v>
      </c>
      <c r="I13" s="622">
        <f t="shared" si="2"/>
        <v>0</v>
      </c>
      <c r="J13" s="625"/>
      <c r="K13" s="625"/>
      <c r="L13" s="625"/>
      <c r="M13" s="625"/>
      <c r="N13" s="625"/>
      <c r="O13" s="625"/>
      <c r="P13" s="625"/>
      <c r="Q13" s="619">
        <f t="shared" si="4"/>
        <v>0</v>
      </c>
    </row>
    <row r="14" spans="1:17" ht="15.75">
      <c r="A14" s="553"/>
      <c r="B14" s="623" t="s">
        <v>731</v>
      </c>
      <c r="C14" s="624"/>
      <c r="D14" s="624"/>
      <c r="E14" s="624"/>
      <c r="F14" s="624"/>
      <c r="G14" s="624"/>
      <c r="H14" s="621">
        <v>1.4</v>
      </c>
      <c r="I14" s="622">
        <f t="shared" si="2"/>
        <v>0</v>
      </c>
      <c r="J14" s="625"/>
      <c r="K14" s="625"/>
      <c r="L14" s="625"/>
      <c r="M14" s="625"/>
      <c r="N14" s="625"/>
      <c r="O14" s="625"/>
      <c r="P14" s="625"/>
      <c r="Q14" s="619">
        <f>SUM(Q15:Q17)</f>
        <v>0</v>
      </c>
    </row>
    <row r="15" spans="1:17" ht="15.75">
      <c r="A15" s="553"/>
      <c r="B15" s="626" t="s">
        <v>728</v>
      </c>
      <c r="C15" s="624"/>
      <c r="D15" s="624"/>
      <c r="E15" s="624"/>
      <c r="F15" s="624"/>
      <c r="G15" s="624"/>
      <c r="H15" s="621">
        <v>1.4</v>
      </c>
      <c r="I15" s="622">
        <f t="shared" si="2"/>
        <v>0</v>
      </c>
      <c r="J15" s="625"/>
      <c r="K15" s="625"/>
      <c r="L15" s="625"/>
      <c r="M15" s="625"/>
      <c r="N15" s="625"/>
      <c r="O15" s="625"/>
      <c r="P15" s="625"/>
      <c r="Q15" s="619">
        <f>SUMPRODUCT($J$5:$P$5,J15:P15)</f>
        <v>0</v>
      </c>
    </row>
    <row r="16" spans="1:17" ht="15.75">
      <c r="A16" s="553"/>
      <c r="B16" s="626" t="s">
        <v>729</v>
      </c>
      <c r="C16" s="624"/>
      <c r="D16" s="624"/>
      <c r="E16" s="624"/>
      <c r="F16" s="624"/>
      <c r="G16" s="624"/>
      <c r="H16" s="621">
        <v>1.4</v>
      </c>
      <c r="I16" s="622">
        <f t="shared" si="2"/>
        <v>0</v>
      </c>
      <c r="J16" s="625"/>
      <c r="K16" s="625"/>
      <c r="L16" s="625"/>
      <c r="M16" s="625"/>
      <c r="N16" s="625"/>
      <c r="O16" s="625"/>
      <c r="P16" s="625"/>
      <c r="Q16" s="619">
        <f t="shared" ref="Q16:Q17" si="5">SUMPRODUCT($J$5:$P$5,J16:P16)</f>
        <v>0</v>
      </c>
    </row>
    <row r="17" spans="1:17" ht="15.75">
      <c r="A17" s="553"/>
      <c r="B17" s="626" t="s">
        <v>736</v>
      </c>
      <c r="C17" s="624"/>
      <c r="D17" s="624"/>
      <c r="E17" s="624"/>
      <c r="F17" s="624"/>
      <c r="G17" s="624"/>
      <c r="H17" s="621">
        <v>1.4</v>
      </c>
      <c r="I17" s="622">
        <f t="shared" si="2"/>
        <v>0</v>
      </c>
      <c r="J17" s="625"/>
      <c r="K17" s="625"/>
      <c r="L17" s="625"/>
      <c r="M17" s="625"/>
      <c r="N17" s="625"/>
      <c r="O17" s="625"/>
      <c r="P17" s="625"/>
      <c r="Q17" s="619">
        <f t="shared" si="5"/>
        <v>0</v>
      </c>
    </row>
    <row r="18" spans="1:17" ht="15.75">
      <c r="A18" s="553"/>
      <c r="B18" s="623" t="s">
        <v>732</v>
      </c>
      <c r="C18" s="624"/>
      <c r="D18" s="624"/>
      <c r="E18" s="624"/>
      <c r="F18" s="624"/>
      <c r="G18" s="624"/>
      <c r="H18" s="621">
        <v>1.4</v>
      </c>
      <c r="I18" s="622">
        <f t="shared" si="2"/>
        <v>0</v>
      </c>
      <c r="J18" s="625"/>
      <c r="K18" s="625"/>
      <c r="L18" s="625"/>
      <c r="M18" s="625"/>
      <c r="N18" s="625"/>
      <c r="O18" s="625"/>
      <c r="P18" s="625"/>
      <c r="Q18" s="619">
        <f>SUM(Q19:Q21)</f>
        <v>0</v>
      </c>
    </row>
    <row r="19" spans="1:17" ht="15.75">
      <c r="A19" s="553"/>
      <c r="B19" s="626" t="s">
        <v>728</v>
      </c>
      <c r="C19" s="624"/>
      <c r="D19" s="624"/>
      <c r="E19" s="624"/>
      <c r="F19" s="624"/>
      <c r="G19" s="624"/>
      <c r="H19" s="621">
        <v>1.4</v>
      </c>
      <c r="I19" s="622">
        <f t="shared" si="2"/>
        <v>0</v>
      </c>
      <c r="J19" s="625"/>
      <c r="K19" s="625"/>
      <c r="L19" s="625"/>
      <c r="M19" s="625"/>
      <c r="N19" s="625"/>
      <c r="O19" s="625"/>
      <c r="P19" s="625"/>
      <c r="Q19" s="619">
        <f>SUMPRODUCT($J$5:$P$5,J19:P19)</f>
        <v>0</v>
      </c>
    </row>
    <row r="20" spans="1:17" ht="15.75">
      <c r="A20" s="553"/>
      <c r="B20" s="626" t="s">
        <v>729</v>
      </c>
      <c r="C20" s="624"/>
      <c r="D20" s="624"/>
      <c r="E20" s="624"/>
      <c r="F20" s="624"/>
      <c r="G20" s="624"/>
      <c r="H20" s="621">
        <v>1.4</v>
      </c>
      <c r="I20" s="622">
        <f t="shared" si="2"/>
        <v>0</v>
      </c>
      <c r="J20" s="625"/>
      <c r="K20" s="625"/>
      <c r="L20" s="625"/>
      <c r="M20" s="625"/>
      <c r="N20" s="625"/>
      <c r="O20" s="625"/>
      <c r="P20" s="625"/>
      <c r="Q20" s="619">
        <f t="shared" ref="Q20:Q21" si="6">SUMPRODUCT($J$5:$P$5,J20:P20)</f>
        <v>0</v>
      </c>
    </row>
    <row r="21" spans="1:17" ht="15.75">
      <c r="A21" s="553"/>
      <c r="B21" s="626" t="s">
        <v>736</v>
      </c>
      <c r="C21" s="624"/>
      <c r="D21" s="624"/>
      <c r="E21" s="624"/>
      <c r="F21" s="624"/>
      <c r="G21" s="624"/>
      <c r="H21" s="621">
        <v>1.4</v>
      </c>
      <c r="I21" s="622">
        <f t="shared" si="2"/>
        <v>0</v>
      </c>
      <c r="J21" s="625"/>
      <c r="K21" s="625"/>
      <c r="L21" s="625"/>
      <c r="M21" s="625"/>
      <c r="N21" s="625"/>
      <c r="O21" s="625"/>
      <c r="P21" s="625"/>
      <c r="Q21" s="619">
        <f t="shared" si="6"/>
        <v>0</v>
      </c>
    </row>
    <row r="22" spans="1:17" ht="15.75">
      <c r="A22" s="553"/>
      <c r="B22" s="623" t="s">
        <v>733</v>
      </c>
      <c r="C22" s="624"/>
      <c r="D22" s="624"/>
      <c r="E22" s="624"/>
      <c r="F22" s="624"/>
      <c r="G22" s="624"/>
      <c r="H22" s="621">
        <v>1.4</v>
      </c>
      <c r="I22" s="622">
        <f t="shared" si="2"/>
        <v>0</v>
      </c>
      <c r="J22" s="625"/>
      <c r="K22" s="625"/>
      <c r="L22" s="625"/>
      <c r="M22" s="625"/>
      <c r="N22" s="625"/>
      <c r="O22" s="625"/>
      <c r="P22" s="625"/>
      <c r="Q22" s="619">
        <f>SUM(Q23:Q25)</f>
        <v>0</v>
      </c>
    </row>
    <row r="23" spans="1:17" ht="15.75">
      <c r="A23" s="553"/>
      <c r="B23" s="626" t="s">
        <v>728</v>
      </c>
      <c r="C23" s="624"/>
      <c r="D23" s="624"/>
      <c r="E23" s="624"/>
      <c r="F23" s="624"/>
      <c r="G23" s="624"/>
      <c r="H23" s="621">
        <v>1.4</v>
      </c>
      <c r="I23" s="622">
        <f t="shared" si="2"/>
        <v>0</v>
      </c>
      <c r="J23" s="625"/>
      <c r="K23" s="625"/>
      <c r="L23" s="625"/>
      <c r="M23" s="625"/>
      <c r="N23" s="625"/>
      <c r="O23" s="625"/>
      <c r="P23" s="625"/>
      <c r="Q23" s="619">
        <f>SUMPRODUCT($J$5:$P$5,J23:P23)</f>
        <v>0</v>
      </c>
    </row>
    <row r="24" spans="1:17" ht="15.75">
      <c r="A24" s="553"/>
      <c r="B24" s="626" t="s">
        <v>729</v>
      </c>
      <c r="C24" s="624"/>
      <c r="D24" s="624"/>
      <c r="E24" s="624"/>
      <c r="F24" s="624"/>
      <c r="G24" s="624"/>
      <c r="H24" s="621">
        <v>1.4</v>
      </c>
      <c r="I24" s="622">
        <f t="shared" si="2"/>
        <v>0</v>
      </c>
      <c r="J24" s="625"/>
      <c r="K24" s="625"/>
      <c r="L24" s="625"/>
      <c r="M24" s="625"/>
      <c r="N24" s="625"/>
      <c r="O24" s="625"/>
      <c r="P24" s="625"/>
      <c r="Q24" s="619">
        <f t="shared" ref="Q24:Q25" si="7">SUMPRODUCT($J$5:$P$5,J24:P24)</f>
        <v>0</v>
      </c>
    </row>
    <row r="25" spans="1:17" ht="15.75">
      <c r="A25" s="553"/>
      <c r="B25" s="626" t="s">
        <v>736</v>
      </c>
      <c r="C25" s="624"/>
      <c r="D25" s="624"/>
      <c r="E25" s="624"/>
      <c r="F25" s="624"/>
      <c r="G25" s="624"/>
      <c r="H25" s="621">
        <v>1.4</v>
      </c>
      <c r="I25" s="622">
        <f t="shared" si="2"/>
        <v>0</v>
      </c>
      <c r="J25" s="625"/>
      <c r="K25" s="625"/>
      <c r="L25" s="625"/>
      <c r="M25" s="625"/>
      <c r="N25" s="625"/>
      <c r="O25" s="625"/>
      <c r="P25" s="625"/>
      <c r="Q25" s="619">
        <f t="shared" si="7"/>
        <v>0</v>
      </c>
    </row>
    <row r="26" spans="1:17" ht="15.75">
      <c r="A26" s="553"/>
      <c r="B26" s="623" t="s">
        <v>734</v>
      </c>
      <c r="C26" s="624"/>
      <c r="D26" s="624"/>
      <c r="E26" s="624"/>
      <c r="F26" s="624"/>
      <c r="G26" s="624"/>
      <c r="H26" s="621">
        <v>1.4</v>
      </c>
      <c r="I26" s="622">
        <f t="shared" si="2"/>
        <v>0</v>
      </c>
      <c r="J26" s="625"/>
      <c r="K26" s="625"/>
      <c r="L26" s="625"/>
      <c r="M26" s="625"/>
      <c r="N26" s="625"/>
      <c r="O26" s="625"/>
      <c r="P26" s="625"/>
      <c r="Q26" s="619">
        <f>SUM(Q27:Q29)</f>
        <v>0</v>
      </c>
    </row>
    <row r="27" spans="1:17" ht="15.75">
      <c r="A27" s="553"/>
      <c r="B27" s="626" t="s">
        <v>728</v>
      </c>
      <c r="C27" s="624"/>
      <c r="D27" s="624"/>
      <c r="E27" s="624"/>
      <c r="F27" s="624"/>
      <c r="G27" s="624"/>
      <c r="H27" s="621">
        <v>1.4</v>
      </c>
      <c r="I27" s="622">
        <f t="shared" si="2"/>
        <v>0</v>
      </c>
      <c r="J27" s="625"/>
      <c r="K27" s="625"/>
      <c r="L27" s="625"/>
      <c r="M27" s="625"/>
      <c r="N27" s="625"/>
      <c r="O27" s="625"/>
      <c r="P27" s="625"/>
      <c r="Q27" s="619">
        <f>SUMPRODUCT($J$5:$P$5,J27:P27)</f>
        <v>0</v>
      </c>
    </row>
    <row r="28" spans="1:17" ht="15.75">
      <c r="A28" s="553"/>
      <c r="B28" s="626" t="s">
        <v>729</v>
      </c>
      <c r="C28" s="624"/>
      <c r="D28" s="624"/>
      <c r="E28" s="624"/>
      <c r="F28" s="624"/>
      <c r="G28" s="624"/>
      <c r="H28" s="621">
        <v>1.4</v>
      </c>
      <c r="I28" s="622">
        <f t="shared" si="2"/>
        <v>0</v>
      </c>
      <c r="J28" s="625"/>
      <c r="K28" s="625"/>
      <c r="L28" s="625"/>
      <c r="M28" s="625"/>
      <c r="N28" s="625"/>
      <c r="O28" s="625"/>
      <c r="P28" s="625"/>
      <c r="Q28" s="619">
        <f t="shared" ref="Q28:Q29" si="8">SUMPRODUCT($J$5:$P$5,J28:P28)</f>
        <v>0</v>
      </c>
    </row>
    <row r="29" spans="1:17" ht="15.75">
      <c r="A29" s="553"/>
      <c r="B29" s="626" t="s">
        <v>736</v>
      </c>
      <c r="C29" s="624"/>
      <c r="D29" s="624"/>
      <c r="E29" s="624"/>
      <c r="F29" s="624"/>
      <c r="G29" s="624"/>
      <c r="H29" s="621">
        <v>1.4</v>
      </c>
      <c r="I29" s="622">
        <f t="shared" si="2"/>
        <v>0</v>
      </c>
      <c r="J29" s="625"/>
      <c r="K29" s="625"/>
      <c r="L29" s="625"/>
      <c r="M29" s="625"/>
      <c r="N29" s="625"/>
      <c r="O29" s="625"/>
      <c r="P29" s="625"/>
      <c r="Q29" s="619">
        <f t="shared" si="8"/>
        <v>0</v>
      </c>
    </row>
    <row r="30" spans="1:17" ht="15.75">
      <c r="A30" s="553"/>
      <c r="B30" s="627" t="s">
        <v>735</v>
      </c>
      <c r="C30" s="624"/>
      <c r="D30" s="624"/>
      <c r="E30" s="624"/>
      <c r="F30" s="624"/>
      <c r="G30" s="624"/>
      <c r="H30" s="621">
        <v>1.4</v>
      </c>
      <c r="I30" s="622">
        <f t="shared" si="2"/>
        <v>0</v>
      </c>
      <c r="J30" s="625"/>
      <c r="K30" s="625"/>
      <c r="L30" s="625"/>
      <c r="M30" s="625"/>
      <c r="N30" s="625"/>
      <c r="O30" s="625"/>
      <c r="P30" s="625"/>
      <c r="Q30" s="619">
        <f>SUM(Q31:Q33)</f>
        <v>0</v>
      </c>
    </row>
    <row r="31" spans="1:17" ht="15.75">
      <c r="A31" s="553"/>
      <c r="B31" s="626" t="s">
        <v>728</v>
      </c>
      <c r="C31" s="624"/>
      <c r="D31" s="624"/>
      <c r="E31" s="624"/>
      <c r="F31" s="624"/>
      <c r="G31" s="624"/>
      <c r="H31" s="621">
        <v>1.4</v>
      </c>
      <c r="I31" s="622">
        <f t="shared" si="2"/>
        <v>0</v>
      </c>
      <c r="J31" s="625"/>
      <c r="K31" s="625"/>
      <c r="L31" s="625"/>
      <c r="M31" s="625"/>
      <c r="N31" s="625"/>
      <c r="O31" s="625"/>
      <c r="P31" s="625"/>
      <c r="Q31" s="619">
        <f>SUMPRODUCT($J$5:$P$5,J31:P31)</f>
        <v>0</v>
      </c>
    </row>
    <row r="32" spans="1:17" ht="15.75">
      <c r="A32" s="553"/>
      <c r="B32" s="626" t="s">
        <v>729</v>
      </c>
      <c r="C32" s="624"/>
      <c r="D32" s="624"/>
      <c r="E32" s="624"/>
      <c r="F32" s="624"/>
      <c r="G32" s="624"/>
      <c r="H32" s="621">
        <v>1.4</v>
      </c>
      <c r="I32" s="622">
        <f t="shared" si="2"/>
        <v>0</v>
      </c>
      <c r="J32" s="625"/>
      <c r="K32" s="625"/>
      <c r="L32" s="625"/>
      <c r="M32" s="625"/>
      <c r="N32" s="625"/>
      <c r="O32" s="625"/>
      <c r="P32" s="625"/>
      <c r="Q32" s="619">
        <f t="shared" ref="Q32:Q33" si="9">SUMPRODUCT($J$5:$P$5,J32:P32)</f>
        <v>0</v>
      </c>
    </row>
    <row r="33" spans="1:17" ht="15.75">
      <c r="A33" s="553"/>
      <c r="B33" s="626" t="s">
        <v>736</v>
      </c>
      <c r="C33" s="624"/>
      <c r="D33" s="624"/>
      <c r="E33" s="624"/>
      <c r="F33" s="624"/>
      <c r="G33" s="624"/>
      <c r="H33" s="621">
        <v>1.4</v>
      </c>
      <c r="I33" s="622">
        <f t="shared" si="2"/>
        <v>0</v>
      </c>
      <c r="J33" s="625"/>
      <c r="K33" s="625"/>
      <c r="L33" s="625"/>
      <c r="M33" s="625"/>
      <c r="N33" s="625"/>
      <c r="O33" s="625"/>
      <c r="P33" s="625"/>
      <c r="Q33" s="619">
        <f t="shared" si="9"/>
        <v>0</v>
      </c>
    </row>
    <row r="34" spans="1:17" ht="15.75">
      <c r="A34" s="553"/>
      <c r="B34" s="628" t="s">
        <v>64</v>
      </c>
      <c r="C34" s="629" t="b">
        <f>C6</f>
        <v>0</v>
      </c>
      <c r="D34" s="629" t="b">
        <f t="shared" ref="D34:G34" si="10">D6</f>
        <v>0</v>
      </c>
      <c r="E34" s="629" t="b">
        <f t="shared" si="10"/>
        <v>0</v>
      </c>
      <c r="F34" s="629" t="b">
        <f t="shared" si="10"/>
        <v>0</v>
      </c>
      <c r="G34" s="629" t="b">
        <f t="shared" si="10"/>
        <v>0</v>
      </c>
      <c r="H34" s="621">
        <v>1.4</v>
      </c>
      <c r="I34" s="622">
        <f>(F34+G34)*H34</f>
        <v>0</v>
      </c>
      <c r="J34" s="629" t="b">
        <f t="shared" ref="J34:Q34" si="11">J6</f>
        <v>0</v>
      </c>
      <c r="K34" s="629" t="b">
        <f t="shared" si="11"/>
        <v>0</v>
      </c>
      <c r="L34" s="629" t="b">
        <f t="shared" si="11"/>
        <v>0</v>
      </c>
      <c r="M34" s="629" t="b">
        <f t="shared" si="11"/>
        <v>0</v>
      </c>
      <c r="N34" s="629" t="b">
        <f t="shared" si="11"/>
        <v>0</v>
      </c>
      <c r="O34" s="629" t="b">
        <f t="shared" si="11"/>
        <v>0</v>
      </c>
      <c r="P34" s="629" t="b">
        <f t="shared" si="11"/>
        <v>0</v>
      </c>
      <c r="Q34" s="62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8" sqref="C8:G50"/>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300">
        <v>45747</v>
      </c>
      <c r="C2" s="6"/>
      <c r="D2" s="7"/>
      <c r="E2" s="7"/>
      <c r="F2" s="7"/>
      <c r="G2" s="7"/>
      <c r="H2" s="8"/>
    </row>
    <row r="3" spans="1:8" ht="15" thickBot="1">
      <c r="A3" s="2"/>
      <c r="B3" s="6"/>
      <c r="C3" s="6"/>
      <c r="D3" s="7"/>
      <c r="E3" s="7"/>
      <c r="F3" s="7"/>
      <c r="G3" s="7"/>
      <c r="H3" s="8"/>
    </row>
    <row r="4" spans="1:8" ht="15" customHeight="1" thickBot="1">
      <c r="A4" s="9" t="s">
        <v>93</v>
      </c>
      <c r="B4" s="10" t="s">
        <v>92</v>
      </c>
      <c r="C4" s="10"/>
      <c r="D4" s="757" t="s">
        <v>663</v>
      </c>
      <c r="E4" s="758"/>
      <c r="F4" s="758"/>
      <c r="G4" s="759"/>
      <c r="H4" s="8"/>
    </row>
    <row r="5" spans="1:8">
      <c r="A5" s="11" t="s">
        <v>6</v>
      </c>
      <c r="B5" s="12"/>
      <c r="C5" s="298" t="str">
        <f>INT((MONTH($B$2))/3)&amp;"Q"&amp;"-"&amp;YEAR($B$2)</f>
        <v>1Q-2025</v>
      </c>
      <c r="D5" s="298" t="str">
        <f>IF(INT(MONTH($B$2))=3, "4"&amp;"Q"&amp;"-"&amp;YEAR($B$2)-1, IF(INT(MONTH($B$2))=6, "1"&amp;"Q"&amp;"-"&amp;YEAR($B$2), IF(INT(MONTH($B$2))=9, "2"&amp;"Q"&amp;"-"&amp;YEAR($B$2),IF(INT(MONTH($B$2))=12, "3"&amp;"Q"&amp;"-"&amp;YEAR($B$2), 0))))</f>
        <v>4Q-2024</v>
      </c>
      <c r="E5" s="298" t="str">
        <f>IF(INT(MONTH($B$2))=3, "3"&amp;"Q"&amp;"-"&amp;YEAR($B$2)-1, IF(INT(MONTH($B$2))=6, "4"&amp;"Q"&amp;"-"&amp;YEAR($B$2)-1, IF(INT(MONTH($B$2))=9, "1"&amp;"Q"&amp;"-"&amp;YEAR($B$2),IF(INT(MONTH($B$2))=12, "2"&amp;"Q"&amp;"-"&amp;YEAR($B$2), 0))))</f>
        <v>3Q-2024</v>
      </c>
      <c r="F5" s="298" t="str">
        <f>IF(INT(MONTH($B$2))=3, "2"&amp;"Q"&amp;"-"&amp;YEAR($B$2)-1, IF(INT(MONTH($B$2))=6, "3"&amp;"Q"&amp;"-"&amp;YEAR($B$2)-1, IF(INT(MONTH($B$2))=9, "4"&amp;"Q"&amp;"-"&amp;YEAR($B$2)-1,IF(INT(MONTH($B$2))=12, "1"&amp;"Q"&amp;"-"&amp;YEAR($B$2), 0))))</f>
        <v>2Q-2024</v>
      </c>
      <c r="G5" s="299" t="str">
        <f>IF(INT(MONTH($B$2))=3, "1"&amp;"Q"&amp;"-"&amp;YEAR($B$2)-1, IF(INT(MONTH($B$2))=6, "2"&amp;"Q"&amp;"-"&amp;YEAR($B$2)-1, IF(INT(MONTH($B$2))=9, "3"&amp;"Q"&amp;"-"&amp;YEAR($B$2)-1,IF(INT(MONTH($B$2))=12, "4"&amp;"Q"&amp;"-"&amp;YEAR($B$2)-1, 0))))</f>
        <v>1Q-2024</v>
      </c>
    </row>
    <row r="6" spans="1:8">
      <c r="B6" s="128" t="s">
        <v>91</v>
      </c>
      <c r="C6" s="301"/>
      <c r="D6" s="301"/>
      <c r="E6" s="301"/>
      <c r="F6" s="301"/>
      <c r="G6" s="302"/>
    </row>
    <row r="7" spans="1:8">
      <c r="A7" s="13"/>
      <c r="B7" s="129" t="s">
        <v>89</v>
      </c>
      <c r="C7" s="301"/>
      <c r="D7" s="301"/>
      <c r="E7" s="301"/>
      <c r="F7" s="301"/>
      <c r="G7" s="302"/>
    </row>
    <row r="8" spans="1:8">
      <c r="A8" s="303">
        <v>1</v>
      </c>
      <c r="B8" s="14" t="s">
        <v>326</v>
      </c>
      <c r="C8" s="656">
        <v>82711736.182599992</v>
      </c>
      <c r="D8" s="657">
        <v>80853342.547499999</v>
      </c>
      <c r="E8" s="657">
        <v>80834893.057000011</v>
      </c>
      <c r="F8" s="657">
        <v>79190974.430900022</v>
      </c>
      <c r="G8" s="658">
        <v>77692032.306400001</v>
      </c>
    </row>
    <row r="9" spans="1:8">
      <c r="A9" s="303">
        <v>2</v>
      </c>
      <c r="B9" s="14" t="s">
        <v>327</v>
      </c>
      <c r="C9" s="656">
        <v>82711736.182599992</v>
      </c>
      <c r="D9" s="657">
        <v>80853342.547499999</v>
      </c>
      <c r="E9" s="657">
        <v>80834893.057000011</v>
      </c>
      <c r="F9" s="657">
        <v>79190974.430900022</v>
      </c>
      <c r="G9" s="658">
        <v>77692032.306400001</v>
      </c>
    </row>
    <row r="10" spans="1:8">
      <c r="A10" s="303">
        <v>3</v>
      </c>
      <c r="B10" s="14" t="s">
        <v>142</v>
      </c>
      <c r="C10" s="656">
        <v>82711736.182599992</v>
      </c>
      <c r="D10" s="657">
        <v>80853342.547499999</v>
      </c>
      <c r="E10" s="657">
        <v>80834893.057000011</v>
      </c>
      <c r="F10" s="657">
        <v>79190974.430900022</v>
      </c>
      <c r="G10" s="658">
        <v>77692032.306400001</v>
      </c>
    </row>
    <row r="11" spans="1:8">
      <c r="A11" s="303">
        <v>4</v>
      </c>
      <c r="B11" s="14" t="s">
        <v>329</v>
      </c>
      <c r="C11" s="656">
        <v>33944594.280566171</v>
      </c>
      <c r="D11" s="657">
        <v>32746908.583678834</v>
      </c>
      <c r="E11" s="657">
        <v>31728016.426487759</v>
      </c>
      <c r="F11" s="657">
        <v>26371238.786238879</v>
      </c>
      <c r="G11" s="658">
        <v>29061707.061693903</v>
      </c>
    </row>
    <row r="12" spans="1:8">
      <c r="A12" s="303">
        <v>5</v>
      </c>
      <c r="B12" s="14" t="s">
        <v>330</v>
      </c>
      <c r="C12" s="656">
        <v>41407832.271970101</v>
      </c>
      <c r="D12" s="657">
        <v>40036524.528344803</v>
      </c>
      <c r="E12" s="657">
        <v>38590890.411327019</v>
      </c>
      <c r="F12" s="657">
        <v>32952128.98386145</v>
      </c>
      <c r="G12" s="658">
        <v>35273467.619323418</v>
      </c>
    </row>
    <row r="13" spans="1:8">
      <c r="A13" s="303">
        <v>6</v>
      </c>
      <c r="B13" s="14" t="s">
        <v>328</v>
      </c>
      <c r="C13" s="656">
        <v>51301458.393304296</v>
      </c>
      <c r="D13" s="657">
        <v>49700250.947886959</v>
      </c>
      <c r="E13" s="657">
        <v>47687970.191110514</v>
      </c>
      <c r="F13" s="657">
        <v>41674794.287647173</v>
      </c>
      <c r="G13" s="658">
        <v>43508455.761587441</v>
      </c>
    </row>
    <row r="14" spans="1:8">
      <c r="A14" s="13"/>
      <c r="B14" s="128" t="s">
        <v>332</v>
      </c>
      <c r="C14" s="199"/>
      <c r="D14" s="199"/>
      <c r="E14" s="199"/>
      <c r="F14" s="199"/>
      <c r="G14" s="548"/>
    </row>
    <row r="15" spans="1:8" ht="15" customHeight="1">
      <c r="A15" s="303">
        <v>7</v>
      </c>
      <c r="B15" s="14" t="s">
        <v>331</v>
      </c>
      <c r="C15" s="659">
        <v>279589304.05021703</v>
      </c>
      <c r="D15" s="657">
        <v>274080670.93033504</v>
      </c>
      <c r="E15" s="657">
        <v>254533238.98096499</v>
      </c>
      <c r="F15" s="657">
        <v>241677166.27288297</v>
      </c>
      <c r="G15" s="658">
        <v>234152152.45568597</v>
      </c>
    </row>
    <row r="16" spans="1:8">
      <c r="A16" s="13"/>
      <c r="B16" s="128" t="s">
        <v>333</v>
      </c>
      <c r="C16" s="199"/>
      <c r="D16" s="199"/>
      <c r="E16" s="199"/>
      <c r="F16" s="199"/>
      <c r="G16" s="548"/>
    </row>
    <row r="17" spans="1:8" s="15" customFormat="1">
      <c r="A17" s="303"/>
      <c r="B17" s="129" t="s">
        <v>714</v>
      </c>
      <c r="C17" s="199"/>
      <c r="D17" s="199"/>
      <c r="E17" s="199"/>
      <c r="F17" s="199"/>
      <c r="G17" s="548"/>
    </row>
    <row r="18" spans="1:8">
      <c r="A18" s="11">
        <v>8</v>
      </c>
      <c r="B18" s="14" t="s">
        <v>326</v>
      </c>
      <c r="C18" s="660">
        <v>0.29583297710038342</v>
      </c>
      <c r="D18" s="661">
        <v>0.29499833852950197</v>
      </c>
      <c r="E18" s="661">
        <v>0.31758089191268718</v>
      </c>
      <c r="F18" s="661">
        <v>0.32767255447493854</v>
      </c>
      <c r="G18" s="662">
        <v>0.33180148673245041</v>
      </c>
    </row>
    <row r="19" spans="1:8" ht="15" customHeight="1">
      <c r="A19" s="11">
        <v>9</v>
      </c>
      <c r="B19" s="14" t="s">
        <v>327</v>
      </c>
      <c r="C19" s="660">
        <v>0.29583297710038342</v>
      </c>
      <c r="D19" s="661">
        <v>0.29499833852950197</v>
      </c>
      <c r="E19" s="661">
        <v>0.31758089191268718</v>
      </c>
      <c r="F19" s="661">
        <v>0.32767255447493854</v>
      </c>
      <c r="G19" s="662">
        <v>0.33180148673245041</v>
      </c>
    </row>
    <row r="20" spans="1:8">
      <c r="A20" s="11">
        <v>10</v>
      </c>
      <c r="B20" s="14" t="s">
        <v>142</v>
      </c>
      <c r="C20" s="660">
        <v>0.29583297710038342</v>
      </c>
      <c r="D20" s="661">
        <v>0.29499833852950197</v>
      </c>
      <c r="E20" s="661">
        <v>0.31758089191268718</v>
      </c>
      <c r="F20" s="661">
        <v>0.32767255447493854</v>
      </c>
      <c r="G20" s="662">
        <v>0.33180148673245041</v>
      </c>
    </row>
    <row r="21" spans="1:8">
      <c r="A21" s="11">
        <v>11</v>
      </c>
      <c r="B21" s="14" t="s">
        <v>329</v>
      </c>
      <c r="C21" s="660">
        <v>0.12140877275644774</v>
      </c>
      <c r="D21" s="661">
        <v>0.11947908793612935</v>
      </c>
      <c r="E21" s="661">
        <v>0.12465176082114959</v>
      </c>
      <c r="F21" s="661">
        <v>0.10911762659639321</v>
      </c>
      <c r="G21" s="662">
        <v>0.12411462699320658</v>
      </c>
    </row>
    <row r="22" spans="1:8">
      <c r="A22" s="11">
        <v>12</v>
      </c>
      <c r="B22" s="14" t="s">
        <v>330</v>
      </c>
      <c r="C22" s="660">
        <v>0.14810234752232454</v>
      </c>
      <c r="D22" s="661">
        <v>0.14607569513182184</v>
      </c>
      <c r="E22" s="661">
        <v>0.15161434540269611</v>
      </c>
      <c r="F22" s="661">
        <v>0.13634771332370921</v>
      </c>
      <c r="G22" s="662">
        <v>0.15064336265710404</v>
      </c>
    </row>
    <row r="23" spans="1:8">
      <c r="A23" s="11">
        <v>13</v>
      </c>
      <c r="B23" s="14" t="s">
        <v>328</v>
      </c>
      <c r="C23" s="660">
        <v>0.1834886301090046</v>
      </c>
      <c r="D23" s="661">
        <v>0.18133438881036457</v>
      </c>
      <c r="E23" s="661">
        <v>0.18735458827315207</v>
      </c>
      <c r="F23" s="661">
        <v>0.17243993270175656</v>
      </c>
      <c r="G23" s="662">
        <v>0.18581275168854811</v>
      </c>
    </row>
    <row r="24" spans="1:8" ht="15">
      <c r="A24" s="549"/>
      <c r="B24" s="128" t="s">
        <v>699</v>
      </c>
      <c r="C24" s="199"/>
      <c r="D24" s="199"/>
      <c r="E24" s="199"/>
      <c r="F24" s="199"/>
      <c r="G24" s="548"/>
    </row>
    <row r="25" spans="1:8" ht="25.5">
      <c r="A25" s="11">
        <v>14</v>
      </c>
      <c r="B25" s="14" t="s">
        <v>700</v>
      </c>
      <c r="C25" s="660">
        <v>0</v>
      </c>
      <c r="D25" s="661">
        <v>0</v>
      </c>
      <c r="E25" s="661">
        <v>0</v>
      </c>
      <c r="F25" s="661">
        <v>0</v>
      </c>
      <c r="G25" s="662">
        <v>0</v>
      </c>
      <c r="H25" s="547"/>
    </row>
    <row r="26" spans="1:8">
      <c r="A26" s="13"/>
      <c r="B26" s="128" t="s">
        <v>88</v>
      </c>
      <c r="C26" s="199"/>
      <c r="D26" s="199"/>
      <c r="E26" s="199"/>
      <c r="F26" s="199"/>
      <c r="G26" s="548"/>
    </row>
    <row r="27" spans="1:8" ht="15" customHeight="1">
      <c r="A27" s="304">
        <v>15</v>
      </c>
      <c r="B27" s="14" t="s">
        <v>87</v>
      </c>
      <c r="C27" s="660">
        <v>8.4104466990907234E-2</v>
      </c>
      <c r="D27" s="661">
        <v>8.4611056624711301E-2</v>
      </c>
      <c r="E27" s="661">
        <v>8.4739489164164641E-2</v>
      </c>
      <c r="F27" s="661">
        <v>8.599334861467077E-2</v>
      </c>
      <c r="G27" s="662">
        <v>8.4347645385838221E-2</v>
      </c>
    </row>
    <row r="28" spans="1:8">
      <c r="A28" s="304">
        <v>16</v>
      </c>
      <c r="B28" s="14" t="s">
        <v>86</v>
      </c>
      <c r="C28" s="660">
        <v>1.6892696818830391E-2</v>
      </c>
      <c r="D28" s="661">
        <v>2.1817822830756312E-2</v>
      </c>
      <c r="E28" s="661">
        <v>2.1600023202791283E-2</v>
      </c>
      <c r="F28" s="661">
        <v>2.1516791236523593E-2</v>
      </c>
      <c r="G28" s="662">
        <v>2.0173487841109755E-2</v>
      </c>
    </row>
    <row r="29" spans="1:8">
      <c r="A29" s="304">
        <v>17</v>
      </c>
      <c r="B29" s="14" t="s">
        <v>85</v>
      </c>
      <c r="C29" s="660">
        <v>3.7631933038507259E-2</v>
      </c>
      <c r="D29" s="661">
        <v>3.7624992751712202E-2</v>
      </c>
      <c r="E29" s="661">
        <v>3.7562140975501875E-2</v>
      </c>
      <c r="F29" s="661">
        <v>3.7672292465529694E-2</v>
      </c>
      <c r="G29" s="662">
        <v>3.9082953879267704E-2</v>
      </c>
    </row>
    <row r="30" spans="1:8">
      <c r="A30" s="304">
        <v>18</v>
      </c>
      <c r="B30" s="14" t="s">
        <v>84</v>
      </c>
      <c r="C30" s="660">
        <v>5.9280149030221378E-2</v>
      </c>
      <c r="D30" s="661">
        <v>6.2793233793954989E-2</v>
      </c>
      <c r="E30" s="661">
        <v>6.3139465961373376E-2</v>
      </c>
      <c r="F30" s="661">
        <v>6.447655737814717E-2</v>
      </c>
      <c r="G30" s="662">
        <v>6.4174157544728466E-2</v>
      </c>
    </row>
    <row r="31" spans="1:8">
      <c r="A31" s="304">
        <v>19</v>
      </c>
      <c r="B31" s="14" t="s">
        <v>154</v>
      </c>
      <c r="C31" s="660">
        <v>2.8413607347274585E-2</v>
      </c>
      <c r="D31" s="661">
        <v>2.1775433980953208E-2</v>
      </c>
      <c r="E31" s="661">
        <v>2.7439330407216484E-2</v>
      </c>
      <c r="F31" s="661">
        <v>2.7133337422701902E-2</v>
      </c>
      <c r="G31" s="662">
        <v>2.8128350878787865E-2</v>
      </c>
    </row>
    <row r="32" spans="1:8">
      <c r="A32" s="304">
        <v>20</v>
      </c>
      <c r="B32" s="14" t="s">
        <v>155</v>
      </c>
      <c r="C32" s="660">
        <v>8.6318986282517121E-2</v>
      </c>
      <c r="D32" s="661">
        <v>6.1612726163368124E-2</v>
      </c>
      <c r="E32" s="661">
        <v>7.66670363803931E-2</v>
      </c>
      <c r="F32" s="661">
        <v>7.520374286565705E-2</v>
      </c>
      <c r="G32" s="662">
        <v>7.6380442002241075E-2</v>
      </c>
    </row>
    <row r="33" spans="1:7">
      <c r="A33" s="13"/>
      <c r="B33" s="128" t="s">
        <v>215</v>
      </c>
      <c r="C33" s="199"/>
      <c r="D33" s="199"/>
      <c r="E33" s="199"/>
      <c r="F33" s="199"/>
      <c r="G33" s="548"/>
    </row>
    <row r="34" spans="1:7">
      <c r="A34" s="304">
        <v>21</v>
      </c>
      <c r="B34" s="14" t="s">
        <v>83</v>
      </c>
      <c r="C34" s="660">
        <v>4.7299601415697515E-2</v>
      </c>
      <c r="D34" s="661">
        <v>3.5654805592441073E-2</v>
      </c>
      <c r="E34" s="661">
        <v>3.7215963831313571E-2</v>
      </c>
      <c r="F34" s="661">
        <v>4.1648471274405664E-2</v>
      </c>
      <c r="G34" s="662">
        <v>4.3242758709513732E-2</v>
      </c>
    </row>
    <row r="35" spans="1:7" ht="15" customHeight="1">
      <c r="A35" s="304">
        <v>22</v>
      </c>
      <c r="B35" s="14" t="s">
        <v>673</v>
      </c>
      <c r="C35" s="660">
        <v>2.5221539704719152E-2</v>
      </c>
      <c r="D35" s="661">
        <v>2.2958232529208363E-2</v>
      </c>
      <c r="E35" s="661">
        <v>1.446258753110672E-2</v>
      </c>
      <c r="F35" s="661">
        <v>1.4990963888250176E-2</v>
      </c>
      <c r="G35" s="662">
        <v>1.6352240232660617E-2</v>
      </c>
    </row>
    <row r="36" spans="1:7">
      <c r="A36" s="304">
        <v>23</v>
      </c>
      <c r="B36" s="14" t="s">
        <v>82</v>
      </c>
      <c r="C36" s="660">
        <v>0.41501028912525811</v>
      </c>
      <c r="D36" s="661">
        <v>0.42358622727734757</v>
      </c>
      <c r="E36" s="661">
        <v>0.40740294840308605</v>
      </c>
      <c r="F36" s="661">
        <v>0.43086270732554011</v>
      </c>
      <c r="G36" s="662">
        <v>0.38626802224814533</v>
      </c>
    </row>
    <row r="37" spans="1:7" ht="15" customHeight="1">
      <c r="A37" s="304">
        <v>24</v>
      </c>
      <c r="B37" s="14" t="s">
        <v>81</v>
      </c>
      <c r="C37" s="660">
        <v>0.50930935627475382</v>
      </c>
      <c r="D37" s="661">
        <v>0.52878736114951741</v>
      </c>
      <c r="E37" s="661">
        <v>0.48337218458907583</v>
      </c>
      <c r="F37" s="661">
        <v>0.49365483061733506</v>
      </c>
      <c r="G37" s="662">
        <v>0.48517425283341559</v>
      </c>
    </row>
    <row r="38" spans="1:7">
      <c r="A38" s="304">
        <v>25</v>
      </c>
      <c r="B38" s="14" t="s">
        <v>80</v>
      </c>
      <c r="C38" s="660">
        <v>2.426358599185701E-2</v>
      </c>
      <c r="D38" s="661">
        <v>0.25321014718966256</v>
      </c>
      <c r="E38" s="661">
        <v>0.16050998789269405</v>
      </c>
      <c r="F38" s="661">
        <v>0.13099406436173988</v>
      </c>
      <c r="G38" s="662">
        <v>6.5309090475760709E-2</v>
      </c>
    </row>
    <row r="39" spans="1:7" ht="15" customHeight="1">
      <c r="A39" s="13"/>
      <c r="B39" s="128" t="s">
        <v>216</v>
      </c>
      <c r="C39" s="199"/>
      <c r="D39" s="199"/>
      <c r="E39" s="199"/>
      <c r="F39" s="199"/>
      <c r="G39" s="548"/>
    </row>
    <row r="40" spans="1:7" ht="15" customHeight="1">
      <c r="A40" s="304">
        <v>26</v>
      </c>
      <c r="B40" s="14" t="s">
        <v>79</v>
      </c>
      <c r="C40" s="663">
        <v>0.32845011758266879</v>
      </c>
      <c r="D40" s="663">
        <v>0.29329353031052097</v>
      </c>
      <c r="E40" s="663">
        <v>0.25090308288918456</v>
      </c>
      <c r="F40" s="663">
        <v>0.26100099523116022</v>
      </c>
      <c r="G40" s="664">
        <v>0.26609514429323872</v>
      </c>
    </row>
    <row r="41" spans="1:7" ht="15" customHeight="1">
      <c r="A41" s="304">
        <v>27</v>
      </c>
      <c r="B41" s="14" t="s">
        <v>78</v>
      </c>
      <c r="C41" s="663">
        <v>0.75237141933598639</v>
      </c>
      <c r="D41" s="663">
        <v>0.78190580451986702</v>
      </c>
      <c r="E41" s="663">
        <v>0.74281381027091364</v>
      </c>
      <c r="F41" s="663">
        <v>0.76077805625755857</v>
      </c>
      <c r="G41" s="664">
        <v>0.75823851496842842</v>
      </c>
    </row>
    <row r="42" spans="1:7" ht="15" customHeight="1">
      <c r="A42" s="304">
        <v>28</v>
      </c>
      <c r="B42" s="14" t="s">
        <v>77</v>
      </c>
      <c r="C42" s="663">
        <v>0.3311463287092743</v>
      </c>
      <c r="D42" s="663">
        <v>0.28445832748865169</v>
      </c>
      <c r="E42" s="663">
        <v>0.27710067011303324</v>
      </c>
      <c r="F42" s="663">
        <v>0.31656698373125908</v>
      </c>
      <c r="G42" s="664">
        <v>0.30771695650914194</v>
      </c>
    </row>
    <row r="43" spans="1:7" ht="15" customHeight="1">
      <c r="A43" s="305"/>
      <c r="B43" s="128" t="s">
        <v>257</v>
      </c>
      <c r="C43" s="199"/>
      <c r="D43" s="199"/>
      <c r="E43" s="199"/>
      <c r="F43" s="199"/>
      <c r="G43" s="548"/>
    </row>
    <row r="44" spans="1:7" ht="15">
      <c r="A44" s="304">
        <v>29</v>
      </c>
      <c r="B44" s="14" t="s">
        <v>240</v>
      </c>
      <c r="C44" s="665">
        <v>79660757.503438801</v>
      </c>
      <c r="D44" s="665">
        <v>154819903.9468455</v>
      </c>
      <c r="E44" s="665">
        <v>137153909.70977482</v>
      </c>
      <c r="F44" s="665">
        <v>67854633.076495498</v>
      </c>
      <c r="G44" s="666">
        <v>64015692.259936497</v>
      </c>
    </row>
    <row r="45" spans="1:7" ht="15" customHeight="1">
      <c r="A45" s="304">
        <v>30</v>
      </c>
      <c r="B45" s="14" t="s">
        <v>252</v>
      </c>
      <c r="C45" s="665">
        <v>66261391.934985839</v>
      </c>
      <c r="D45" s="667">
        <v>120522507.0981407</v>
      </c>
      <c r="E45" s="667">
        <v>103100473.90417334</v>
      </c>
      <c r="F45" s="667">
        <v>51157175.401182711</v>
      </c>
      <c r="G45" s="668">
        <v>49572552.559002422</v>
      </c>
    </row>
    <row r="46" spans="1:7" ht="15" customHeight="1">
      <c r="A46" s="335">
        <v>31</v>
      </c>
      <c r="B46" s="336" t="s">
        <v>241</v>
      </c>
      <c r="C46" s="663">
        <v>1.2022198021677557</v>
      </c>
      <c r="D46" s="663">
        <v>1.2845725472734868</v>
      </c>
      <c r="E46" s="663">
        <v>1.330293688438837</v>
      </c>
      <c r="F46" s="663">
        <v>1.3263952230428802</v>
      </c>
      <c r="G46" s="664">
        <v>1.2913535606975959</v>
      </c>
    </row>
    <row r="47" spans="1:7" ht="15" customHeight="1">
      <c r="A47" s="335"/>
      <c r="B47" s="128" t="s">
        <v>336</v>
      </c>
      <c r="C47" s="199"/>
      <c r="D47" s="199"/>
      <c r="E47" s="199"/>
      <c r="F47" s="199"/>
      <c r="G47" s="548"/>
    </row>
    <row r="48" spans="1:7" ht="15" customHeight="1">
      <c r="A48" s="335">
        <v>32</v>
      </c>
      <c r="B48" s="336" t="s">
        <v>343</v>
      </c>
      <c r="C48" s="669">
        <v>155438533.43875998</v>
      </c>
      <c r="D48" s="670">
        <v>149199440.56051502</v>
      </c>
      <c r="E48" s="670">
        <v>137860717.68532002</v>
      </c>
      <c r="F48" s="670">
        <v>136049769.58224502</v>
      </c>
      <c r="G48" s="671">
        <v>132013972.63584501</v>
      </c>
    </row>
    <row r="49" spans="1:7" ht="15" customHeight="1">
      <c r="A49" s="335">
        <v>33</v>
      </c>
      <c r="B49" s="336" t="s">
        <v>358</v>
      </c>
      <c r="C49" s="669">
        <v>134706649.78280425</v>
      </c>
      <c r="D49" s="670">
        <v>133471687.61195077</v>
      </c>
      <c r="E49" s="670">
        <v>127407415.36431918</v>
      </c>
      <c r="F49" s="670">
        <v>119174751.98859608</v>
      </c>
      <c r="G49" s="671">
        <v>109891621.35100944</v>
      </c>
    </row>
    <row r="50" spans="1:7" ht="15.75" thickBot="1">
      <c r="A50" s="306">
        <v>34</v>
      </c>
      <c r="B50" s="130" t="s">
        <v>376</v>
      </c>
      <c r="C50" s="672">
        <v>1.1539039363638173</v>
      </c>
      <c r="D50" s="673">
        <v>1.1178358738842831</v>
      </c>
      <c r="E50" s="673">
        <v>1.0820462630931631</v>
      </c>
      <c r="F50" s="673">
        <v>1.1415989319219537</v>
      </c>
      <c r="G50" s="674">
        <v>1.2013106278064061</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7" zoomScale="80" zoomScaleNormal="80" workbookViewId="0">
      <selection activeCell="C32" sqref="C32"/>
    </sheetView>
  </sheetViews>
  <sheetFormatPr defaultColWidth="8.7109375" defaultRowHeight="15"/>
  <cols>
    <col min="1" max="1" width="11.42578125" style="553" customWidth="1"/>
    <col min="2" max="2" width="76.85546875" style="653" customWidth="1"/>
    <col min="3" max="3" width="22.85546875" style="553" customWidth="1"/>
    <col min="4" max="16384" width="8.7109375" style="553"/>
  </cols>
  <sheetData>
    <row r="1" spans="1:3">
      <c r="A1" s="232" t="s">
        <v>30</v>
      </c>
      <c r="B1" s="552" t="str">
        <f>'Info '!C2</f>
        <v>JSC Ziraat Bank Georgia</v>
      </c>
    </row>
    <row r="2" spans="1:3">
      <c r="A2" s="232" t="s">
        <v>31</v>
      </c>
      <c r="B2" s="554">
        <f>'1. key ratios '!B2</f>
        <v>45747</v>
      </c>
    </row>
    <row r="3" spans="1:3">
      <c r="B3" s="553"/>
    </row>
    <row r="4" spans="1:3">
      <c r="A4" s="553" t="s">
        <v>294</v>
      </c>
      <c r="B4" s="553" t="s">
        <v>295</v>
      </c>
    </row>
    <row r="5" spans="1:3">
      <c r="A5" s="635" t="s">
        <v>296</v>
      </c>
      <c r="B5" s="636"/>
      <c r="C5" s="637"/>
    </row>
    <row r="6" spans="1:3">
      <c r="A6" s="641">
        <v>1</v>
      </c>
      <c r="B6" s="642" t="s">
        <v>750</v>
      </c>
      <c r="C6" s="643">
        <v>260813342.79090002</v>
      </c>
    </row>
    <row r="7" spans="1:3">
      <c r="A7" s="641">
        <v>2</v>
      </c>
      <c r="B7" s="642" t="s">
        <v>297</v>
      </c>
      <c r="C7" s="643">
        <v>-1044248.72</v>
      </c>
    </row>
    <row r="8" spans="1:3" ht="30">
      <c r="A8" s="644">
        <v>3</v>
      </c>
      <c r="B8" s="645" t="s">
        <v>298</v>
      </c>
      <c r="C8" s="643">
        <v>259769094.07090002</v>
      </c>
    </row>
    <row r="9" spans="1:3">
      <c r="A9" s="635" t="s">
        <v>299</v>
      </c>
      <c r="B9" s="636"/>
      <c r="C9" s="638"/>
    </row>
    <row r="10" spans="1:3" ht="25.7" customHeight="1">
      <c r="A10" s="641">
        <v>4</v>
      </c>
      <c r="B10" s="646" t="s">
        <v>748</v>
      </c>
      <c r="C10" s="643" t="b">
        <f>'15. CCR '!F34</f>
        <v>0</v>
      </c>
    </row>
    <row r="11" spans="1:3" ht="25.7" customHeight="1">
      <c r="A11" s="641">
        <v>5</v>
      </c>
      <c r="B11" s="647" t="s">
        <v>749</v>
      </c>
      <c r="C11" s="643" t="b">
        <f>'15. CCR '!G34</f>
        <v>0</v>
      </c>
    </row>
    <row r="12" spans="1:3" ht="25.7" customHeight="1">
      <c r="A12" s="641">
        <v>6</v>
      </c>
      <c r="B12" s="647" t="s">
        <v>742</v>
      </c>
      <c r="C12" s="648">
        <f>'15. CCR '!I34</f>
        <v>0</v>
      </c>
    </row>
    <row r="13" spans="1:3" ht="25.7" customHeight="1">
      <c r="A13" s="649">
        <v>7</v>
      </c>
      <c r="B13" s="646" t="s">
        <v>743</v>
      </c>
      <c r="C13" s="643" t="b">
        <f>'15. CCR '!E34</f>
        <v>0</v>
      </c>
    </row>
    <row r="14" spans="1:3" ht="25.7" customHeight="1">
      <c r="A14" s="644">
        <v>8</v>
      </c>
      <c r="B14" s="639" t="s">
        <v>300</v>
      </c>
      <c r="C14" s="650">
        <f>C12</f>
        <v>0</v>
      </c>
    </row>
    <row r="15" spans="1:3">
      <c r="A15" s="635" t="s">
        <v>301</v>
      </c>
      <c r="B15" s="636"/>
      <c r="C15" s="638"/>
    </row>
    <row r="16" spans="1:3">
      <c r="A16" s="649">
        <v>9</v>
      </c>
      <c r="B16" s="646" t="s">
        <v>302</v>
      </c>
      <c r="C16" s="643"/>
    </row>
    <row r="17" spans="1:3">
      <c r="A17" s="649">
        <v>10</v>
      </c>
      <c r="B17" s="646" t="s">
        <v>303</v>
      </c>
      <c r="C17" s="643"/>
    </row>
    <row r="18" spans="1:3">
      <c r="A18" s="649">
        <v>11</v>
      </c>
      <c r="B18" s="646" t="s">
        <v>304</v>
      </c>
      <c r="C18" s="643"/>
    </row>
    <row r="19" spans="1:3" ht="30">
      <c r="A19" s="649">
        <v>12</v>
      </c>
      <c r="B19" s="646" t="s">
        <v>305</v>
      </c>
      <c r="C19" s="643"/>
    </row>
    <row r="20" spans="1:3">
      <c r="A20" s="649">
        <v>14</v>
      </c>
      <c r="B20" s="646" t="s">
        <v>306</v>
      </c>
      <c r="C20" s="643"/>
    </row>
    <row r="21" spans="1:3">
      <c r="A21" s="649">
        <v>14</v>
      </c>
      <c r="B21" s="646" t="s">
        <v>307</v>
      </c>
      <c r="C21" s="643"/>
    </row>
    <row r="22" spans="1:3">
      <c r="A22" s="644">
        <v>15</v>
      </c>
      <c r="B22" s="639" t="s">
        <v>308</v>
      </c>
      <c r="C22" s="650">
        <f>SUM(C16:C21)</f>
        <v>0</v>
      </c>
    </row>
    <row r="23" spans="1:3">
      <c r="A23" s="635" t="s">
        <v>309</v>
      </c>
      <c r="B23" s="636"/>
      <c r="C23" s="638"/>
    </row>
    <row r="24" spans="1:3">
      <c r="A24" s="654">
        <v>16</v>
      </c>
      <c r="B24" s="647" t="s">
        <v>310</v>
      </c>
      <c r="C24" s="643">
        <v>60598939.029500008</v>
      </c>
    </row>
    <row r="25" spans="1:3">
      <c r="A25" s="654">
        <v>17</v>
      </c>
      <c r="B25" s="647" t="s">
        <v>311</v>
      </c>
      <c r="C25" s="643">
        <v>-31911558.881710004</v>
      </c>
    </row>
    <row r="26" spans="1:3">
      <c r="A26" s="655">
        <v>18</v>
      </c>
      <c r="B26" s="639" t="s">
        <v>312</v>
      </c>
      <c r="C26" s="650">
        <v>28687380.147790004</v>
      </c>
    </row>
    <row r="27" spans="1:3">
      <c r="A27" s="635" t="s">
        <v>313</v>
      </c>
      <c r="B27" s="636"/>
      <c r="C27" s="638"/>
    </row>
    <row r="28" spans="1:3" ht="30">
      <c r="A28" s="654">
        <v>19</v>
      </c>
      <c r="B28" s="646" t="s">
        <v>314</v>
      </c>
      <c r="C28" s="651"/>
    </row>
    <row r="29" spans="1:3">
      <c r="A29" s="654">
        <v>20</v>
      </c>
      <c r="B29" s="647" t="s">
        <v>315</v>
      </c>
      <c r="C29" s="651"/>
    </row>
    <row r="30" spans="1:3">
      <c r="A30" s="635" t="s">
        <v>747</v>
      </c>
      <c r="B30" s="636"/>
      <c r="C30" s="638"/>
    </row>
    <row r="31" spans="1:3">
      <c r="A31" s="655">
        <v>21</v>
      </c>
      <c r="B31" s="640" t="s">
        <v>316</v>
      </c>
      <c r="C31" s="650">
        <v>82711736.182600006</v>
      </c>
    </row>
    <row r="32" spans="1:3">
      <c r="A32" s="655">
        <v>22</v>
      </c>
      <c r="B32" s="639" t="s">
        <v>317</v>
      </c>
      <c r="C32" s="650">
        <f>C8+C14+C22+C26</f>
        <v>288456474.21869004</v>
      </c>
    </row>
    <row r="33" spans="1:3">
      <c r="A33" s="635" t="s">
        <v>318</v>
      </c>
      <c r="B33" s="636"/>
      <c r="C33" s="638"/>
    </row>
    <row r="34" spans="1:3">
      <c r="A34" s="644">
        <v>23</v>
      </c>
      <c r="B34" s="639" t="s">
        <v>318</v>
      </c>
      <c r="C34" s="745">
        <f>C31/C32</f>
        <v>0.28673905276916417</v>
      </c>
    </row>
    <row r="35" spans="1:3">
      <c r="A35" s="635" t="s">
        <v>319</v>
      </c>
      <c r="B35" s="636"/>
      <c r="C35" s="638"/>
    </row>
    <row r="36" spans="1:3">
      <c r="A36" s="652" t="s">
        <v>320</v>
      </c>
      <c r="B36" s="646" t="s">
        <v>321</v>
      </c>
      <c r="C36" s="746"/>
    </row>
    <row r="37" spans="1:3" ht="30">
      <c r="A37" s="652" t="s">
        <v>322</v>
      </c>
      <c r="B37" s="642" t="s">
        <v>323</v>
      </c>
      <c r="C37" s="651"/>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E11" sqref="A4:E11"/>
    </sheetView>
  </sheetViews>
  <sheetFormatPr defaultColWidth="8.85546875" defaultRowHeight="15"/>
  <cols>
    <col min="1" max="1" width="11.42578125" style="551" customWidth="1"/>
    <col min="2" max="2" width="76.85546875" style="256" customWidth="1"/>
    <col min="3" max="6" width="25.42578125" style="551" customWidth="1"/>
    <col min="7" max="16384" width="8.85546875" style="551"/>
  </cols>
  <sheetData>
    <row r="1" spans="1:6">
      <c r="A1" s="2" t="s">
        <v>30</v>
      </c>
      <c r="B1" s="3" t="str">
        <f>'Info '!C2</f>
        <v>JSC Ziraat Bank Georgia</v>
      </c>
    </row>
    <row r="2" spans="1:6">
      <c r="A2" s="2" t="s">
        <v>31</v>
      </c>
      <c r="B2" s="300">
        <f>'1. key ratios '!B2</f>
        <v>45747</v>
      </c>
    </row>
    <row r="3" spans="1:6">
      <c r="A3" s="4"/>
      <c r="B3" s="551"/>
    </row>
    <row r="4" spans="1:6">
      <c r="A4" s="630" t="s">
        <v>737</v>
      </c>
    </row>
    <row r="5" spans="1:6" ht="60">
      <c r="B5" s="631"/>
      <c r="C5" s="632" t="s">
        <v>738</v>
      </c>
      <c r="D5" s="632" t="s">
        <v>740</v>
      </c>
      <c r="E5" s="632" t="s">
        <v>739</v>
      </c>
      <c r="F5" s="632" t="s">
        <v>741</v>
      </c>
    </row>
    <row r="6" spans="1:6">
      <c r="B6" s="633" t="s">
        <v>715</v>
      </c>
      <c r="C6" s="619" t="b">
        <f>IF(C7&gt;0,C7,IF(C8&gt;0,C8,IF(C9&gt;0,C9)))</f>
        <v>0</v>
      </c>
      <c r="D6" s="619" t="b">
        <f>IF(D7&gt;0,D7,IF(D8&gt;0,D8,IF(D9&gt;0,D9)))</f>
        <v>0</v>
      </c>
      <c r="E6" s="619" t="b">
        <f>IF(E7&gt;0,E7,IF(E8&gt;0,E8,IF(E9&gt;0,E9)))</f>
        <v>0</v>
      </c>
      <c r="F6" s="619" t="b">
        <f>IF(F7&gt;0,F7,IF(F8&gt;0,F8,IF(F9&gt;0,F9)))</f>
        <v>0</v>
      </c>
    </row>
    <row r="7" spans="1:6">
      <c r="B7" s="620" t="s">
        <v>728</v>
      </c>
      <c r="C7" s="634"/>
      <c r="D7" s="634"/>
      <c r="E7" s="634"/>
      <c r="F7" s="634"/>
    </row>
    <row r="8" spans="1:6">
      <c r="B8" s="620" t="s">
        <v>729</v>
      </c>
      <c r="C8" s="634"/>
      <c r="D8" s="634"/>
      <c r="E8" s="634"/>
      <c r="F8" s="634"/>
    </row>
    <row r="9" spans="1:6">
      <c r="B9" s="620" t="s">
        <v>736</v>
      </c>
      <c r="C9" s="634"/>
      <c r="D9" s="634"/>
      <c r="E9" s="634"/>
      <c r="F9" s="63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K19" sqref="K19"/>
    </sheetView>
  </sheetViews>
  <sheetFormatPr defaultRowHeight="15"/>
  <cols>
    <col min="1" max="1" width="8.85546875" style="174"/>
    <col min="2" max="2" width="82.5703125" style="307" customWidth="1"/>
    <col min="3" max="7" width="17.5703125" style="174" customWidth="1"/>
  </cols>
  <sheetData>
    <row r="1" spans="1:7">
      <c r="A1" s="174" t="s">
        <v>30</v>
      </c>
      <c r="B1" s="3" t="str">
        <f>'Info '!C2</f>
        <v>JSC Ziraat Bank Georgia</v>
      </c>
    </row>
    <row r="2" spans="1:7">
      <c r="A2" s="174" t="s">
        <v>31</v>
      </c>
      <c r="B2" s="300">
        <f>'1. key ratios '!B2</f>
        <v>45747</v>
      </c>
    </row>
    <row r="4" spans="1:7" ht="15.75" thickBot="1">
      <c r="A4" s="174" t="s">
        <v>375</v>
      </c>
      <c r="B4" s="308" t="s">
        <v>336</v>
      </c>
    </row>
    <row r="5" spans="1:7">
      <c r="A5" s="309"/>
      <c r="B5" s="310"/>
      <c r="C5" s="821" t="s">
        <v>337</v>
      </c>
      <c r="D5" s="821"/>
      <c r="E5" s="821"/>
      <c r="F5" s="821"/>
      <c r="G5" s="822" t="s">
        <v>338</v>
      </c>
    </row>
    <row r="6" spans="1:7">
      <c r="A6" s="311"/>
      <c r="B6" s="312"/>
      <c r="C6" s="313" t="s">
        <v>339</v>
      </c>
      <c r="D6" s="314" t="s">
        <v>340</v>
      </c>
      <c r="E6" s="314" t="s">
        <v>341</v>
      </c>
      <c r="F6" s="314" t="s">
        <v>342</v>
      </c>
      <c r="G6" s="823"/>
    </row>
    <row r="7" spans="1:7">
      <c r="A7" s="315"/>
      <c r="B7" s="316" t="s">
        <v>343</v>
      </c>
      <c r="C7" s="317"/>
      <c r="D7" s="317"/>
      <c r="E7" s="317"/>
      <c r="F7" s="317"/>
      <c r="G7" s="318"/>
    </row>
    <row r="8" spans="1:7">
      <c r="A8" s="319">
        <v>1</v>
      </c>
      <c r="B8" s="320" t="s">
        <v>344</v>
      </c>
      <c r="C8" s="704">
        <v>82711736.182599992</v>
      </c>
      <c r="D8" s="704">
        <v>0</v>
      </c>
      <c r="E8" s="704">
        <v>0</v>
      </c>
      <c r="F8" s="704">
        <v>2770634.0350000011</v>
      </c>
      <c r="G8" s="705">
        <v>85482370.217599988</v>
      </c>
    </row>
    <row r="9" spans="1:7">
      <c r="A9" s="319">
        <v>2</v>
      </c>
      <c r="B9" s="321" t="s">
        <v>345</v>
      </c>
      <c r="C9" s="704">
        <v>82711736.182599992</v>
      </c>
      <c r="D9" s="704">
        <v>0</v>
      </c>
      <c r="E9" s="704">
        <v>0</v>
      </c>
      <c r="F9" s="704">
        <v>0</v>
      </c>
      <c r="G9" s="705">
        <v>82711736.182599992</v>
      </c>
    </row>
    <row r="10" spans="1:7">
      <c r="A10" s="319">
        <v>3</v>
      </c>
      <c r="B10" s="321" t="s">
        <v>346</v>
      </c>
      <c r="C10" s="706"/>
      <c r="D10" s="706"/>
      <c r="E10" s="706"/>
      <c r="F10" s="704">
        <v>2770634.0350000011</v>
      </c>
      <c r="G10" s="705">
        <v>2770634.0350000011</v>
      </c>
    </row>
    <row r="11" spans="1:7" ht="14.45" customHeight="1">
      <c r="A11" s="319">
        <v>4</v>
      </c>
      <c r="B11" s="320" t="s">
        <v>347</v>
      </c>
      <c r="C11" s="704">
        <v>13977492.539399998</v>
      </c>
      <c r="D11" s="704">
        <v>20824983.915100001</v>
      </c>
      <c r="E11" s="704">
        <v>3937404.3892000001</v>
      </c>
      <c r="F11" s="704">
        <v>4860965.4417000003</v>
      </c>
      <c r="G11" s="705">
        <v>27328064.297109999</v>
      </c>
    </row>
    <row r="12" spans="1:7">
      <c r="A12" s="319">
        <v>5</v>
      </c>
      <c r="B12" s="321" t="s">
        <v>348</v>
      </c>
      <c r="C12" s="704">
        <v>4238196.3147999998</v>
      </c>
      <c r="D12" s="707">
        <v>5552652.7298000008</v>
      </c>
      <c r="E12" s="704">
        <v>2481728.7651999998</v>
      </c>
      <c r="F12" s="704">
        <v>11069.2</v>
      </c>
      <c r="G12" s="705">
        <v>11669464.65931</v>
      </c>
    </row>
    <row r="13" spans="1:7">
      <c r="A13" s="319">
        <v>6</v>
      </c>
      <c r="B13" s="321" t="s">
        <v>349</v>
      </c>
      <c r="C13" s="704">
        <v>9739296.2245999984</v>
      </c>
      <c r="D13" s="707">
        <v>15272331.1853</v>
      </c>
      <c r="E13" s="704">
        <v>1455675.6240000001</v>
      </c>
      <c r="F13" s="704">
        <v>4849896.2417000001</v>
      </c>
      <c r="G13" s="705">
        <v>15658599.637800001</v>
      </c>
    </row>
    <row r="14" spans="1:7">
      <c r="A14" s="319">
        <v>7</v>
      </c>
      <c r="B14" s="320" t="s">
        <v>350</v>
      </c>
      <c r="C14" s="704">
        <v>72358985.377399996</v>
      </c>
      <c r="D14" s="704">
        <v>5443466.0957000107</v>
      </c>
      <c r="E14" s="704">
        <v>7464806.25</v>
      </c>
      <c r="F14" s="704">
        <v>-11059.875000000931</v>
      </c>
      <c r="G14" s="705">
        <v>42628098.924050003</v>
      </c>
    </row>
    <row r="15" spans="1:7" ht="39">
      <c r="A15" s="319">
        <v>8</v>
      </c>
      <c r="B15" s="321" t="s">
        <v>351</v>
      </c>
      <c r="C15" s="704">
        <v>72358985.377399996</v>
      </c>
      <c r="D15" s="707">
        <v>5443466.0957000107</v>
      </c>
      <c r="E15" s="704">
        <v>7464806.25</v>
      </c>
      <c r="F15" s="704">
        <v>-11059.875000000931</v>
      </c>
      <c r="G15" s="705">
        <v>42628098.924050003</v>
      </c>
    </row>
    <row r="16" spans="1:7" ht="26.25">
      <c r="A16" s="319">
        <v>9</v>
      </c>
      <c r="B16" s="321" t="s">
        <v>352</v>
      </c>
      <c r="C16" s="704">
        <v>0</v>
      </c>
      <c r="D16" s="707">
        <v>0</v>
      </c>
      <c r="E16" s="704">
        <v>0</v>
      </c>
      <c r="F16" s="704">
        <v>0</v>
      </c>
      <c r="G16" s="705">
        <v>0</v>
      </c>
    </row>
    <row r="17" spans="1:7">
      <c r="A17" s="319">
        <v>10</v>
      </c>
      <c r="B17" s="320" t="s">
        <v>353</v>
      </c>
      <c r="C17" s="704"/>
      <c r="D17" s="707"/>
      <c r="E17" s="704"/>
      <c r="F17" s="704"/>
      <c r="G17" s="705">
        <v>0</v>
      </c>
    </row>
    <row r="18" spans="1:7">
      <c r="A18" s="319">
        <v>11</v>
      </c>
      <c r="B18" s="320" t="s">
        <v>354</v>
      </c>
      <c r="C18" s="704">
        <v>0</v>
      </c>
      <c r="D18" s="707">
        <v>1759222.4625999997</v>
      </c>
      <c r="E18" s="704">
        <v>767210.10869999998</v>
      </c>
      <c r="F18" s="704">
        <v>42903247.148499995</v>
      </c>
      <c r="G18" s="705">
        <v>0</v>
      </c>
    </row>
    <row r="19" spans="1:7">
      <c r="A19" s="319">
        <v>12</v>
      </c>
      <c r="B19" s="321" t="s">
        <v>355</v>
      </c>
      <c r="C19" s="706"/>
      <c r="D19" s="707"/>
      <c r="E19" s="704"/>
      <c r="F19" s="704"/>
      <c r="G19" s="705"/>
    </row>
    <row r="20" spans="1:7">
      <c r="A20" s="319">
        <v>13</v>
      </c>
      <c r="B20" s="321" t="s">
        <v>356</v>
      </c>
      <c r="C20" s="704">
        <v>0</v>
      </c>
      <c r="D20" s="704">
        <v>1759222.4625999997</v>
      </c>
      <c r="E20" s="704">
        <v>767210.10869999998</v>
      </c>
      <c r="F20" s="704">
        <v>42903247.148499995</v>
      </c>
      <c r="G20" s="705">
        <v>0</v>
      </c>
    </row>
    <row r="21" spans="1:7">
      <c r="A21" s="322">
        <v>14</v>
      </c>
      <c r="B21" s="323" t="s">
        <v>357</v>
      </c>
      <c r="C21" s="706"/>
      <c r="D21" s="706"/>
      <c r="E21" s="706"/>
      <c r="F21" s="706"/>
      <c r="G21" s="708">
        <v>155438533.43875998</v>
      </c>
    </row>
    <row r="22" spans="1:7">
      <c r="A22" s="324"/>
      <c r="B22" s="325" t="s">
        <v>358</v>
      </c>
      <c r="C22" s="326"/>
      <c r="D22" s="327"/>
      <c r="E22" s="326"/>
      <c r="F22" s="326"/>
      <c r="G22" s="328"/>
    </row>
    <row r="23" spans="1:7">
      <c r="A23" s="319">
        <v>15</v>
      </c>
      <c r="B23" s="320" t="s">
        <v>359</v>
      </c>
      <c r="C23" s="709">
        <v>85673093.956699997</v>
      </c>
      <c r="D23" s="710">
        <v>0</v>
      </c>
      <c r="E23" s="709">
        <v>0</v>
      </c>
      <c r="F23" s="709">
        <v>0</v>
      </c>
      <c r="G23" s="705">
        <v>1081352.1815849999</v>
      </c>
    </row>
    <row r="24" spans="1:7">
      <c r="A24" s="319">
        <v>16</v>
      </c>
      <c r="B24" s="320" t="s">
        <v>360</v>
      </c>
      <c r="C24" s="704">
        <v>0</v>
      </c>
      <c r="D24" s="707">
        <v>30915895.787698071</v>
      </c>
      <c r="E24" s="704">
        <v>34129567.503232606</v>
      </c>
      <c r="F24" s="704">
        <v>80198927.608599991</v>
      </c>
      <c r="G24" s="705">
        <v>100717470.22907533</v>
      </c>
    </row>
    <row r="25" spans="1:7">
      <c r="A25" s="319">
        <v>17</v>
      </c>
      <c r="B25" s="321" t="s">
        <v>361</v>
      </c>
      <c r="C25" s="704">
        <v>0</v>
      </c>
      <c r="D25" s="707">
        <v>0</v>
      </c>
      <c r="E25" s="704">
        <v>0</v>
      </c>
      <c r="F25" s="704">
        <v>0</v>
      </c>
      <c r="G25" s="705">
        <v>0</v>
      </c>
    </row>
    <row r="26" spans="1:7" ht="26.25">
      <c r="A26" s="319">
        <v>18</v>
      </c>
      <c r="B26" s="321" t="s">
        <v>362</v>
      </c>
      <c r="C26" s="704">
        <v>0</v>
      </c>
      <c r="D26" s="707">
        <v>0</v>
      </c>
      <c r="E26" s="704">
        <v>0</v>
      </c>
      <c r="F26" s="704">
        <v>0</v>
      </c>
      <c r="G26" s="705">
        <v>0</v>
      </c>
    </row>
    <row r="27" spans="1:7">
      <c r="A27" s="319">
        <v>19</v>
      </c>
      <c r="B27" s="321" t="s">
        <v>363</v>
      </c>
      <c r="C27" s="704">
        <v>0</v>
      </c>
      <c r="D27" s="707">
        <v>30915895.787698071</v>
      </c>
      <c r="E27" s="704">
        <v>34129567.503232606</v>
      </c>
      <c r="F27" s="704">
        <v>80198927.608599991</v>
      </c>
      <c r="G27" s="705">
        <v>100717470.22907533</v>
      </c>
    </row>
    <row r="28" spans="1:7">
      <c r="A28" s="319">
        <v>20</v>
      </c>
      <c r="B28" s="329" t="s">
        <v>364</v>
      </c>
      <c r="C28" s="704">
        <v>0</v>
      </c>
      <c r="D28" s="707">
        <v>0</v>
      </c>
      <c r="E28" s="704">
        <v>0</v>
      </c>
      <c r="F28" s="704">
        <v>0</v>
      </c>
      <c r="G28" s="705">
        <v>0</v>
      </c>
    </row>
    <row r="29" spans="1:7">
      <c r="A29" s="319">
        <v>21</v>
      </c>
      <c r="B29" s="321" t="s">
        <v>365</v>
      </c>
      <c r="C29" s="704">
        <v>0</v>
      </c>
      <c r="D29" s="707">
        <v>0</v>
      </c>
      <c r="E29" s="704">
        <v>0</v>
      </c>
      <c r="F29" s="704">
        <v>0</v>
      </c>
      <c r="G29" s="705">
        <v>0</v>
      </c>
    </row>
    <row r="30" spans="1:7">
      <c r="A30" s="319">
        <v>22</v>
      </c>
      <c r="B30" s="329" t="s">
        <v>364</v>
      </c>
      <c r="C30" s="704">
        <v>0</v>
      </c>
      <c r="D30" s="707">
        <v>0</v>
      </c>
      <c r="E30" s="704">
        <v>0</v>
      </c>
      <c r="F30" s="704">
        <v>0</v>
      </c>
      <c r="G30" s="705">
        <v>0</v>
      </c>
    </row>
    <row r="31" spans="1:7">
      <c r="A31" s="319">
        <v>23</v>
      </c>
      <c r="B31" s="321" t="s">
        <v>366</v>
      </c>
      <c r="C31" s="704">
        <v>0</v>
      </c>
      <c r="D31" s="707">
        <v>0</v>
      </c>
      <c r="E31" s="704">
        <v>0</v>
      </c>
      <c r="F31" s="704">
        <v>0</v>
      </c>
      <c r="G31" s="705">
        <v>0</v>
      </c>
    </row>
    <row r="32" spans="1:7">
      <c r="A32" s="319">
        <v>24</v>
      </c>
      <c r="B32" s="320" t="s">
        <v>367</v>
      </c>
      <c r="C32" s="704">
        <v>0</v>
      </c>
      <c r="D32" s="707">
        <v>0</v>
      </c>
      <c r="E32" s="704">
        <v>0</v>
      </c>
      <c r="F32" s="704">
        <v>0</v>
      </c>
      <c r="G32" s="705">
        <v>0</v>
      </c>
    </row>
    <row r="33" spans="1:7">
      <c r="A33" s="319">
        <v>25</v>
      </c>
      <c r="B33" s="320" t="s">
        <v>368</v>
      </c>
      <c r="C33" s="704">
        <v>9218662.5069000013</v>
      </c>
      <c r="D33" s="704">
        <v>4623701.5542339245</v>
      </c>
      <c r="E33" s="704">
        <v>2313014.3385633999</v>
      </c>
      <c r="F33" s="704">
        <v>12696230.639168501</v>
      </c>
      <c r="G33" s="705">
        <v>25357600.976167165</v>
      </c>
    </row>
    <row r="34" spans="1:7">
      <c r="A34" s="319">
        <v>26</v>
      </c>
      <c r="B34" s="321" t="s">
        <v>369</v>
      </c>
      <c r="C34" s="706"/>
      <c r="D34" s="707">
        <v>0</v>
      </c>
      <c r="E34" s="704">
        <v>0</v>
      </c>
      <c r="F34" s="704">
        <v>0</v>
      </c>
      <c r="G34" s="705">
        <v>0</v>
      </c>
    </row>
    <row r="35" spans="1:7">
      <c r="A35" s="319">
        <v>27</v>
      </c>
      <c r="B35" s="321" t="s">
        <v>370</v>
      </c>
      <c r="C35" s="704">
        <v>9218662.5069000013</v>
      </c>
      <c r="D35" s="707">
        <v>4623701.5542339245</v>
      </c>
      <c r="E35" s="704">
        <v>2313014.3385633999</v>
      </c>
      <c r="F35" s="704">
        <v>12696230.639168501</v>
      </c>
      <c r="G35" s="705">
        <v>25357600.976167165</v>
      </c>
    </row>
    <row r="36" spans="1:7">
      <c r="A36" s="319">
        <v>28</v>
      </c>
      <c r="B36" s="320" t="s">
        <v>371</v>
      </c>
      <c r="C36" s="704">
        <v>0</v>
      </c>
      <c r="D36" s="707">
        <v>13536663.74584711</v>
      </c>
      <c r="E36" s="704">
        <v>11066306.459266808</v>
      </c>
      <c r="F36" s="704">
        <v>36033880.43173568</v>
      </c>
      <c r="G36" s="705">
        <v>7550226.3959767446</v>
      </c>
    </row>
    <row r="37" spans="1:7">
      <c r="A37" s="322">
        <v>29</v>
      </c>
      <c r="B37" s="323" t="s">
        <v>372</v>
      </c>
      <c r="C37" s="706"/>
      <c r="D37" s="706"/>
      <c r="E37" s="706"/>
      <c r="F37" s="706"/>
      <c r="G37" s="708">
        <v>134706649.78280425</v>
      </c>
    </row>
    <row r="38" spans="1:7">
      <c r="A38" s="315"/>
      <c r="B38" s="330"/>
      <c r="C38" s="331"/>
      <c r="D38" s="331"/>
      <c r="E38" s="331"/>
      <c r="F38" s="331"/>
      <c r="G38" s="332"/>
    </row>
    <row r="39" spans="1:7" ht="15.75" thickBot="1">
      <c r="A39" s="333">
        <v>30</v>
      </c>
      <c r="B39" s="334" t="s">
        <v>373</v>
      </c>
      <c r="C39" s="711"/>
      <c r="D39" s="712"/>
      <c r="E39" s="712"/>
      <c r="F39" s="713"/>
      <c r="G39" s="714">
        <v>1.1539039363638173</v>
      </c>
    </row>
    <row r="42" spans="1:7" ht="39">
      <c r="B42" s="307"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8" sqref="C8:H22"/>
    </sheetView>
  </sheetViews>
  <sheetFormatPr defaultColWidth="9.140625" defaultRowHeight="12.75"/>
  <cols>
    <col min="1" max="1" width="11.85546875" style="411" bestFit="1" customWidth="1"/>
    <col min="2" max="2" width="105.140625" style="411" bestFit="1" customWidth="1"/>
    <col min="3" max="3" width="13.85546875" style="411" bestFit="1" customWidth="1"/>
    <col min="4" max="4" width="12.7109375" style="411" bestFit="1" customWidth="1"/>
    <col min="5" max="5" width="17.42578125" style="411" bestFit="1" customWidth="1"/>
    <col min="6" max="6" width="12.7109375" style="411" bestFit="1" customWidth="1"/>
    <col min="7" max="7" width="30.42578125" style="411" customWidth="1"/>
    <col min="8" max="8" width="15.28515625" style="411" customWidth="1"/>
    <col min="9" max="16384" width="9.140625" style="411"/>
  </cols>
  <sheetData>
    <row r="1" spans="1:8" ht="13.5">
      <c r="A1" s="337" t="s">
        <v>30</v>
      </c>
      <c r="B1" s="421" t="str">
        <f>'Info '!C2</f>
        <v>JSC Ziraat Bank Georgia</v>
      </c>
    </row>
    <row r="2" spans="1:8">
      <c r="A2" s="338" t="s">
        <v>31</v>
      </c>
      <c r="B2" s="420">
        <f>'1. key ratios '!B2</f>
        <v>45747</v>
      </c>
    </row>
    <row r="3" spans="1:8">
      <c r="A3" s="339" t="s">
        <v>379</v>
      </c>
    </row>
    <row r="5" spans="1:8" ht="12" customHeight="1">
      <c r="A5" s="824" t="s">
        <v>380</v>
      </c>
      <c r="B5" s="825"/>
      <c r="C5" s="830" t="s">
        <v>381</v>
      </c>
      <c r="D5" s="831"/>
      <c r="E5" s="831"/>
      <c r="F5" s="831"/>
      <c r="G5" s="831"/>
      <c r="H5" s="832"/>
    </row>
    <row r="6" spans="1:8">
      <c r="A6" s="826"/>
      <c r="B6" s="827"/>
      <c r="C6" s="833"/>
      <c r="D6" s="834"/>
      <c r="E6" s="834"/>
      <c r="F6" s="834"/>
      <c r="G6" s="834"/>
      <c r="H6" s="835"/>
    </row>
    <row r="7" spans="1:8">
      <c r="A7" s="828"/>
      <c r="B7" s="829"/>
      <c r="C7" s="419" t="s">
        <v>382</v>
      </c>
      <c r="D7" s="419" t="s">
        <v>383</v>
      </c>
      <c r="E7" s="419" t="s">
        <v>384</v>
      </c>
      <c r="F7" s="419" t="s">
        <v>385</v>
      </c>
      <c r="G7" s="419" t="s">
        <v>386</v>
      </c>
      <c r="H7" s="419" t="s">
        <v>64</v>
      </c>
    </row>
    <row r="8" spans="1:8">
      <c r="A8" s="415">
        <v>1</v>
      </c>
      <c r="B8" s="414" t="s">
        <v>51</v>
      </c>
      <c r="C8" s="749">
        <v>54808302.761299998</v>
      </c>
      <c r="D8" s="749"/>
      <c r="E8" s="749"/>
      <c r="F8" s="749"/>
      <c r="G8" s="749"/>
      <c r="H8" s="749">
        <f t="shared" ref="H8:H20" si="0">SUM(C8:G8)</f>
        <v>54808302.761299998</v>
      </c>
    </row>
    <row r="9" spans="1:8">
      <c r="A9" s="415">
        <v>2</v>
      </c>
      <c r="B9" s="414" t="s">
        <v>52</v>
      </c>
      <c r="C9" s="749"/>
      <c r="D9" s="749"/>
      <c r="E9" s="749"/>
      <c r="F9" s="749"/>
      <c r="G9" s="749"/>
      <c r="H9" s="749">
        <f t="shared" si="0"/>
        <v>0</v>
      </c>
    </row>
    <row r="10" spans="1:8">
      <c r="A10" s="415">
        <v>3</v>
      </c>
      <c r="B10" s="414" t="s">
        <v>152</v>
      </c>
      <c r="C10" s="749"/>
      <c r="D10" s="749"/>
      <c r="E10" s="749"/>
      <c r="F10" s="749"/>
      <c r="G10" s="749"/>
      <c r="H10" s="749">
        <f t="shared" si="0"/>
        <v>0</v>
      </c>
    </row>
    <row r="11" spans="1:8">
      <c r="A11" s="415">
        <v>4</v>
      </c>
      <c r="B11" s="414" t="s">
        <v>53</v>
      </c>
      <c r="C11" s="749"/>
      <c r="D11" s="749"/>
      <c r="E11" s="749"/>
      <c r="F11" s="749"/>
      <c r="G11" s="749"/>
      <c r="H11" s="749">
        <f t="shared" si="0"/>
        <v>0</v>
      </c>
    </row>
    <row r="12" spans="1:8">
      <c r="A12" s="415">
        <v>5</v>
      </c>
      <c r="B12" s="414" t="s">
        <v>54</v>
      </c>
      <c r="C12" s="749"/>
      <c r="D12" s="749"/>
      <c r="E12" s="749"/>
      <c r="F12" s="749"/>
      <c r="G12" s="749"/>
      <c r="H12" s="749">
        <f t="shared" si="0"/>
        <v>0</v>
      </c>
    </row>
    <row r="13" spans="1:8">
      <c r="A13" s="415">
        <v>6</v>
      </c>
      <c r="B13" s="414" t="s">
        <v>55</v>
      </c>
      <c r="C13" s="749">
        <v>21627043.631700002</v>
      </c>
      <c r="D13" s="749"/>
      <c r="E13" s="749"/>
      <c r="F13" s="749"/>
      <c r="G13" s="749"/>
      <c r="H13" s="749">
        <f t="shared" si="0"/>
        <v>21627043.631700002</v>
      </c>
    </row>
    <row r="14" spans="1:8">
      <c r="A14" s="415">
        <v>7</v>
      </c>
      <c r="B14" s="414" t="s">
        <v>56</v>
      </c>
      <c r="C14" s="749"/>
      <c r="D14" s="749">
        <v>15181960.138699999</v>
      </c>
      <c r="E14" s="749">
        <v>51332271.644199997</v>
      </c>
      <c r="F14" s="749">
        <v>3338541.78</v>
      </c>
      <c r="G14" s="749">
        <v>7923.1243000000004</v>
      </c>
      <c r="H14" s="749">
        <f t="shared" si="0"/>
        <v>69860696.687199995</v>
      </c>
    </row>
    <row r="15" spans="1:8">
      <c r="A15" s="415">
        <v>8</v>
      </c>
      <c r="B15" s="416" t="s">
        <v>57</v>
      </c>
      <c r="C15" s="749"/>
      <c r="D15" s="749">
        <v>28318463.982799999</v>
      </c>
      <c r="E15" s="749">
        <v>36727648.471900001</v>
      </c>
      <c r="F15" s="749">
        <v>31018951.296100002</v>
      </c>
      <c r="G15" s="749">
        <v>-4174.24</v>
      </c>
      <c r="H15" s="749">
        <f t="shared" si="0"/>
        <v>96060889.510800004</v>
      </c>
    </row>
    <row r="16" spans="1:8">
      <c r="A16" s="415">
        <v>9</v>
      </c>
      <c r="B16" s="414" t="s">
        <v>58</v>
      </c>
      <c r="C16" s="749"/>
      <c r="D16" s="749"/>
      <c r="E16" s="749"/>
      <c r="F16" s="749"/>
      <c r="G16" s="749"/>
      <c r="H16" s="749">
        <f t="shared" si="0"/>
        <v>0</v>
      </c>
    </row>
    <row r="17" spans="1:8">
      <c r="A17" s="415">
        <v>10</v>
      </c>
      <c r="B17" s="418" t="s">
        <v>394</v>
      </c>
      <c r="C17" s="749"/>
      <c r="D17" s="749"/>
      <c r="E17" s="749"/>
      <c r="F17" s="749"/>
      <c r="G17" s="749"/>
      <c r="H17" s="749">
        <f t="shared" si="0"/>
        <v>0</v>
      </c>
    </row>
    <row r="18" spans="1:8">
      <c r="A18" s="415">
        <v>11</v>
      </c>
      <c r="B18" s="414" t="s">
        <v>60</v>
      </c>
      <c r="C18" s="749"/>
      <c r="D18" s="749"/>
      <c r="E18" s="749"/>
      <c r="F18" s="749"/>
      <c r="G18" s="749"/>
      <c r="H18" s="749">
        <f t="shared" si="0"/>
        <v>0</v>
      </c>
    </row>
    <row r="19" spans="1:8">
      <c r="A19" s="415">
        <v>12</v>
      </c>
      <c r="B19" s="414" t="s">
        <v>61</v>
      </c>
      <c r="C19" s="749"/>
      <c r="D19" s="749"/>
      <c r="E19" s="749"/>
      <c r="F19" s="749"/>
      <c r="G19" s="749"/>
      <c r="H19" s="749">
        <f t="shared" si="0"/>
        <v>0</v>
      </c>
    </row>
    <row r="20" spans="1:8">
      <c r="A20" s="417">
        <v>13</v>
      </c>
      <c r="B20" s="416" t="s">
        <v>144</v>
      </c>
      <c r="C20" s="749"/>
      <c r="D20" s="749"/>
      <c r="E20" s="749"/>
      <c r="F20" s="749"/>
      <c r="G20" s="749"/>
      <c r="H20" s="749">
        <f t="shared" si="0"/>
        <v>0</v>
      </c>
    </row>
    <row r="21" spans="1:8">
      <c r="A21" s="415">
        <v>14</v>
      </c>
      <c r="B21" s="414" t="s">
        <v>63</v>
      </c>
      <c r="C21" s="749">
        <v>9237747.5636999998</v>
      </c>
      <c r="D21" s="749">
        <v>1605008.1902000001</v>
      </c>
      <c r="E21" s="749"/>
      <c r="F21" s="749">
        <v>2770247.3867000001</v>
      </c>
      <c r="G21" s="749">
        <v>3799158.21</v>
      </c>
      <c r="H21" s="749">
        <f>SUM(C21:G21)</f>
        <v>17412161.3506</v>
      </c>
    </row>
    <row r="22" spans="1:8">
      <c r="A22" s="413">
        <v>15</v>
      </c>
      <c r="B22" s="412" t="s">
        <v>64</v>
      </c>
      <c r="C22" s="749">
        <f>SUM(C18:C21)+SUM(C8:C16)</f>
        <v>85673093.956700012</v>
      </c>
      <c r="D22" s="749">
        <f t="shared" ref="D22:H22" si="1">SUM(D18:D21)+SUM(D8:D16)</f>
        <v>45105432.311700001</v>
      </c>
      <c r="E22" s="749">
        <f t="shared" si="1"/>
        <v>88059920.116099998</v>
      </c>
      <c r="F22" s="749">
        <f t="shared" si="1"/>
        <v>37127740.462799996</v>
      </c>
      <c r="G22" s="749">
        <f t="shared" si="1"/>
        <v>3802907.0943</v>
      </c>
      <c r="H22" s="749">
        <f t="shared" si="1"/>
        <v>259769093.94160002</v>
      </c>
    </row>
    <row r="26" spans="1:8" ht="25.5">
      <c r="B26" s="343" t="s">
        <v>481</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G23"/>
    </sheetView>
  </sheetViews>
  <sheetFormatPr defaultColWidth="9.140625" defaultRowHeight="12.75"/>
  <cols>
    <col min="1" max="1" width="11.85546875" style="422" bestFit="1" customWidth="1"/>
    <col min="2" max="2" width="86.85546875" style="411" customWidth="1"/>
    <col min="3" max="4" width="31.5703125" style="411" customWidth="1"/>
    <col min="5" max="5" width="15.140625" style="340" bestFit="1" customWidth="1"/>
    <col min="6" max="6" width="11.85546875" style="340" bestFit="1" customWidth="1"/>
    <col min="7" max="7" width="21.5703125" style="411" bestFit="1" customWidth="1"/>
    <col min="8" max="8" width="41.42578125" style="411" customWidth="1"/>
    <col min="9" max="16384" width="9.140625" style="411"/>
  </cols>
  <sheetData>
    <row r="1" spans="1:8" ht="13.5">
      <c r="A1" s="337" t="s">
        <v>30</v>
      </c>
      <c r="B1" s="421" t="str">
        <f>'Info '!C2</f>
        <v>JSC Ziraat Bank Georgia</v>
      </c>
      <c r="C1" s="436"/>
      <c r="D1" s="436"/>
      <c r="E1" s="436"/>
      <c r="F1" s="436"/>
      <c r="G1" s="436"/>
      <c r="H1" s="436"/>
    </row>
    <row r="2" spans="1:8">
      <c r="A2" s="338" t="s">
        <v>31</v>
      </c>
      <c r="B2" s="420">
        <f>'1. key ratios '!B2</f>
        <v>45747</v>
      </c>
      <c r="C2" s="436"/>
      <c r="D2" s="436"/>
      <c r="E2" s="436"/>
      <c r="F2" s="436"/>
      <c r="G2" s="436"/>
      <c r="H2" s="436"/>
    </row>
    <row r="3" spans="1:8">
      <c r="A3" s="339" t="s">
        <v>387</v>
      </c>
      <c r="B3" s="436"/>
      <c r="C3" s="436"/>
      <c r="D3" s="436"/>
      <c r="E3" s="436"/>
      <c r="F3" s="436"/>
      <c r="G3" s="436"/>
      <c r="H3" s="436"/>
    </row>
    <row r="4" spans="1:8">
      <c r="A4" s="437"/>
      <c r="B4" s="436"/>
      <c r="C4" s="435" t="s">
        <v>0</v>
      </c>
      <c r="D4" s="435" t="s">
        <v>1</v>
      </c>
      <c r="E4" s="435" t="s">
        <v>2</v>
      </c>
      <c r="F4" s="435" t="s">
        <v>3</v>
      </c>
      <c r="G4" s="435" t="s">
        <v>4</v>
      </c>
      <c r="H4" s="435" t="s">
        <v>5</v>
      </c>
    </row>
    <row r="5" spans="1:8" ht="33.950000000000003" customHeight="1">
      <c r="A5" s="824" t="s">
        <v>388</v>
      </c>
      <c r="B5" s="825"/>
      <c r="C5" s="838" t="s">
        <v>389</v>
      </c>
      <c r="D5" s="838"/>
      <c r="E5" s="838" t="s">
        <v>626</v>
      </c>
      <c r="F5" s="836" t="s">
        <v>390</v>
      </c>
      <c r="G5" s="836" t="s">
        <v>391</v>
      </c>
      <c r="H5" s="433" t="s">
        <v>625</v>
      </c>
    </row>
    <row r="6" spans="1:8" ht="25.5">
      <c r="A6" s="828"/>
      <c r="B6" s="829"/>
      <c r="C6" s="434" t="s">
        <v>392</v>
      </c>
      <c r="D6" s="434" t="s">
        <v>393</v>
      </c>
      <c r="E6" s="838"/>
      <c r="F6" s="837"/>
      <c r="G6" s="837"/>
      <c r="H6" s="433" t="s">
        <v>624</v>
      </c>
    </row>
    <row r="7" spans="1:8">
      <c r="A7" s="431">
        <v>1</v>
      </c>
      <c r="B7" s="414" t="s">
        <v>51</v>
      </c>
      <c r="C7" s="715"/>
      <c r="D7" s="715">
        <v>54808302.761299998</v>
      </c>
      <c r="E7" s="716"/>
      <c r="F7" s="716"/>
      <c r="G7" s="715"/>
      <c r="H7" s="423">
        <f>C7+D7-E7-F7</f>
        <v>54808302.761299998</v>
      </c>
    </row>
    <row r="8" spans="1:8">
      <c r="A8" s="431">
        <v>2</v>
      </c>
      <c r="B8" s="414" t="s">
        <v>52</v>
      </c>
      <c r="C8" s="715"/>
      <c r="D8" s="715"/>
      <c r="E8" s="716"/>
      <c r="F8" s="716"/>
      <c r="G8" s="715"/>
      <c r="H8" s="423">
        <f t="shared" ref="H8:H20" si="0">C8+D8-E8-F8</f>
        <v>0</v>
      </c>
    </row>
    <row r="9" spans="1:8">
      <c r="A9" s="431">
        <v>3</v>
      </c>
      <c r="B9" s="414" t="s">
        <v>152</v>
      </c>
      <c r="C9" s="715"/>
      <c r="D9" s="715"/>
      <c r="E9" s="716"/>
      <c r="F9" s="716"/>
      <c r="G9" s="715"/>
      <c r="H9" s="423">
        <f t="shared" si="0"/>
        <v>0</v>
      </c>
    </row>
    <row r="10" spans="1:8">
      <c r="A10" s="431">
        <v>4</v>
      </c>
      <c r="B10" s="414" t="s">
        <v>53</v>
      </c>
      <c r="C10" s="715"/>
      <c r="D10" s="715"/>
      <c r="E10" s="716"/>
      <c r="F10" s="716"/>
      <c r="G10" s="715"/>
      <c r="H10" s="423">
        <f t="shared" si="0"/>
        <v>0</v>
      </c>
    </row>
    <row r="11" spans="1:8">
      <c r="A11" s="431">
        <v>5</v>
      </c>
      <c r="B11" s="414" t="s">
        <v>54</v>
      </c>
      <c r="C11" s="715"/>
      <c r="D11" s="715"/>
      <c r="E11" s="716"/>
      <c r="F11" s="716"/>
      <c r="G11" s="715"/>
      <c r="H11" s="423">
        <f t="shared" si="0"/>
        <v>0</v>
      </c>
    </row>
    <row r="12" spans="1:8">
      <c r="A12" s="431">
        <v>6</v>
      </c>
      <c r="B12" s="414" t="s">
        <v>55</v>
      </c>
      <c r="C12" s="715"/>
      <c r="D12" s="715">
        <v>21627043.631700002</v>
      </c>
      <c r="E12" s="716"/>
      <c r="F12" s="716"/>
      <c r="G12" s="715"/>
      <c r="H12" s="423">
        <f t="shared" si="0"/>
        <v>21627043.631700002</v>
      </c>
    </row>
    <row r="13" spans="1:8">
      <c r="A13" s="431">
        <v>7</v>
      </c>
      <c r="B13" s="414" t="s">
        <v>56</v>
      </c>
      <c r="C13" s="715">
        <v>4784958.4693</v>
      </c>
      <c r="D13" s="715">
        <v>66976297.977899998</v>
      </c>
      <c r="E13" s="716">
        <v>1900559.76</v>
      </c>
      <c r="F13" s="716"/>
      <c r="G13" s="715"/>
      <c r="H13" s="423">
        <f t="shared" si="0"/>
        <v>69860696.687199995</v>
      </c>
    </row>
    <row r="14" spans="1:8">
      <c r="A14" s="431">
        <v>8</v>
      </c>
      <c r="B14" s="416" t="s">
        <v>57</v>
      </c>
      <c r="C14" s="715">
        <v>3266127.2072999999</v>
      </c>
      <c r="D14" s="715">
        <v>95187278.533500001</v>
      </c>
      <c r="E14" s="716">
        <v>2392516.23</v>
      </c>
      <c r="F14" s="716"/>
      <c r="G14" s="715"/>
      <c r="H14" s="423">
        <f t="shared" si="0"/>
        <v>96060889.510799989</v>
      </c>
    </row>
    <row r="15" spans="1:8">
      <c r="A15" s="431">
        <v>9</v>
      </c>
      <c r="B15" s="414" t="s">
        <v>58</v>
      </c>
      <c r="C15" s="715"/>
      <c r="D15" s="715"/>
      <c r="E15" s="716"/>
      <c r="F15" s="716"/>
      <c r="G15" s="715"/>
      <c r="H15" s="423">
        <f t="shared" si="0"/>
        <v>0</v>
      </c>
    </row>
    <row r="16" spans="1:8">
      <c r="A16" s="431">
        <v>10</v>
      </c>
      <c r="B16" s="418" t="s">
        <v>394</v>
      </c>
      <c r="C16" s="715"/>
      <c r="D16" s="715"/>
      <c r="E16" s="716"/>
      <c r="F16" s="716"/>
      <c r="G16" s="715"/>
      <c r="H16" s="423">
        <f t="shared" si="0"/>
        <v>0</v>
      </c>
    </row>
    <row r="17" spans="1:8">
      <c r="A17" s="431">
        <v>11</v>
      </c>
      <c r="B17" s="414" t="s">
        <v>60</v>
      </c>
      <c r="C17" s="715"/>
      <c r="D17" s="715"/>
      <c r="E17" s="716"/>
      <c r="F17" s="716"/>
      <c r="G17" s="715"/>
      <c r="H17" s="423">
        <f t="shared" si="0"/>
        <v>0</v>
      </c>
    </row>
    <row r="18" spans="1:8">
      <c r="A18" s="431">
        <v>12</v>
      </c>
      <c r="B18" s="414" t="s">
        <v>61</v>
      </c>
      <c r="C18" s="715"/>
      <c r="D18" s="715"/>
      <c r="E18" s="716"/>
      <c r="F18" s="716"/>
      <c r="G18" s="715"/>
      <c r="H18" s="423">
        <f t="shared" si="0"/>
        <v>0</v>
      </c>
    </row>
    <row r="19" spans="1:8">
      <c r="A19" s="432">
        <v>13</v>
      </c>
      <c r="B19" s="416" t="s">
        <v>144</v>
      </c>
      <c r="C19" s="715"/>
      <c r="D19" s="715"/>
      <c r="E19" s="716"/>
      <c r="F19" s="716"/>
      <c r="G19" s="715"/>
      <c r="H19" s="423">
        <f t="shared" si="0"/>
        <v>0</v>
      </c>
    </row>
    <row r="20" spans="1:8">
      <c r="A20" s="431">
        <v>14</v>
      </c>
      <c r="B20" s="414" t="s">
        <v>63</v>
      </c>
      <c r="C20" s="715"/>
      <c r="D20" s="715">
        <v>18456410.070599999</v>
      </c>
      <c r="E20" s="716"/>
      <c r="F20" s="716"/>
      <c r="G20" s="715"/>
      <c r="H20" s="423">
        <f t="shared" si="0"/>
        <v>18456410.070599999</v>
      </c>
    </row>
    <row r="21" spans="1:8" s="428" customFormat="1">
      <c r="A21" s="430">
        <v>15</v>
      </c>
      <c r="B21" s="429" t="s">
        <v>64</v>
      </c>
      <c r="C21" s="717">
        <f t="shared" ref="C21:G21" si="1">SUM(C7:C15)+SUM(C17:C20)</f>
        <v>8051085.6765999999</v>
      </c>
      <c r="D21" s="717">
        <f t="shared" si="1"/>
        <v>257055332.97499999</v>
      </c>
      <c r="E21" s="717">
        <f t="shared" si="1"/>
        <v>4293075.99</v>
      </c>
      <c r="F21" s="717">
        <f t="shared" si="1"/>
        <v>0</v>
      </c>
      <c r="G21" s="717">
        <f t="shared" si="1"/>
        <v>0</v>
      </c>
      <c r="H21" s="423">
        <f t="shared" ref="H21" si="2">SUM(H7:H15)+SUM(H17:H20)</f>
        <v>260813342.66160002</v>
      </c>
    </row>
    <row r="22" spans="1:8">
      <c r="A22" s="427">
        <v>16</v>
      </c>
      <c r="B22" s="426" t="s">
        <v>395</v>
      </c>
      <c r="C22" s="715">
        <v>8051085.6765999999</v>
      </c>
      <c r="D22" s="715">
        <v>162163576.51139998</v>
      </c>
      <c r="E22" s="716">
        <v>4293075.99</v>
      </c>
      <c r="F22" s="716">
        <v>0</v>
      </c>
      <c r="G22" s="715">
        <v>0</v>
      </c>
      <c r="H22" s="423">
        <f>C22+D22-E22-F22</f>
        <v>165921586.19799998</v>
      </c>
    </row>
    <row r="23" spans="1:8">
      <c r="A23" s="427">
        <v>17</v>
      </c>
      <c r="B23" s="426" t="s">
        <v>396</v>
      </c>
      <c r="C23" s="715"/>
      <c r="D23" s="715"/>
      <c r="E23" s="716"/>
      <c r="F23" s="716"/>
      <c r="G23" s="715"/>
      <c r="H23" s="423">
        <f>C23+D23-E23-F23</f>
        <v>0</v>
      </c>
    </row>
    <row r="25" spans="1:8">
      <c r="E25" s="411"/>
      <c r="F25" s="411"/>
    </row>
    <row r="26" spans="1:8" ht="42.6" customHeight="1">
      <c r="B26" s="343" t="s">
        <v>481</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C7" sqref="C7:E33"/>
    </sheetView>
  </sheetViews>
  <sheetFormatPr defaultColWidth="9.140625" defaultRowHeight="12.75"/>
  <cols>
    <col min="1" max="1" width="11" style="411" bestFit="1" customWidth="1"/>
    <col min="2" max="2" width="93.42578125" style="411" customWidth="1"/>
    <col min="3" max="4" width="35" style="411" customWidth="1"/>
    <col min="5" max="5" width="15.140625" style="411" bestFit="1" customWidth="1"/>
    <col min="6" max="6" width="11.85546875" style="411" bestFit="1" customWidth="1"/>
    <col min="7" max="7" width="22" style="411" customWidth="1"/>
    <col min="8" max="8" width="19.85546875" style="411" customWidth="1"/>
    <col min="9" max="16384" width="9.140625" style="411"/>
  </cols>
  <sheetData>
    <row r="1" spans="1:8" ht="13.5">
      <c r="A1" s="337" t="s">
        <v>30</v>
      </c>
      <c r="B1" s="421" t="str">
        <f>'Info '!C2</f>
        <v>JSC Ziraat Bank Georgia</v>
      </c>
      <c r="C1" s="436"/>
      <c r="D1" s="436"/>
      <c r="E1" s="436"/>
      <c r="F1" s="436"/>
      <c r="G1" s="436"/>
      <c r="H1" s="436"/>
    </row>
    <row r="2" spans="1:8">
      <c r="A2" s="338" t="s">
        <v>31</v>
      </c>
      <c r="B2" s="420">
        <f>'1. key ratios '!B2</f>
        <v>45747</v>
      </c>
      <c r="C2" s="436"/>
      <c r="D2" s="436"/>
      <c r="E2" s="436"/>
      <c r="F2" s="436"/>
      <c r="G2" s="436"/>
      <c r="H2" s="436"/>
    </row>
    <row r="3" spans="1:8">
      <c r="A3" s="339" t="s">
        <v>397</v>
      </c>
      <c r="B3" s="436"/>
      <c r="C3" s="436"/>
      <c r="D3" s="436"/>
      <c r="E3" s="436"/>
      <c r="F3" s="436"/>
      <c r="G3" s="436"/>
      <c r="H3" s="436"/>
    </row>
    <row r="4" spans="1:8">
      <c r="A4" s="437"/>
      <c r="B4" s="436"/>
      <c r="C4" s="435" t="s">
        <v>0</v>
      </c>
      <c r="D4" s="435" t="s">
        <v>1</v>
      </c>
      <c r="E4" s="435" t="s">
        <v>2</v>
      </c>
      <c r="F4" s="435" t="s">
        <v>3</v>
      </c>
      <c r="G4" s="435" t="s">
        <v>4</v>
      </c>
      <c r="H4" s="435" t="s">
        <v>5</v>
      </c>
    </row>
    <row r="5" spans="1:8" ht="41.45" customHeight="1">
      <c r="A5" s="824" t="s">
        <v>388</v>
      </c>
      <c r="B5" s="825"/>
      <c r="C5" s="838" t="s">
        <v>389</v>
      </c>
      <c r="D5" s="838"/>
      <c r="E5" s="838" t="s">
        <v>626</v>
      </c>
      <c r="F5" s="836" t="s">
        <v>390</v>
      </c>
      <c r="G5" s="836" t="s">
        <v>391</v>
      </c>
      <c r="H5" s="433" t="s">
        <v>625</v>
      </c>
    </row>
    <row r="6" spans="1:8" ht="25.5">
      <c r="A6" s="828"/>
      <c r="B6" s="829"/>
      <c r="C6" s="434" t="s">
        <v>392</v>
      </c>
      <c r="D6" s="434" t="s">
        <v>393</v>
      </c>
      <c r="E6" s="838"/>
      <c r="F6" s="837"/>
      <c r="G6" s="837"/>
      <c r="H6" s="433" t="s">
        <v>624</v>
      </c>
    </row>
    <row r="7" spans="1:8">
      <c r="A7" s="424">
        <v>1</v>
      </c>
      <c r="B7" s="442" t="s">
        <v>485</v>
      </c>
      <c r="C7" s="424">
        <v>411692.82620000001</v>
      </c>
      <c r="D7" s="424">
        <v>60950167.923699997</v>
      </c>
      <c r="E7" s="424">
        <v>251164.15</v>
      </c>
      <c r="F7" s="424"/>
      <c r="G7" s="424"/>
      <c r="H7" s="423">
        <f t="shared" ref="H7:H34" si="0">C7+D7-E7-F7</f>
        <v>61110696.5999</v>
      </c>
    </row>
    <row r="8" spans="1:8">
      <c r="A8" s="424">
        <v>2</v>
      </c>
      <c r="B8" s="442" t="s">
        <v>398</v>
      </c>
      <c r="C8" s="424"/>
      <c r="D8" s="424">
        <v>23927013.9331</v>
      </c>
      <c r="E8" s="424">
        <v>14610.45</v>
      </c>
      <c r="F8" s="424"/>
      <c r="G8" s="424"/>
      <c r="H8" s="423">
        <f t="shared" si="0"/>
        <v>23912403.483100001</v>
      </c>
    </row>
    <row r="9" spans="1:8">
      <c r="A9" s="424">
        <v>3</v>
      </c>
      <c r="B9" s="442" t="s">
        <v>399</v>
      </c>
      <c r="C9" s="424"/>
      <c r="D9" s="424"/>
      <c r="E9" s="424"/>
      <c r="F9" s="424"/>
      <c r="G9" s="424"/>
      <c r="H9" s="423">
        <f t="shared" si="0"/>
        <v>0</v>
      </c>
    </row>
    <row r="10" spans="1:8">
      <c r="A10" s="424">
        <v>4</v>
      </c>
      <c r="B10" s="442" t="s">
        <v>486</v>
      </c>
      <c r="C10" s="424"/>
      <c r="D10" s="424">
        <v>7812332.2958000004</v>
      </c>
      <c r="E10" s="424">
        <v>13436.17</v>
      </c>
      <c r="F10" s="424"/>
      <c r="G10" s="424"/>
      <c r="H10" s="423">
        <f t="shared" si="0"/>
        <v>7798896.1258000005</v>
      </c>
    </row>
    <row r="11" spans="1:8">
      <c r="A11" s="424">
        <v>5</v>
      </c>
      <c r="B11" s="442" t="s">
        <v>400</v>
      </c>
      <c r="C11" s="424">
        <v>2499135.94</v>
      </c>
      <c r="D11" s="424">
        <v>2202467.1891999999</v>
      </c>
      <c r="E11" s="424">
        <v>754192.2</v>
      </c>
      <c r="F11" s="424"/>
      <c r="G11" s="424"/>
      <c r="H11" s="423">
        <f t="shared" si="0"/>
        <v>3947410.9292000001</v>
      </c>
    </row>
    <row r="12" spans="1:8">
      <c r="A12" s="424">
        <v>6</v>
      </c>
      <c r="B12" s="442" t="s">
        <v>401</v>
      </c>
      <c r="C12" s="424">
        <v>551199.53110000002</v>
      </c>
      <c r="D12" s="424">
        <v>17625201.147100002</v>
      </c>
      <c r="E12" s="424">
        <v>312260.18</v>
      </c>
      <c r="F12" s="424"/>
      <c r="G12" s="424"/>
      <c r="H12" s="423">
        <f t="shared" si="0"/>
        <v>17864140.498200003</v>
      </c>
    </row>
    <row r="13" spans="1:8">
      <c r="A13" s="424">
        <v>7</v>
      </c>
      <c r="B13" s="442" t="s">
        <v>402</v>
      </c>
      <c r="C13" s="424"/>
      <c r="D13" s="424">
        <v>17157208.042300001</v>
      </c>
      <c r="E13" s="424">
        <v>422758.78</v>
      </c>
      <c r="F13" s="424"/>
      <c r="G13" s="424"/>
      <c r="H13" s="423">
        <f t="shared" si="0"/>
        <v>16734449.262300001</v>
      </c>
    </row>
    <row r="14" spans="1:8">
      <c r="A14" s="424">
        <v>8</v>
      </c>
      <c r="B14" s="442" t="s">
        <v>403</v>
      </c>
      <c r="C14" s="424">
        <v>476622.98</v>
      </c>
      <c r="D14" s="424">
        <v>1115544.06</v>
      </c>
      <c r="E14" s="424">
        <v>292023.15999999997</v>
      </c>
      <c r="F14" s="424"/>
      <c r="G14" s="424"/>
      <c r="H14" s="423">
        <f t="shared" si="0"/>
        <v>1300143.8800000001</v>
      </c>
    </row>
    <row r="15" spans="1:8">
      <c r="A15" s="424">
        <v>9</v>
      </c>
      <c r="B15" s="442" t="s">
        <v>404</v>
      </c>
      <c r="C15" s="424"/>
      <c r="D15" s="424">
        <v>2197861.2847000002</v>
      </c>
      <c r="E15" s="424">
        <v>10799.14</v>
      </c>
      <c r="F15" s="424"/>
      <c r="G15" s="424"/>
      <c r="H15" s="423">
        <f t="shared" si="0"/>
        <v>2187062.1447000001</v>
      </c>
    </row>
    <row r="16" spans="1:8">
      <c r="A16" s="424">
        <v>10</v>
      </c>
      <c r="B16" s="442" t="s">
        <v>405</v>
      </c>
      <c r="C16" s="424">
        <v>1218810.3792999999</v>
      </c>
      <c r="D16" s="424">
        <v>223337.87830000001</v>
      </c>
      <c r="E16" s="424">
        <v>207942.26</v>
      </c>
      <c r="F16" s="424"/>
      <c r="G16" s="424"/>
      <c r="H16" s="423">
        <f t="shared" si="0"/>
        <v>1234205.9975999999</v>
      </c>
    </row>
    <row r="17" spans="1:9">
      <c r="A17" s="424">
        <v>11</v>
      </c>
      <c r="B17" s="442" t="s">
        <v>406</v>
      </c>
      <c r="C17" s="424"/>
      <c r="D17" s="424">
        <v>11993652.8924</v>
      </c>
      <c r="E17" s="424">
        <v>18095.240000000002</v>
      </c>
      <c r="F17" s="424"/>
      <c r="G17" s="424"/>
      <c r="H17" s="423">
        <f t="shared" si="0"/>
        <v>11975557.6524</v>
      </c>
    </row>
    <row r="18" spans="1:9">
      <c r="A18" s="424">
        <v>12</v>
      </c>
      <c r="B18" s="442" t="s">
        <v>407</v>
      </c>
      <c r="C18" s="424">
        <v>485723.75</v>
      </c>
      <c r="D18" s="424">
        <v>39432852.542400002</v>
      </c>
      <c r="E18" s="424">
        <v>620978.53</v>
      </c>
      <c r="F18" s="424"/>
      <c r="G18" s="424"/>
      <c r="H18" s="423">
        <f t="shared" si="0"/>
        <v>39297597.762400001</v>
      </c>
    </row>
    <row r="19" spans="1:9">
      <c r="A19" s="424">
        <v>13</v>
      </c>
      <c r="B19" s="442" t="s">
        <v>408</v>
      </c>
      <c r="C19" s="424">
        <v>5055.8</v>
      </c>
      <c r="D19" s="424">
        <v>11961569.7983</v>
      </c>
      <c r="E19" s="424">
        <v>185239.98</v>
      </c>
      <c r="F19" s="424"/>
      <c r="G19" s="424"/>
      <c r="H19" s="423">
        <f t="shared" si="0"/>
        <v>11781385.6183</v>
      </c>
    </row>
    <row r="20" spans="1:9">
      <c r="A20" s="424">
        <v>14</v>
      </c>
      <c r="B20" s="442" t="s">
        <v>409</v>
      </c>
      <c r="C20" s="424"/>
      <c r="D20" s="424">
        <v>4653735.55</v>
      </c>
      <c r="E20" s="424">
        <v>163274.73000000001</v>
      </c>
      <c r="F20" s="424"/>
      <c r="G20" s="424"/>
      <c r="H20" s="423">
        <f t="shared" si="0"/>
        <v>4490460.8199999994</v>
      </c>
    </row>
    <row r="21" spans="1:9">
      <c r="A21" s="424">
        <v>15</v>
      </c>
      <c r="B21" s="442" t="s">
        <v>410</v>
      </c>
      <c r="C21" s="424"/>
      <c r="D21" s="424">
        <v>7852918.4755999995</v>
      </c>
      <c r="E21" s="424">
        <v>27080.11</v>
      </c>
      <c r="F21" s="424"/>
      <c r="G21" s="424"/>
      <c r="H21" s="423">
        <f t="shared" si="0"/>
        <v>7825838.3655999992</v>
      </c>
    </row>
    <row r="22" spans="1:9">
      <c r="A22" s="424">
        <v>16</v>
      </c>
      <c r="B22" s="442" t="s">
        <v>411</v>
      </c>
      <c r="C22" s="424"/>
      <c r="D22" s="424"/>
      <c r="E22" s="424"/>
      <c r="F22" s="424"/>
      <c r="G22" s="424"/>
      <c r="H22" s="423">
        <f t="shared" si="0"/>
        <v>0</v>
      </c>
    </row>
    <row r="23" spans="1:9">
      <c r="A23" s="424">
        <v>17</v>
      </c>
      <c r="B23" s="442" t="s">
        <v>489</v>
      </c>
      <c r="C23" s="424">
        <v>614695.01</v>
      </c>
      <c r="D23" s="424">
        <v>1015930.5366</v>
      </c>
      <c r="E23" s="424">
        <v>351439.85</v>
      </c>
      <c r="F23" s="424"/>
      <c r="G23" s="424"/>
      <c r="H23" s="423">
        <f t="shared" si="0"/>
        <v>1279185.6965999999</v>
      </c>
    </row>
    <row r="24" spans="1:9">
      <c r="A24" s="424">
        <v>18</v>
      </c>
      <c r="B24" s="442" t="s">
        <v>412</v>
      </c>
      <c r="C24" s="424"/>
      <c r="D24" s="424"/>
      <c r="E24" s="424"/>
      <c r="F24" s="424"/>
      <c r="G24" s="424"/>
      <c r="H24" s="423">
        <f t="shared" si="0"/>
        <v>0</v>
      </c>
    </row>
    <row r="25" spans="1:9">
      <c r="A25" s="424">
        <v>19</v>
      </c>
      <c r="B25" s="442" t="s">
        <v>413</v>
      </c>
      <c r="C25" s="424"/>
      <c r="D25" s="424"/>
      <c r="E25" s="424"/>
      <c r="F25" s="424"/>
      <c r="G25" s="424"/>
      <c r="H25" s="423">
        <f t="shared" si="0"/>
        <v>0</v>
      </c>
    </row>
    <row r="26" spans="1:9">
      <c r="A26" s="424">
        <v>20</v>
      </c>
      <c r="B26" s="442" t="s">
        <v>488</v>
      </c>
      <c r="C26" s="424"/>
      <c r="D26" s="424">
        <v>530646.02410000004</v>
      </c>
      <c r="E26" s="424">
        <v>8122.83</v>
      </c>
      <c r="F26" s="424"/>
      <c r="G26" s="424"/>
      <c r="H26" s="423">
        <f t="shared" si="0"/>
        <v>522523.19410000002</v>
      </c>
      <c r="I26" s="439"/>
    </row>
    <row r="27" spans="1:9">
      <c r="A27" s="424">
        <v>21</v>
      </c>
      <c r="B27" s="442" t="s">
        <v>414</v>
      </c>
      <c r="C27" s="424"/>
      <c r="D27" s="424">
        <v>123744.53</v>
      </c>
      <c r="E27" s="424">
        <v>547.41999999999996</v>
      </c>
      <c r="F27" s="424"/>
      <c r="G27" s="424"/>
      <c r="H27" s="423">
        <f t="shared" si="0"/>
        <v>123197.11</v>
      </c>
      <c r="I27" s="439"/>
    </row>
    <row r="28" spans="1:9">
      <c r="A28" s="424">
        <v>22</v>
      </c>
      <c r="B28" s="442" t="s">
        <v>415</v>
      </c>
      <c r="C28" s="424"/>
      <c r="D28" s="424"/>
      <c r="E28" s="424"/>
      <c r="F28" s="424"/>
      <c r="G28" s="424"/>
      <c r="H28" s="423">
        <f t="shared" si="0"/>
        <v>0</v>
      </c>
      <c r="I28" s="439"/>
    </row>
    <row r="29" spans="1:9">
      <c r="A29" s="424">
        <v>23</v>
      </c>
      <c r="B29" s="442" t="s">
        <v>416</v>
      </c>
      <c r="C29" s="424">
        <v>1716878.84</v>
      </c>
      <c r="D29" s="424">
        <v>16587037.9825</v>
      </c>
      <c r="E29" s="424">
        <v>545461.14</v>
      </c>
      <c r="F29" s="424"/>
      <c r="G29" s="424"/>
      <c r="H29" s="423">
        <f t="shared" si="0"/>
        <v>17758455.682500001</v>
      </c>
      <c r="I29" s="439"/>
    </row>
    <row r="30" spans="1:9">
      <c r="A30" s="424">
        <v>24</v>
      </c>
      <c r="B30" s="442" t="s">
        <v>487</v>
      </c>
      <c r="C30" s="424"/>
      <c r="D30" s="424">
        <v>1460751.7703</v>
      </c>
      <c r="E30" s="424">
        <v>2200.9899999999998</v>
      </c>
      <c r="F30" s="424"/>
      <c r="G30" s="424"/>
      <c r="H30" s="423">
        <f t="shared" si="0"/>
        <v>1458550.7803</v>
      </c>
      <c r="I30" s="439"/>
    </row>
    <row r="31" spans="1:9">
      <c r="A31" s="424">
        <v>25</v>
      </c>
      <c r="B31" s="442" t="s">
        <v>417</v>
      </c>
      <c r="C31" s="424">
        <v>71270.62</v>
      </c>
      <c r="D31" s="424">
        <v>9812860.6881000008</v>
      </c>
      <c r="E31" s="424">
        <v>91448.68</v>
      </c>
      <c r="F31" s="424"/>
      <c r="G31" s="424"/>
      <c r="H31" s="423">
        <f t="shared" si="0"/>
        <v>9792682.6281000003</v>
      </c>
      <c r="I31" s="439"/>
    </row>
    <row r="32" spans="1:9">
      <c r="A32" s="424">
        <v>26</v>
      </c>
      <c r="B32" s="442" t="s">
        <v>484</v>
      </c>
      <c r="C32" s="424"/>
      <c r="D32" s="424"/>
      <c r="E32" s="424"/>
      <c r="F32" s="424"/>
      <c r="G32" s="424"/>
      <c r="H32" s="423">
        <f t="shared" si="0"/>
        <v>0</v>
      </c>
      <c r="I32" s="439"/>
    </row>
    <row r="33" spans="1:9">
      <c r="A33" s="424">
        <v>27</v>
      </c>
      <c r="B33" s="425" t="s">
        <v>418</v>
      </c>
      <c r="C33" s="424"/>
      <c r="D33" s="424">
        <v>18418498.430500001</v>
      </c>
      <c r="E33" s="424"/>
      <c r="F33" s="424"/>
      <c r="G33" s="424"/>
      <c r="H33" s="423">
        <f t="shared" si="0"/>
        <v>18418498.430500001</v>
      </c>
      <c r="I33" s="439"/>
    </row>
    <row r="34" spans="1:9">
      <c r="A34" s="424">
        <v>28</v>
      </c>
      <c r="B34" s="441" t="s">
        <v>64</v>
      </c>
      <c r="C34" s="429">
        <f>SUM(C7:C33)</f>
        <v>8051085.676599999</v>
      </c>
      <c r="D34" s="429">
        <f>SUM(D7:D33)</f>
        <v>257055332.97500002</v>
      </c>
      <c r="E34" s="429">
        <f>SUM(E7:E33)</f>
        <v>4293075.9899999993</v>
      </c>
      <c r="F34" s="429">
        <f>SUM(F7:F33)</f>
        <v>0</v>
      </c>
      <c r="G34" s="429">
        <f>SUM(G7:G33)</f>
        <v>0</v>
      </c>
      <c r="H34" s="423">
        <f t="shared" si="0"/>
        <v>260813342.66160002</v>
      </c>
      <c r="I34" s="439"/>
    </row>
    <row r="35" spans="1:9">
      <c r="A35" s="439"/>
      <c r="B35" s="439"/>
      <c r="C35" s="439"/>
      <c r="D35" s="439"/>
      <c r="E35" s="439"/>
      <c r="F35" s="439"/>
      <c r="G35" s="439"/>
      <c r="H35" s="439"/>
      <c r="I35" s="439"/>
    </row>
    <row r="36" spans="1:9">
      <c r="A36" s="439"/>
      <c r="B36" s="440"/>
      <c r="C36" s="439"/>
      <c r="D36" s="439"/>
      <c r="E36" s="439"/>
      <c r="F36" s="439"/>
      <c r="G36" s="439"/>
      <c r="H36" s="439"/>
      <c r="I36" s="43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140625" defaultRowHeight="12.75"/>
  <cols>
    <col min="1" max="1" width="11.85546875" style="411" bestFit="1" customWidth="1"/>
    <col min="2" max="2" width="108" style="411" bestFit="1" customWidth="1"/>
    <col min="3" max="3" width="35.5703125" style="411" customWidth="1"/>
    <col min="4" max="4" width="38.42578125" style="340" customWidth="1"/>
    <col min="5" max="16384" width="9.140625" style="411"/>
  </cols>
  <sheetData>
    <row r="1" spans="1:4" ht="13.5">
      <c r="A1" s="337" t="s">
        <v>30</v>
      </c>
      <c r="B1" s="421" t="str">
        <f>'Info '!C2</f>
        <v>JSC Ziraat Bank Georgia</v>
      </c>
      <c r="D1" s="411"/>
    </row>
    <row r="2" spans="1:4">
      <c r="A2" s="338" t="s">
        <v>31</v>
      </c>
      <c r="B2" s="420">
        <f>'1. key ratios '!B2</f>
        <v>45747</v>
      </c>
      <c r="D2" s="411"/>
    </row>
    <row r="3" spans="1:4">
      <c r="A3" s="339" t="s">
        <v>419</v>
      </c>
      <c r="D3" s="411"/>
    </row>
    <row r="5" spans="1:4">
      <c r="A5" s="839" t="s">
        <v>633</v>
      </c>
      <c r="B5" s="839"/>
      <c r="C5" s="419" t="s">
        <v>436</v>
      </c>
      <c r="D5" s="419" t="s">
        <v>477</v>
      </c>
    </row>
    <row r="6" spans="1:4">
      <c r="A6" s="450">
        <v>1</v>
      </c>
      <c r="B6" s="443" t="s">
        <v>632</v>
      </c>
      <c r="C6" s="750">
        <v>4305668.3600000003</v>
      </c>
      <c r="D6" s="445"/>
    </row>
    <row r="7" spans="1:4">
      <c r="A7" s="447">
        <v>2</v>
      </c>
      <c r="B7" s="443" t="s">
        <v>631</v>
      </c>
      <c r="C7" s="750">
        <f>SUM(C8:C9)</f>
        <v>1411781.3684</v>
      </c>
      <c r="D7" s="445">
        <f>SUM(D8:D9)</f>
        <v>0</v>
      </c>
    </row>
    <row r="8" spans="1:4">
      <c r="A8" s="449">
        <v>2.1</v>
      </c>
      <c r="B8" s="448" t="s">
        <v>492</v>
      </c>
      <c r="C8" s="750">
        <v>352751.38</v>
      </c>
      <c r="D8" s="445"/>
    </row>
    <row r="9" spans="1:4">
      <c r="A9" s="449">
        <v>2.2000000000000002</v>
      </c>
      <c r="B9" s="448" t="s">
        <v>490</v>
      </c>
      <c r="C9" s="750">
        <v>1059029.9883999999</v>
      </c>
      <c r="D9" s="445"/>
    </row>
    <row r="10" spans="1:4">
      <c r="A10" s="450">
        <v>3</v>
      </c>
      <c r="B10" s="443" t="s">
        <v>630</v>
      </c>
      <c r="C10" s="750">
        <f>SUM(C11:C13)</f>
        <v>758859.82310000004</v>
      </c>
      <c r="D10" s="445">
        <f>SUM(D11:D13)</f>
        <v>0</v>
      </c>
    </row>
    <row r="11" spans="1:4">
      <c r="A11" s="449">
        <v>3.1</v>
      </c>
      <c r="B11" s="448" t="s">
        <v>421</v>
      </c>
      <c r="C11" s="750"/>
      <c r="D11" s="445"/>
    </row>
    <row r="12" spans="1:4">
      <c r="A12" s="449">
        <v>3.2</v>
      </c>
      <c r="B12" s="448" t="s">
        <v>629</v>
      </c>
      <c r="C12" s="750">
        <v>758859.82310000004</v>
      </c>
      <c r="D12" s="445"/>
    </row>
    <row r="13" spans="1:4">
      <c r="A13" s="449">
        <v>3.3</v>
      </c>
      <c r="B13" s="448" t="s">
        <v>491</v>
      </c>
      <c r="C13" s="750"/>
      <c r="D13" s="445"/>
    </row>
    <row r="14" spans="1:4">
      <c r="A14" s="447">
        <v>4</v>
      </c>
      <c r="B14" s="446" t="s">
        <v>628</v>
      </c>
      <c r="C14" s="750">
        <v>-451684.26530000067</v>
      </c>
      <c r="D14" s="445"/>
    </row>
    <row r="15" spans="1:4">
      <c r="A15" s="444">
        <v>5</v>
      </c>
      <c r="B15" s="443" t="s">
        <v>627</v>
      </c>
      <c r="C15" s="749">
        <f>C6+C7-C10+C14</f>
        <v>4506905.6399999997</v>
      </c>
      <c r="D15" s="412">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C18"/>
    </sheetView>
  </sheetViews>
  <sheetFormatPr defaultColWidth="9.140625" defaultRowHeight="12.75"/>
  <cols>
    <col min="1" max="1" width="11.85546875" style="411" bestFit="1" customWidth="1"/>
    <col min="2" max="2" width="128.85546875" style="411" bestFit="1" customWidth="1"/>
    <col min="3" max="3" width="37" style="411" customWidth="1"/>
    <col min="4" max="4" width="50.5703125" style="411" customWidth="1"/>
    <col min="5" max="16384" width="9.140625" style="411"/>
  </cols>
  <sheetData>
    <row r="1" spans="1:4" ht="13.5">
      <c r="A1" s="337" t="s">
        <v>30</v>
      </c>
      <c r="B1" s="421" t="str">
        <f>'Info '!C2</f>
        <v>JSC Ziraat Bank Georgia</v>
      </c>
    </row>
    <row r="2" spans="1:4">
      <c r="A2" s="338" t="s">
        <v>31</v>
      </c>
      <c r="B2" s="420">
        <f>'1. key ratios '!B2</f>
        <v>45747</v>
      </c>
    </row>
    <row r="3" spans="1:4">
      <c r="A3" s="339" t="s">
        <v>423</v>
      </c>
    </row>
    <row r="4" spans="1:4">
      <c r="A4" s="339"/>
    </row>
    <row r="5" spans="1:4" ht="15" customHeight="1">
      <c r="A5" s="840" t="s">
        <v>493</v>
      </c>
      <c r="B5" s="841"/>
      <c r="C5" s="844" t="s">
        <v>424</v>
      </c>
      <c r="D5" s="844" t="s">
        <v>425</v>
      </c>
    </row>
    <row r="6" spans="1:4">
      <c r="A6" s="842"/>
      <c r="B6" s="843"/>
      <c r="C6" s="844"/>
      <c r="D6" s="844"/>
    </row>
    <row r="7" spans="1:4">
      <c r="A7" s="453">
        <v>1</v>
      </c>
      <c r="B7" s="412" t="s">
        <v>420</v>
      </c>
      <c r="C7" s="751">
        <v>5925203.9927000003</v>
      </c>
      <c r="D7" s="451"/>
    </row>
    <row r="8" spans="1:4">
      <c r="A8" s="455">
        <v>2</v>
      </c>
      <c r="B8" s="455" t="s">
        <v>426</v>
      </c>
      <c r="C8" s="751">
        <v>2441443.3568000002</v>
      </c>
      <c r="D8" s="451"/>
    </row>
    <row r="9" spans="1:4">
      <c r="A9" s="455">
        <v>3</v>
      </c>
      <c r="B9" s="456" t="s">
        <v>636</v>
      </c>
      <c r="C9" s="751"/>
      <c r="D9" s="451"/>
    </row>
    <row r="10" spans="1:4">
      <c r="A10" s="455">
        <v>4</v>
      </c>
      <c r="B10" s="455" t="s">
        <v>427</v>
      </c>
      <c r="C10" s="751">
        <f>SUM(C11:C17)</f>
        <v>315561.67290000001</v>
      </c>
      <c r="D10" s="451"/>
    </row>
    <row r="11" spans="1:4">
      <c r="A11" s="455">
        <v>5</v>
      </c>
      <c r="B11" s="454" t="s">
        <v>635</v>
      </c>
      <c r="C11" s="751">
        <v>109079.67</v>
      </c>
      <c r="D11" s="451"/>
    </row>
    <row r="12" spans="1:4">
      <c r="A12" s="455">
        <v>6</v>
      </c>
      <c r="B12" s="454" t="s">
        <v>428</v>
      </c>
      <c r="C12" s="751">
        <v>175469.91899999999</v>
      </c>
      <c r="D12" s="451"/>
    </row>
    <row r="13" spans="1:4">
      <c r="A13" s="455">
        <v>7</v>
      </c>
      <c r="B13" s="454" t="s">
        <v>431</v>
      </c>
      <c r="C13" s="751"/>
      <c r="D13" s="451"/>
    </row>
    <row r="14" spans="1:4">
      <c r="A14" s="455">
        <v>8</v>
      </c>
      <c r="B14" s="454" t="s">
        <v>429</v>
      </c>
      <c r="C14" s="751"/>
      <c r="D14" s="455"/>
    </row>
    <row r="15" spans="1:4">
      <c r="A15" s="455">
        <v>9</v>
      </c>
      <c r="B15" s="454" t="s">
        <v>430</v>
      </c>
      <c r="C15" s="751"/>
      <c r="D15" s="455"/>
    </row>
    <row r="16" spans="1:4">
      <c r="A16" s="455">
        <v>10</v>
      </c>
      <c r="B16" s="454" t="s">
        <v>432</v>
      </c>
      <c r="C16" s="751"/>
      <c r="D16" s="455"/>
    </row>
    <row r="17" spans="1:4">
      <c r="A17" s="455">
        <v>11</v>
      </c>
      <c r="B17" s="454" t="s">
        <v>634</v>
      </c>
      <c r="C17" s="751">
        <v>31012.083900000001</v>
      </c>
      <c r="D17" s="451"/>
    </row>
    <row r="18" spans="1:4">
      <c r="A18" s="453">
        <v>12</v>
      </c>
      <c r="B18" s="452" t="s">
        <v>422</v>
      </c>
      <c r="C18" s="752">
        <f>C7+C8+C9-C10</f>
        <v>8051085.6766000008</v>
      </c>
      <c r="D18" s="451"/>
    </row>
    <row r="21" spans="1:4">
      <c r="B21" s="337"/>
    </row>
    <row r="22" spans="1:4">
      <c r="B22" s="338"/>
    </row>
    <row r="23" spans="1:4">
      <c r="B23" s="339"/>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heetViews>
  <sheetFormatPr defaultColWidth="9.140625" defaultRowHeight="12.75"/>
  <cols>
    <col min="1" max="1" width="11.85546875" style="436" bestFit="1" customWidth="1"/>
    <col min="2" max="2" width="63.85546875" style="436" customWidth="1"/>
    <col min="3" max="3" width="15.5703125" style="436" customWidth="1"/>
    <col min="4" max="18" width="22.140625" style="436" customWidth="1"/>
    <col min="19" max="19" width="23.140625" style="436" bestFit="1" customWidth="1"/>
    <col min="20" max="26" width="22.140625" style="436" customWidth="1"/>
    <col min="27" max="27" width="23.140625" style="436" bestFit="1" customWidth="1"/>
    <col min="28" max="28" width="20" style="436" customWidth="1"/>
    <col min="29" max="16384" width="9.140625" style="436"/>
  </cols>
  <sheetData>
    <row r="1" spans="1:28" ht="13.5">
      <c r="A1" s="337" t="s">
        <v>30</v>
      </c>
      <c r="B1" s="421" t="str">
        <f>'Info '!C2</f>
        <v>JSC Ziraat Bank Georgia</v>
      </c>
    </row>
    <row r="2" spans="1:28">
      <c r="A2" s="338" t="s">
        <v>31</v>
      </c>
      <c r="B2" s="420">
        <f>'1. key ratios '!B2</f>
        <v>45747</v>
      </c>
      <c r="C2" s="437"/>
    </row>
    <row r="3" spans="1:28">
      <c r="A3" s="339" t="s">
        <v>433</v>
      </c>
    </row>
    <row r="5" spans="1:28" ht="15" customHeight="1">
      <c r="A5" s="846" t="s">
        <v>648</v>
      </c>
      <c r="B5" s="847"/>
      <c r="C5" s="852" t="s">
        <v>434</v>
      </c>
      <c r="D5" s="853"/>
      <c r="E5" s="853"/>
      <c r="F5" s="853"/>
      <c r="G5" s="853"/>
      <c r="H5" s="853"/>
      <c r="I5" s="853"/>
      <c r="J5" s="853"/>
      <c r="K5" s="853"/>
      <c r="L5" s="853"/>
      <c r="M5" s="853"/>
      <c r="N5" s="853"/>
      <c r="O5" s="853"/>
      <c r="P5" s="853"/>
      <c r="Q5" s="853"/>
      <c r="R5" s="853"/>
      <c r="S5" s="853"/>
      <c r="T5" s="468"/>
      <c r="U5" s="468"/>
      <c r="V5" s="468"/>
      <c r="W5" s="468"/>
      <c r="X5" s="468"/>
      <c r="Y5" s="468"/>
      <c r="Z5" s="468"/>
      <c r="AA5" s="467"/>
      <c r="AB5" s="460"/>
    </row>
    <row r="6" spans="1:28" ht="12" customHeight="1">
      <c r="A6" s="848"/>
      <c r="B6" s="849"/>
      <c r="C6" s="854" t="s">
        <v>64</v>
      </c>
      <c r="D6" s="856" t="s">
        <v>647</v>
      </c>
      <c r="E6" s="856"/>
      <c r="F6" s="856"/>
      <c r="G6" s="856"/>
      <c r="H6" s="856" t="s">
        <v>646</v>
      </c>
      <c r="I6" s="856"/>
      <c r="J6" s="856"/>
      <c r="K6" s="856"/>
      <c r="L6" s="466"/>
      <c r="M6" s="857" t="s">
        <v>645</v>
      </c>
      <c r="N6" s="857"/>
      <c r="O6" s="857"/>
      <c r="P6" s="857"/>
      <c r="Q6" s="857"/>
      <c r="R6" s="857"/>
      <c r="S6" s="837"/>
      <c r="T6" s="465"/>
      <c r="U6" s="845" t="s">
        <v>644</v>
      </c>
      <c r="V6" s="845"/>
      <c r="W6" s="845"/>
      <c r="X6" s="845"/>
      <c r="Y6" s="845"/>
      <c r="Z6" s="845"/>
      <c r="AA6" s="838"/>
      <c r="AB6" s="464"/>
    </row>
    <row r="7" spans="1:28" ht="25.5">
      <c r="A7" s="850"/>
      <c r="B7" s="851"/>
      <c r="C7" s="855"/>
      <c r="D7" s="463"/>
      <c r="E7" s="461" t="s">
        <v>435</v>
      </c>
      <c r="F7" s="433" t="s">
        <v>642</v>
      </c>
      <c r="G7" s="435" t="s">
        <v>643</v>
      </c>
      <c r="H7" s="437"/>
      <c r="I7" s="461" t="s">
        <v>435</v>
      </c>
      <c r="J7" s="433" t="s">
        <v>642</v>
      </c>
      <c r="K7" s="435" t="s">
        <v>643</v>
      </c>
      <c r="L7" s="462"/>
      <c r="M7" s="461" t="s">
        <v>435</v>
      </c>
      <c r="N7" s="461" t="s">
        <v>642</v>
      </c>
      <c r="O7" s="461" t="s">
        <v>641</v>
      </c>
      <c r="P7" s="461" t="s">
        <v>640</v>
      </c>
      <c r="Q7" s="461" t="s">
        <v>639</v>
      </c>
      <c r="R7" s="433" t="s">
        <v>638</v>
      </c>
      <c r="S7" s="461" t="s">
        <v>637</v>
      </c>
      <c r="T7" s="462"/>
      <c r="U7" s="461" t="s">
        <v>435</v>
      </c>
      <c r="V7" s="461" t="s">
        <v>642</v>
      </c>
      <c r="W7" s="461" t="s">
        <v>641</v>
      </c>
      <c r="X7" s="461" t="s">
        <v>640</v>
      </c>
      <c r="Y7" s="461" t="s">
        <v>639</v>
      </c>
      <c r="Z7" s="433" t="s">
        <v>638</v>
      </c>
      <c r="AA7" s="461" t="s">
        <v>637</v>
      </c>
      <c r="AB7" s="460"/>
    </row>
    <row r="8" spans="1:28">
      <c r="A8" s="459">
        <v>1</v>
      </c>
      <c r="B8" s="429" t="s">
        <v>436</v>
      </c>
      <c r="C8" s="717">
        <v>170214662.18800002</v>
      </c>
      <c r="D8" s="717">
        <v>143226293.3897</v>
      </c>
      <c r="E8" s="717">
        <v>913946.03999999992</v>
      </c>
      <c r="F8" s="717">
        <v>0</v>
      </c>
      <c r="G8" s="717">
        <v>0</v>
      </c>
      <c r="H8" s="717">
        <v>18937283.1217</v>
      </c>
      <c r="I8" s="717">
        <v>2011916.24</v>
      </c>
      <c r="J8" s="717">
        <v>1812055.94</v>
      </c>
      <c r="K8" s="717">
        <v>0</v>
      </c>
      <c r="L8" s="717">
        <v>8051085.6765999999</v>
      </c>
      <c r="M8" s="717">
        <v>400812.40220000001</v>
      </c>
      <c r="N8" s="717">
        <v>2407631.2346999999</v>
      </c>
      <c r="O8" s="717">
        <v>2043956.9900000002</v>
      </c>
      <c r="P8" s="717">
        <v>940714.64</v>
      </c>
      <c r="Q8" s="717">
        <v>1251148.6845999998</v>
      </c>
      <c r="R8" s="717">
        <v>0</v>
      </c>
      <c r="S8" s="717">
        <v>0</v>
      </c>
      <c r="T8" s="717">
        <v>0</v>
      </c>
      <c r="U8" s="717">
        <v>0</v>
      </c>
      <c r="V8" s="717">
        <v>0</v>
      </c>
      <c r="W8" s="717">
        <v>0</v>
      </c>
      <c r="X8" s="717">
        <v>0</v>
      </c>
      <c r="Y8" s="717">
        <v>0</v>
      </c>
      <c r="Z8" s="717">
        <v>0</v>
      </c>
      <c r="AA8" s="717">
        <v>0</v>
      </c>
      <c r="AB8" s="719"/>
    </row>
    <row r="9" spans="1:28">
      <c r="A9" s="424">
        <v>1.1000000000000001</v>
      </c>
      <c r="B9" s="458" t="s">
        <v>437</v>
      </c>
      <c r="C9" s="718"/>
      <c r="D9" s="715"/>
      <c r="E9" s="715"/>
      <c r="F9" s="715"/>
      <c r="G9" s="715"/>
      <c r="H9" s="715"/>
      <c r="I9" s="715"/>
      <c r="J9" s="715"/>
      <c r="K9" s="715"/>
      <c r="L9" s="715"/>
      <c r="M9" s="715"/>
      <c r="N9" s="715"/>
      <c r="O9" s="715"/>
      <c r="P9" s="715"/>
      <c r="Q9" s="715"/>
      <c r="R9" s="715"/>
      <c r="S9" s="715"/>
      <c r="T9" s="715"/>
      <c r="U9" s="715"/>
      <c r="V9" s="715"/>
      <c r="W9" s="715"/>
      <c r="X9" s="715"/>
      <c r="Y9" s="715"/>
      <c r="Z9" s="715"/>
      <c r="AA9" s="715"/>
      <c r="AB9" s="457"/>
    </row>
    <row r="10" spans="1:28">
      <c r="A10" s="424">
        <v>1.2</v>
      </c>
      <c r="B10" s="458" t="s">
        <v>438</v>
      </c>
      <c r="C10" s="718"/>
      <c r="D10" s="715"/>
      <c r="E10" s="715"/>
      <c r="F10" s="715"/>
      <c r="G10" s="715"/>
      <c r="H10" s="715"/>
      <c r="I10" s="715"/>
      <c r="J10" s="715"/>
      <c r="K10" s="715"/>
      <c r="L10" s="715"/>
      <c r="M10" s="715"/>
      <c r="N10" s="715"/>
      <c r="O10" s="715"/>
      <c r="P10" s="715"/>
      <c r="Q10" s="715"/>
      <c r="R10" s="715"/>
      <c r="S10" s="715"/>
      <c r="T10" s="715"/>
      <c r="U10" s="715"/>
      <c r="V10" s="715"/>
      <c r="W10" s="715"/>
      <c r="X10" s="715"/>
      <c r="Y10" s="715"/>
      <c r="Z10" s="715"/>
      <c r="AA10" s="715"/>
      <c r="AB10" s="457"/>
    </row>
    <row r="11" spans="1:28">
      <c r="A11" s="424">
        <v>1.3</v>
      </c>
      <c r="B11" s="458" t="s">
        <v>439</v>
      </c>
      <c r="C11" s="718"/>
      <c r="D11" s="715"/>
      <c r="E11" s="715"/>
      <c r="F11" s="715"/>
      <c r="G11" s="715"/>
      <c r="H11" s="715"/>
      <c r="I11" s="715"/>
      <c r="J11" s="715"/>
      <c r="K11" s="715"/>
      <c r="L11" s="715"/>
      <c r="M11" s="715"/>
      <c r="N11" s="715"/>
      <c r="O11" s="715"/>
      <c r="P11" s="715"/>
      <c r="Q11" s="715"/>
      <c r="R11" s="715"/>
      <c r="S11" s="715"/>
      <c r="T11" s="715"/>
      <c r="U11" s="715"/>
      <c r="V11" s="715"/>
      <c r="W11" s="715"/>
      <c r="X11" s="715"/>
      <c r="Y11" s="715"/>
      <c r="Z11" s="715"/>
      <c r="AA11" s="715"/>
      <c r="AB11" s="457"/>
    </row>
    <row r="12" spans="1:28">
      <c r="A12" s="424">
        <v>1.4</v>
      </c>
      <c r="B12" s="458" t="s">
        <v>440</v>
      </c>
      <c r="C12" s="718"/>
      <c r="D12" s="715"/>
      <c r="E12" s="715"/>
      <c r="F12" s="715"/>
      <c r="G12" s="715"/>
      <c r="H12" s="715"/>
      <c r="I12" s="715"/>
      <c r="J12" s="715"/>
      <c r="K12" s="715"/>
      <c r="L12" s="715"/>
      <c r="M12" s="715"/>
      <c r="N12" s="715"/>
      <c r="O12" s="715"/>
      <c r="P12" s="715"/>
      <c r="Q12" s="715"/>
      <c r="R12" s="715"/>
      <c r="S12" s="715"/>
      <c r="T12" s="715"/>
      <c r="U12" s="715"/>
      <c r="V12" s="715"/>
      <c r="W12" s="715"/>
      <c r="X12" s="715"/>
      <c r="Y12" s="715"/>
      <c r="Z12" s="715"/>
      <c r="AA12" s="715"/>
      <c r="AB12" s="457"/>
    </row>
    <row r="13" spans="1:28">
      <c r="A13" s="424">
        <v>1.5</v>
      </c>
      <c r="B13" s="458" t="s">
        <v>441</v>
      </c>
      <c r="C13" s="718">
        <v>128923690.83050001</v>
      </c>
      <c r="D13" s="715">
        <v>106472713.7325</v>
      </c>
      <c r="E13" s="715">
        <v>817125.46</v>
      </c>
      <c r="F13" s="715"/>
      <c r="G13" s="715"/>
      <c r="H13" s="715">
        <v>15516691.057600001</v>
      </c>
      <c r="I13" s="715">
        <v>2011916.24</v>
      </c>
      <c r="J13" s="715">
        <v>351363.24</v>
      </c>
      <c r="K13" s="715"/>
      <c r="L13" s="715">
        <v>6934286.0404000003</v>
      </c>
      <c r="M13" s="715">
        <v>221199.91</v>
      </c>
      <c r="N13" s="715">
        <v>2407631.2346999999</v>
      </c>
      <c r="O13" s="715">
        <v>1900900.35</v>
      </c>
      <c r="P13" s="715">
        <v>721137.31</v>
      </c>
      <c r="Q13" s="715">
        <v>979946.46459999995</v>
      </c>
      <c r="R13" s="715"/>
      <c r="S13" s="715"/>
      <c r="T13" s="715"/>
      <c r="U13" s="715"/>
      <c r="V13" s="715"/>
      <c r="W13" s="715"/>
      <c r="X13" s="715"/>
      <c r="Y13" s="715"/>
      <c r="Z13" s="715"/>
      <c r="AA13" s="715"/>
      <c r="AB13" s="457"/>
    </row>
    <row r="14" spans="1:28">
      <c r="A14" s="424">
        <v>1.6</v>
      </c>
      <c r="B14" s="458" t="s">
        <v>442</v>
      </c>
      <c r="C14" s="718">
        <v>41290971.357500002</v>
      </c>
      <c r="D14" s="715">
        <v>36753579.657200001</v>
      </c>
      <c r="E14" s="715">
        <v>96820.58</v>
      </c>
      <c r="F14" s="715"/>
      <c r="G14" s="715"/>
      <c r="H14" s="715">
        <v>3420592.0641000001</v>
      </c>
      <c r="I14" s="715"/>
      <c r="J14" s="715">
        <v>1460692.7</v>
      </c>
      <c r="K14" s="715"/>
      <c r="L14" s="715">
        <v>1116799.6362000001</v>
      </c>
      <c r="M14" s="715">
        <v>179612.49220000001</v>
      </c>
      <c r="N14" s="715"/>
      <c r="O14" s="715">
        <v>143056.64000000001</v>
      </c>
      <c r="P14" s="715">
        <v>219577.33</v>
      </c>
      <c r="Q14" s="715">
        <v>271202.21999999997</v>
      </c>
      <c r="R14" s="715"/>
      <c r="S14" s="715"/>
      <c r="T14" s="715"/>
      <c r="U14" s="715"/>
      <c r="V14" s="715"/>
      <c r="W14" s="715"/>
      <c r="X14" s="715"/>
      <c r="Y14" s="715"/>
      <c r="Z14" s="715"/>
      <c r="AA14" s="715"/>
      <c r="AB14" s="457"/>
    </row>
    <row r="15" spans="1:28">
      <c r="A15" s="459">
        <v>2</v>
      </c>
      <c r="B15" s="441" t="s">
        <v>443</v>
      </c>
      <c r="C15" s="717"/>
      <c r="D15" s="715"/>
      <c r="E15" s="715"/>
      <c r="F15" s="715"/>
      <c r="G15" s="715"/>
      <c r="H15" s="715"/>
      <c r="I15" s="715"/>
      <c r="J15" s="715"/>
      <c r="K15" s="715"/>
      <c r="L15" s="715"/>
      <c r="M15" s="715"/>
      <c r="N15" s="715"/>
      <c r="O15" s="715"/>
      <c r="P15" s="715"/>
      <c r="Q15" s="715"/>
      <c r="R15" s="715"/>
      <c r="S15" s="715"/>
      <c r="T15" s="715"/>
      <c r="U15" s="715"/>
      <c r="V15" s="715"/>
      <c r="W15" s="715"/>
      <c r="X15" s="715"/>
      <c r="Y15" s="715"/>
      <c r="Z15" s="715"/>
      <c r="AA15" s="715"/>
      <c r="AB15" s="457"/>
    </row>
    <row r="16" spans="1:28">
      <c r="A16" s="424">
        <v>2.1</v>
      </c>
      <c r="B16" s="458" t="s">
        <v>437</v>
      </c>
      <c r="C16" s="718"/>
      <c r="D16" s="715"/>
      <c r="E16" s="715"/>
      <c r="F16" s="715"/>
      <c r="G16" s="715"/>
      <c r="H16" s="715"/>
      <c r="I16" s="715"/>
      <c r="J16" s="715"/>
      <c r="K16" s="715"/>
      <c r="L16" s="715"/>
      <c r="M16" s="715"/>
      <c r="N16" s="715"/>
      <c r="O16" s="715"/>
      <c r="P16" s="715"/>
      <c r="Q16" s="715"/>
      <c r="R16" s="715"/>
      <c r="S16" s="715"/>
      <c r="T16" s="715"/>
      <c r="U16" s="715"/>
      <c r="V16" s="715"/>
      <c r="W16" s="715"/>
      <c r="X16" s="715"/>
      <c r="Y16" s="715"/>
      <c r="Z16" s="715"/>
      <c r="AA16" s="715"/>
      <c r="AB16" s="457"/>
    </row>
    <row r="17" spans="1:28">
      <c r="A17" s="424">
        <v>2.2000000000000002</v>
      </c>
      <c r="B17" s="458" t="s">
        <v>438</v>
      </c>
      <c r="C17" s="718"/>
      <c r="D17" s="715"/>
      <c r="E17" s="715"/>
      <c r="F17" s="715"/>
      <c r="G17" s="715"/>
      <c r="H17" s="715"/>
      <c r="I17" s="715"/>
      <c r="J17" s="715"/>
      <c r="K17" s="715"/>
      <c r="L17" s="715"/>
      <c r="M17" s="715"/>
      <c r="N17" s="715"/>
      <c r="O17" s="715"/>
      <c r="P17" s="715"/>
      <c r="Q17" s="715"/>
      <c r="R17" s="715"/>
      <c r="S17" s="715"/>
      <c r="T17" s="715"/>
      <c r="U17" s="715"/>
      <c r="V17" s="715"/>
      <c r="W17" s="715"/>
      <c r="X17" s="715"/>
      <c r="Y17" s="715"/>
      <c r="Z17" s="715"/>
      <c r="AA17" s="715"/>
      <c r="AB17" s="457"/>
    </row>
    <row r="18" spans="1:28">
      <c r="A18" s="424">
        <v>2.2999999999999998</v>
      </c>
      <c r="B18" s="458" t="s">
        <v>439</v>
      </c>
      <c r="C18" s="718"/>
      <c r="D18" s="715"/>
      <c r="E18" s="715"/>
      <c r="F18" s="715"/>
      <c r="G18" s="715"/>
      <c r="H18" s="715"/>
      <c r="I18" s="715"/>
      <c r="J18" s="715"/>
      <c r="K18" s="715"/>
      <c r="L18" s="715"/>
      <c r="M18" s="715"/>
      <c r="N18" s="715"/>
      <c r="O18" s="715"/>
      <c r="P18" s="715"/>
      <c r="Q18" s="715"/>
      <c r="R18" s="715"/>
      <c r="S18" s="715"/>
      <c r="T18" s="715"/>
      <c r="U18" s="715"/>
      <c r="V18" s="715"/>
      <c r="W18" s="715"/>
      <c r="X18" s="715"/>
      <c r="Y18" s="715"/>
      <c r="Z18" s="715"/>
      <c r="AA18" s="715"/>
      <c r="AB18" s="457"/>
    </row>
    <row r="19" spans="1:28">
      <c r="A19" s="424">
        <v>2.4</v>
      </c>
      <c r="B19" s="458" t="s">
        <v>440</v>
      </c>
      <c r="C19" s="718"/>
      <c r="D19" s="715"/>
      <c r="E19" s="715"/>
      <c r="F19" s="715"/>
      <c r="G19" s="715"/>
      <c r="H19" s="715"/>
      <c r="I19" s="715"/>
      <c r="J19" s="715"/>
      <c r="K19" s="715"/>
      <c r="L19" s="715"/>
      <c r="M19" s="715"/>
      <c r="N19" s="715"/>
      <c r="O19" s="715"/>
      <c r="P19" s="715"/>
      <c r="Q19" s="715"/>
      <c r="R19" s="715"/>
      <c r="S19" s="715"/>
      <c r="T19" s="715"/>
      <c r="U19" s="715"/>
      <c r="V19" s="715"/>
      <c r="W19" s="715"/>
      <c r="X19" s="715"/>
      <c r="Y19" s="715"/>
      <c r="Z19" s="715"/>
      <c r="AA19" s="715"/>
      <c r="AB19" s="457"/>
    </row>
    <row r="20" spans="1:28">
      <c r="A20" s="424">
        <v>2.5</v>
      </c>
      <c r="B20" s="458" t="s">
        <v>441</v>
      </c>
      <c r="C20" s="718"/>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457"/>
    </row>
    <row r="21" spans="1:28">
      <c r="A21" s="424">
        <v>2.6</v>
      </c>
      <c r="B21" s="458" t="s">
        <v>442</v>
      </c>
      <c r="C21" s="718"/>
      <c r="D21" s="715"/>
      <c r="E21" s="715"/>
      <c r="F21" s="715"/>
      <c r="G21" s="715"/>
      <c r="H21" s="715"/>
      <c r="I21" s="715"/>
      <c r="J21" s="715"/>
      <c r="K21" s="715"/>
      <c r="L21" s="715"/>
      <c r="M21" s="715"/>
      <c r="N21" s="715"/>
      <c r="O21" s="715"/>
      <c r="P21" s="715"/>
      <c r="Q21" s="715"/>
      <c r="R21" s="715"/>
      <c r="S21" s="715"/>
      <c r="T21" s="715"/>
      <c r="U21" s="715"/>
      <c r="V21" s="715"/>
      <c r="W21" s="715"/>
      <c r="X21" s="715"/>
      <c r="Y21" s="715"/>
      <c r="Z21" s="715"/>
      <c r="AA21" s="715"/>
      <c r="AB21" s="457"/>
    </row>
    <row r="22" spans="1:28">
      <c r="A22" s="459">
        <v>3</v>
      </c>
      <c r="B22" s="429" t="s">
        <v>483</v>
      </c>
      <c r="C22" s="717">
        <v>60812768.679500006</v>
      </c>
      <c r="D22" s="717">
        <v>60575594.76950001</v>
      </c>
      <c r="E22" s="720"/>
      <c r="F22" s="720"/>
      <c r="G22" s="720"/>
      <c r="H22" s="717">
        <v>237173.91</v>
      </c>
      <c r="I22" s="720"/>
      <c r="J22" s="720"/>
      <c r="K22" s="720"/>
      <c r="L22" s="717">
        <v>0</v>
      </c>
      <c r="M22" s="720"/>
      <c r="N22" s="720"/>
      <c r="O22" s="720"/>
      <c r="P22" s="720"/>
      <c r="Q22" s="720"/>
      <c r="R22" s="720"/>
      <c r="S22" s="720"/>
      <c r="T22" s="717">
        <v>0</v>
      </c>
      <c r="U22" s="720"/>
      <c r="V22" s="720"/>
      <c r="W22" s="720"/>
      <c r="X22" s="720"/>
      <c r="Y22" s="720"/>
      <c r="Z22" s="720"/>
      <c r="AA22" s="720"/>
      <c r="AB22" s="457"/>
    </row>
    <row r="23" spans="1:28">
      <c r="A23" s="424">
        <v>3.1</v>
      </c>
      <c r="B23" s="458" t="s">
        <v>437</v>
      </c>
      <c r="C23" s="718"/>
      <c r="D23" s="717"/>
      <c r="E23" s="720"/>
      <c r="F23" s="720"/>
      <c r="G23" s="720"/>
      <c r="H23" s="717"/>
      <c r="I23" s="720"/>
      <c r="J23" s="720"/>
      <c r="K23" s="720"/>
      <c r="L23" s="717"/>
      <c r="M23" s="720"/>
      <c r="N23" s="720"/>
      <c r="O23" s="720"/>
      <c r="P23" s="720"/>
      <c r="Q23" s="720"/>
      <c r="R23" s="720"/>
      <c r="S23" s="720"/>
      <c r="T23" s="717"/>
      <c r="U23" s="720"/>
      <c r="V23" s="720"/>
      <c r="W23" s="720"/>
      <c r="X23" s="720"/>
      <c r="Y23" s="720"/>
      <c r="Z23" s="720"/>
      <c r="AA23" s="720"/>
      <c r="AB23" s="457"/>
    </row>
    <row r="24" spans="1:28">
      <c r="A24" s="424">
        <v>3.2</v>
      </c>
      <c r="B24" s="458" t="s">
        <v>438</v>
      </c>
      <c r="C24" s="718"/>
      <c r="D24" s="717"/>
      <c r="E24" s="720"/>
      <c r="F24" s="720"/>
      <c r="G24" s="720"/>
      <c r="H24" s="717"/>
      <c r="I24" s="720"/>
      <c r="J24" s="720"/>
      <c r="K24" s="720"/>
      <c r="L24" s="717"/>
      <c r="M24" s="720"/>
      <c r="N24" s="720"/>
      <c r="O24" s="720"/>
      <c r="P24" s="720"/>
      <c r="Q24" s="720"/>
      <c r="R24" s="720"/>
      <c r="S24" s="720"/>
      <c r="T24" s="717"/>
      <c r="U24" s="720"/>
      <c r="V24" s="720"/>
      <c r="W24" s="720"/>
      <c r="X24" s="720"/>
      <c r="Y24" s="720"/>
      <c r="Z24" s="720"/>
      <c r="AA24" s="720"/>
      <c r="AB24" s="457"/>
    </row>
    <row r="25" spans="1:28">
      <c r="A25" s="424">
        <v>3.3</v>
      </c>
      <c r="B25" s="458" t="s">
        <v>439</v>
      </c>
      <c r="C25" s="718">
        <v>19562008.282000002</v>
      </c>
      <c r="D25" s="717">
        <v>19562008.282000002</v>
      </c>
      <c r="E25" s="720"/>
      <c r="F25" s="720"/>
      <c r="G25" s="720"/>
      <c r="H25" s="717"/>
      <c r="I25" s="720"/>
      <c r="J25" s="720"/>
      <c r="K25" s="720"/>
      <c r="L25" s="717"/>
      <c r="M25" s="720"/>
      <c r="N25" s="720"/>
      <c r="O25" s="720"/>
      <c r="P25" s="720"/>
      <c r="Q25" s="720"/>
      <c r="R25" s="720"/>
      <c r="S25" s="720"/>
      <c r="T25" s="717"/>
      <c r="U25" s="720"/>
      <c r="V25" s="720"/>
      <c r="W25" s="720"/>
      <c r="X25" s="720"/>
      <c r="Y25" s="720"/>
      <c r="Z25" s="720"/>
      <c r="AA25" s="720"/>
      <c r="AB25" s="457"/>
    </row>
    <row r="26" spans="1:28">
      <c r="A26" s="424">
        <v>3.4</v>
      </c>
      <c r="B26" s="458" t="s">
        <v>440</v>
      </c>
      <c r="C26" s="718"/>
      <c r="D26" s="717"/>
      <c r="E26" s="720"/>
      <c r="F26" s="720"/>
      <c r="G26" s="720"/>
      <c r="H26" s="717"/>
      <c r="I26" s="720"/>
      <c r="J26" s="720"/>
      <c r="K26" s="720"/>
      <c r="L26" s="717"/>
      <c r="M26" s="720"/>
      <c r="N26" s="720"/>
      <c r="O26" s="720"/>
      <c r="P26" s="720"/>
      <c r="Q26" s="720"/>
      <c r="R26" s="720"/>
      <c r="S26" s="720"/>
      <c r="T26" s="717"/>
      <c r="U26" s="720"/>
      <c r="V26" s="720"/>
      <c r="W26" s="720"/>
      <c r="X26" s="720"/>
      <c r="Y26" s="720"/>
      <c r="Z26" s="720"/>
      <c r="AA26" s="720"/>
      <c r="AB26" s="457"/>
    </row>
    <row r="27" spans="1:28">
      <c r="A27" s="424">
        <v>3.5</v>
      </c>
      <c r="B27" s="458" t="s">
        <v>441</v>
      </c>
      <c r="C27" s="718">
        <v>39919325.684799999</v>
      </c>
      <c r="D27" s="717">
        <v>39682151.774800003</v>
      </c>
      <c r="E27" s="720"/>
      <c r="F27" s="720"/>
      <c r="G27" s="720"/>
      <c r="H27" s="717">
        <v>237173.91</v>
      </c>
      <c r="I27" s="720"/>
      <c r="J27" s="720"/>
      <c r="K27" s="720"/>
      <c r="L27" s="717"/>
      <c r="M27" s="720"/>
      <c r="N27" s="720"/>
      <c r="O27" s="720"/>
      <c r="P27" s="720"/>
      <c r="Q27" s="720"/>
      <c r="R27" s="720"/>
      <c r="S27" s="720"/>
      <c r="T27" s="717"/>
      <c r="U27" s="720"/>
      <c r="V27" s="720"/>
      <c r="W27" s="720"/>
      <c r="X27" s="720"/>
      <c r="Y27" s="720"/>
      <c r="Z27" s="720"/>
      <c r="AA27" s="720"/>
      <c r="AB27" s="457"/>
    </row>
    <row r="28" spans="1:28">
      <c r="A28" s="424">
        <v>3.6</v>
      </c>
      <c r="B28" s="458" t="s">
        <v>442</v>
      </c>
      <c r="C28" s="718">
        <v>1331434.7127</v>
      </c>
      <c r="D28" s="717">
        <v>1331434.7127</v>
      </c>
      <c r="E28" s="720"/>
      <c r="F28" s="720"/>
      <c r="G28" s="720"/>
      <c r="H28" s="717"/>
      <c r="I28" s="720"/>
      <c r="J28" s="720"/>
      <c r="K28" s="720"/>
      <c r="L28" s="717"/>
      <c r="M28" s="720"/>
      <c r="N28" s="720"/>
      <c r="O28" s="720"/>
      <c r="P28" s="720"/>
      <c r="Q28" s="720"/>
      <c r="R28" s="720"/>
      <c r="S28" s="720"/>
      <c r="T28" s="717"/>
      <c r="U28" s="720"/>
      <c r="V28" s="720"/>
      <c r="W28" s="720"/>
      <c r="X28" s="720"/>
      <c r="Y28" s="720"/>
      <c r="Z28" s="720"/>
      <c r="AA28" s="720"/>
      <c r="AB28" s="45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8" sqref="A8"/>
    </sheetView>
  </sheetViews>
  <sheetFormatPr defaultColWidth="9.140625" defaultRowHeight="12.75"/>
  <cols>
    <col min="1" max="1" width="11.85546875" style="436" bestFit="1" customWidth="1"/>
    <col min="2" max="2" width="90.140625" style="436" bestFit="1" customWidth="1"/>
    <col min="3" max="3" width="20.140625" style="436" customWidth="1"/>
    <col min="4" max="4" width="22.140625" style="436" customWidth="1"/>
    <col min="5" max="7" width="17.140625" style="436" customWidth="1"/>
    <col min="8" max="8" width="22.140625" style="436" customWidth="1"/>
    <col min="9" max="10" width="17.140625" style="436" customWidth="1"/>
    <col min="11" max="27" width="22.140625" style="436" customWidth="1"/>
    <col min="28" max="16384" width="9.140625" style="436"/>
  </cols>
  <sheetData>
    <row r="1" spans="1:27" ht="13.5">
      <c r="A1" s="337" t="s">
        <v>30</v>
      </c>
      <c r="B1" s="421" t="str">
        <f>'Info '!C2</f>
        <v>JSC Ziraat Bank Georgia</v>
      </c>
    </row>
    <row r="2" spans="1:27">
      <c r="A2" s="338" t="s">
        <v>31</v>
      </c>
      <c r="B2" s="420">
        <f>'1. key ratios '!B2</f>
        <v>45747</v>
      </c>
    </row>
    <row r="3" spans="1:27">
      <c r="A3" s="339" t="s">
        <v>445</v>
      </c>
      <c r="C3" s="438"/>
    </row>
    <row r="4" spans="1:27" ht="13.5" thickBot="1">
      <c r="A4" s="339"/>
      <c r="B4" s="493"/>
      <c r="C4" s="438"/>
    </row>
    <row r="5" spans="1:27" s="469" customFormat="1" ht="13.5" customHeight="1">
      <c r="A5" s="858" t="s">
        <v>651</v>
      </c>
      <c r="B5" s="859"/>
      <c r="C5" s="867" t="s">
        <v>650</v>
      </c>
      <c r="D5" s="868"/>
      <c r="E5" s="868"/>
      <c r="F5" s="868"/>
      <c r="G5" s="868"/>
      <c r="H5" s="868"/>
      <c r="I5" s="868"/>
      <c r="J5" s="868"/>
      <c r="K5" s="868"/>
      <c r="L5" s="868"/>
      <c r="M5" s="868"/>
      <c r="N5" s="868"/>
      <c r="O5" s="868"/>
      <c r="P5" s="868"/>
      <c r="Q5" s="868"/>
      <c r="R5" s="868"/>
      <c r="S5" s="869"/>
      <c r="T5" s="468"/>
      <c r="U5" s="468"/>
      <c r="V5" s="468"/>
      <c r="W5" s="468"/>
      <c r="X5" s="468"/>
      <c r="Y5" s="468"/>
      <c r="Z5" s="468"/>
      <c r="AA5" s="467"/>
    </row>
    <row r="6" spans="1:27" s="469" customFormat="1" ht="12" customHeight="1">
      <c r="A6" s="860"/>
      <c r="B6" s="861"/>
      <c r="C6" s="864" t="s">
        <v>64</v>
      </c>
      <c r="D6" s="856" t="s">
        <v>647</v>
      </c>
      <c r="E6" s="856"/>
      <c r="F6" s="856"/>
      <c r="G6" s="856"/>
      <c r="H6" s="856" t="s">
        <v>646</v>
      </c>
      <c r="I6" s="856"/>
      <c r="J6" s="856"/>
      <c r="K6" s="856"/>
      <c r="L6" s="466"/>
      <c r="M6" s="857" t="s">
        <v>645</v>
      </c>
      <c r="N6" s="857"/>
      <c r="O6" s="857"/>
      <c r="P6" s="857"/>
      <c r="Q6" s="857"/>
      <c r="R6" s="857"/>
      <c r="S6" s="866"/>
      <c r="T6" s="468"/>
      <c r="U6" s="845" t="s">
        <v>644</v>
      </c>
      <c r="V6" s="845"/>
      <c r="W6" s="845"/>
      <c r="X6" s="845"/>
      <c r="Y6" s="845"/>
      <c r="Z6" s="845"/>
      <c r="AA6" s="838"/>
    </row>
    <row r="7" spans="1:27" s="469" customFormat="1" ht="25.5">
      <c r="A7" s="862"/>
      <c r="B7" s="863"/>
      <c r="C7" s="865"/>
      <c r="D7" s="463"/>
      <c r="E7" s="461" t="s">
        <v>435</v>
      </c>
      <c r="F7" s="433" t="s">
        <v>642</v>
      </c>
      <c r="G7" s="435" t="s">
        <v>643</v>
      </c>
      <c r="H7" s="492"/>
      <c r="I7" s="461" t="s">
        <v>435</v>
      </c>
      <c r="J7" s="433" t="s">
        <v>642</v>
      </c>
      <c r="K7" s="435" t="s">
        <v>643</v>
      </c>
      <c r="L7" s="462"/>
      <c r="M7" s="461" t="s">
        <v>435</v>
      </c>
      <c r="N7" s="433" t="s">
        <v>642</v>
      </c>
      <c r="O7" s="433" t="s">
        <v>641</v>
      </c>
      <c r="P7" s="433" t="s">
        <v>640</v>
      </c>
      <c r="Q7" s="433" t="s">
        <v>639</v>
      </c>
      <c r="R7" s="433" t="s">
        <v>638</v>
      </c>
      <c r="S7" s="491" t="s">
        <v>637</v>
      </c>
      <c r="T7" s="490"/>
      <c r="U7" s="461" t="s">
        <v>435</v>
      </c>
      <c r="V7" s="461" t="s">
        <v>642</v>
      </c>
      <c r="W7" s="461" t="s">
        <v>641</v>
      </c>
      <c r="X7" s="461" t="s">
        <v>640</v>
      </c>
      <c r="Y7" s="461" t="s">
        <v>639</v>
      </c>
      <c r="Z7" s="433" t="s">
        <v>638</v>
      </c>
      <c r="AA7" s="461" t="s">
        <v>637</v>
      </c>
    </row>
    <row r="8" spans="1:27">
      <c r="A8" s="489">
        <v>1</v>
      </c>
      <c r="B8" s="488" t="s">
        <v>436</v>
      </c>
      <c r="C8" s="721">
        <v>170214662.18799999</v>
      </c>
      <c r="D8" s="715">
        <v>143226293.3897</v>
      </c>
      <c r="E8" s="715">
        <v>913946.04</v>
      </c>
      <c r="F8" s="715"/>
      <c r="G8" s="715"/>
      <c r="H8" s="715">
        <v>18937283.1217</v>
      </c>
      <c r="I8" s="715">
        <v>2011916.24</v>
      </c>
      <c r="J8" s="715">
        <v>1812055.94</v>
      </c>
      <c r="K8" s="715"/>
      <c r="L8" s="715">
        <v>8051085.6765999999</v>
      </c>
      <c r="M8" s="715">
        <v>400812.40220000001</v>
      </c>
      <c r="N8" s="715">
        <v>2407631.2346999999</v>
      </c>
      <c r="O8" s="715">
        <v>2043956.99</v>
      </c>
      <c r="P8" s="715">
        <v>940714.64</v>
      </c>
      <c r="Q8" s="715">
        <v>1251148.6846</v>
      </c>
      <c r="R8" s="715"/>
      <c r="S8" s="715"/>
      <c r="T8" s="715"/>
      <c r="U8" s="715"/>
      <c r="V8" s="715"/>
      <c r="W8" s="715"/>
      <c r="X8" s="715"/>
      <c r="Y8" s="715"/>
      <c r="Z8" s="715"/>
      <c r="AA8" s="722"/>
    </row>
    <row r="9" spans="1:27">
      <c r="A9" s="486">
        <v>1.1000000000000001</v>
      </c>
      <c r="B9" s="487" t="s">
        <v>446</v>
      </c>
      <c r="C9" s="723">
        <v>146126559.05450001</v>
      </c>
      <c r="D9" s="715">
        <v>119360508.795</v>
      </c>
      <c r="E9" s="715">
        <v>903158.96</v>
      </c>
      <c r="F9" s="715"/>
      <c r="G9" s="715"/>
      <c r="H9" s="715">
        <v>18792666.6017</v>
      </c>
      <c r="I9" s="715">
        <v>2011916.24</v>
      </c>
      <c r="J9" s="715">
        <v>1812055.94</v>
      </c>
      <c r="K9" s="715"/>
      <c r="L9" s="715">
        <v>7973383.6578000002</v>
      </c>
      <c r="M9" s="715">
        <v>392142.47889999999</v>
      </c>
      <c r="N9" s="715">
        <v>2407631.2346999999</v>
      </c>
      <c r="O9" s="715">
        <v>2043956.99</v>
      </c>
      <c r="P9" s="715">
        <v>940714.64</v>
      </c>
      <c r="Q9" s="715">
        <v>1246092.8846</v>
      </c>
      <c r="R9" s="715"/>
      <c r="S9" s="715"/>
      <c r="T9" s="715"/>
      <c r="U9" s="715"/>
      <c r="V9" s="715"/>
      <c r="W9" s="715"/>
      <c r="X9" s="715"/>
      <c r="Y9" s="715"/>
      <c r="Z9" s="715"/>
      <c r="AA9" s="722"/>
    </row>
    <row r="10" spans="1:27">
      <c r="A10" s="484" t="s">
        <v>14</v>
      </c>
      <c r="B10" s="485" t="s">
        <v>447</v>
      </c>
      <c r="C10" s="724">
        <v>146126559.05450001</v>
      </c>
      <c r="D10" s="715">
        <v>119360508.795</v>
      </c>
      <c r="E10" s="715">
        <v>903158.96</v>
      </c>
      <c r="F10" s="715"/>
      <c r="G10" s="715"/>
      <c r="H10" s="715">
        <v>18792666.6017</v>
      </c>
      <c r="I10" s="715">
        <v>2011916.24</v>
      </c>
      <c r="J10" s="715">
        <v>1812055.94</v>
      </c>
      <c r="K10" s="715"/>
      <c r="L10" s="715">
        <v>7973383.6578000002</v>
      </c>
      <c r="M10" s="715">
        <v>392142.47889999999</v>
      </c>
      <c r="N10" s="715">
        <v>2407631.2346999999</v>
      </c>
      <c r="O10" s="715">
        <v>2043956.99</v>
      </c>
      <c r="P10" s="715">
        <v>940714.64</v>
      </c>
      <c r="Q10" s="715">
        <v>1246092.8846</v>
      </c>
      <c r="R10" s="715"/>
      <c r="S10" s="715"/>
      <c r="T10" s="715"/>
      <c r="U10" s="715"/>
      <c r="V10" s="715"/>
      <c r="W10" s="715"/>
      <c r="X10" s="715"/>
      <c r="Y10" s="715"/>
      <c r="Z10" s="715"/>
      <c r="AA10" s="722"/>
    </row>
    <row r="11" spans="1:27">
      <c r="A11" s="483" t="s">
        <v>448</v>
      </c>
      <c r="B11" s="482" t="s">
        <v>449</v>
      </c>
      <c r="C11" s="725">
        <v>79757643.501599997</v>
      </c>
      <c r="D11" s="715">
        <v>62821401.425499998</v>
      </c>
      <c r="E11" s="715">
        <v>344081.22</v>
      </c>
      <c r="F11" s="715"/>
      <c r="G11" s="715"/>
      <c r="H11" s="715">
        <v>10325382.419399999</v>
      </c>
      <c r="I11" s="715"/>
      <c r="J11" s="715">
        <v>1812055.94</v>
      </c>
      <c r="K11" s="715"/>
      <c r="L11" s="715">
        <v>6610859.6567000002</v>
      </c>
      <c r="M11" s="715">
        <v>170942.56890000001</v>
      </c>
      <c r="N11" s="715">
        <v>2407631.2346999999</v>
      </c>
      <c r="O11" s="715">
        <v>1900900.35</v>
      </c>
      <c r="P11" s="715">
        <v>940714.64</v>
      </c>
      <c r="Q11" s="715">
        <v>799024.96459999995</v>
      </c>
      <c r="R11" s="715"/>
      <c r="S11" s="715"/>
      <c r="T11" s="715"/>
      <c r="U11" s="715"/>
      <c r="V11" s="715"/>
      <c r="W11" s="715"/>
      <c r="X11" s="715"/>
      <c r="Y11" s="715"/>
      <c r="Z11" s="715"/>
      <c r="AA11" s="722"/>
    </row>
    <row r="12" spans="1:27">
      <c r="A12" s="483" t="s">
        <v>450</v>
      </c>
      <c r="B12" s="482" t="s">
        <v>451</v>
      </c>
      <c r="C12" s="725">
        <v>38040232.030500002</v>
      </c>
      <c r="D12" s="715">
        <v>30389733.496599998</v>
      </c>
      <c r="E12" s="715">
        <v>277152.42</v>
      </c>
      <c r="F12" s="715"/>
      <c r="G12" s="715"/>
      <c r="H12" s="715">
        <v>6844677.2747</v>
      </c>
      <c r="I12" s="715">
        <v>2011916.24</v>
      </c>
      <c r="J12" s="715"/>
      <c r="K12" s="715"/>
      <c r="L12" s="715">
        <v>805821.25919999997</v>
      </c>
      <c r="M12" s="715">
        <v>221199.91</v>
      </c>
      <c r="N12" s="715"/>
      <c r="O12" s="715">
        <v>143056.64000000001</v>
      </c>
      <c r="P12" s="715"/>
      <c r="Q12" s="715">
        <v>266146.42</v>
      </c>
      <c r="R12" s="715"/>
      <c r="S12" s="715"/>
      <c r="T12" s="715"/>
      <c r="U12" s="715"/>
      <c r="V12" s="715"/>
      <c r="W12" s="715"/>
      <c r="X12" s="715"/>
      <c r="Y12" s="715"/>
      <c r="Z12" s="715"/>
      <c r="AA12" s="722"/>
    </row>
    <row r="13" spans="1:27">
      <c r="A13" s="483" t="s">
        <v>452</v>
      </c>
      <c r="B13" s="482" t="s">
        <v>453</v>
      </c>
      <c r="C13" s="725">
        <v>18418536.9003</v>
      </c>
      <c r="D13" s="715">
        <v>16522821.8616</v>
      </c>
      <c r="E13" s="715"/>
      <c r="F13" s="715"/>
      <c r="G13" s="715"/>
      <c r="H13" s="715">
        <v>1533954.4686</v>
      </c>
      <c r="I13" s="715"/>
      <c r="J13" s="715"/>
      <c r="K13" s="715"/>
      <c r="L13" s="715">
        <v>361760.57010000001</v>
      </c>
      <c r="M13" s="715"/>
      <c r="N13" s="715"/>
      <c r="O13" s="715"/>
      <c r="P13" s="715"/>
      <c r="Q13" s="715">
        <v>180921.5</v>
      </c>
      <c r="R13" s="715"/>
      <c r="S13" s="715"/>
      <c r="T13" s="715"/>
      <c r="U13" s="715"/>
      <c r="V13" s="715"/>
      <c r="W13" s="715"/>
      <c r="X13" s="715"/>
      <c r="Y13" s="715"/>
      <c r="Z13" s="715"/>
      <c r="AA13" s="722"/>
    </row>
    <row r="14" spans="1:27">
      <c r="A14" s="483" t="s">
        <v>454</v>
      </c>
      <c r="B14" s="482" t="s">
        <v>455</v>
      </c>
      <c r="C14" s="725">
        <v>9910146.6220999993</v>
      </c>
      <c r="D14" s="715">
        <v>9626552.0112999994</v>
      </c>
      <c r="E14" s="715">
        <v>281925.32</v>
      </c>
      <c r="F14" s="715"/>
      <c r="G14" s="715"/>
      <c r="H14" s="715">
        <v>88652.438999999998</v>
      </c>
      <c r="I14" s="715"/>
      <c r="J14" s="715"/>
      <c r="K14" s="715"/>
      <c r="L14" s="715">
        <v>194942.17180000001</v>
      </c>
      <c r="M14" s="715"/>
      <c r="N14" s="715"/>
      <c r="O14" s="715"/>
      <c r="P14" s="715"/>
      <c r="Q14" s="715"/>
      <c r="R14" s="715"/>
      <c r="S14" s="715"/>
      <c r="T14" s="715"/>
      <c r="U14" s="715"/>
      <c r="V14" s="715"/>
      <c r="W14" s="715"/>
      <c r="X14" s="715"/>
      <c r="Y14" s="715"/>
      <c r="Z14" s="715"/>
      <c r="AA14" s="722"/>
    </row>
    <row r="15" spans="1:27">
      <c r="A15" s="481">
        <v>1.2</v>
      </c>
      <c r="B15" s="479" t="s">
        <v>649</v>
      </c>
      <c r="C15" s="726">
        <v>4200951.2699999996</v>
      </c>
      <c r="D15" s="715">
        <v>993896.33</v>
      </c>
      <c r="E15" s="715">
        <v>14857.81</v>
      </c>
      <c r="F15" s="715"/>
      <c r="G15" s="715"/>
      <c r="H15" s="715">
        <v>806909.43999999994</v>
      </c>
      <c r="I15" s="715">
        <v>84639.07</v>
      </c>
      <c r="J15" s="715">
        <v>75876.14</v>
      </c>
      <c r="K15" s="715"/>
      <c r="L15" s="715">
        <v>2400145.5</v>
      </c>
      <c r="M15" s="715">
        <v>140018.62</v>
      </c>
      <c r="N15" s="715">
        <v>487534.47</v>
      </c>
      <c r="O15" s="715">
        <v>368926.54</v>
      </c>
      <c r="P15" s="715">
        <v>512779.55</v>
      </c>
      <c r="Q15" s="715">
        <v>681121.41</v>
      </c>
      <c r="R15" s="715"/>
      <c r="S15" s="715"/>
      <c r="T15" s="715"/>
      <c r="U15" s="715"/>
      <c r="V15" s="715"/>
      <c r="W15" s="715"/>
      <c r="X15" s="715"/>
      <c r="Y15" s="715"/>
      <c r="Z15" s="715"/>
      <c r="AA15" s="722"/>
    </row>
    <row r="16" spans="1:27">
      <c r="A16" s="480">
        <v>1.3</v>
      </c>
      <c r="B16" s="479" t="s">
        <v>494</v>
      </c>
      <c r="C16" s="727"/>
      <c r="D16" s="728"/>
      <c r="E16" s="728"/>
      <c r="F16" s="728"/>
      <c r="G16" s="728"/>
      <c r="H16" s="728"/>
      <c r="I16" s="728"/>
      <c r="J16" s="728"/>
      <c r="K16" s="728"/>
      <c r="L16" s="728"/>
      <c r="M16" s="728"/>
      <c r="N16" s="728"/>
      <c r="O16" s="728"/>
      <c r="P16" s="728"/>
      <c r="Q16" s="728"/>
      <c r="R16" s="728"/>
      <c r="S16" s="728"/>
      <c r="T16" s="728"/>
      <c r="U16" s="728"/>
      <c r="V16" s="728"/>
      <c r="W16" s="728"/>
      <c r="X16" s="728"/>
      <c r="Y16" s="728"/>
      <c r="Z16" s="728"/>
      <c r="AA16" s="729"/>
    </row>
    <row r="17" spans="1:27" s="469" customFormat="1">
      <c r="A17" s="477" t="s">
        <v>456</v>
      </c>
      <c r="B17" s="478" t="s">
        <v>457</v>
      </c>
      <c r="C17" s="730">
        <v>145834830.8795</v>
      </c>
      <c r="D17" s="716">
        <v>119068780.62</v>
      </c>
      <c r="E17" s="716">
        <v>903158.96</v>
      </c>
      <c r="F17" s="716"/>
      <c r="G17" s="716"/>
      <c r="H17" s="716">
        <v>18792666.6017</v>
      </c>
      <c r="I17" s="716">
        <v>2011916.24</v>
      </c>
      <c r="J17" s="716">
        <v>1812055.94</v>
      </c>
      <c r="K17" s="716"/>
      <c r="L17" s="716">
        <v>7973383.6578000002</v>
      </c>
      <c r="M17" s="716">
        <v>392142.47889999999</v>
      </c>
      <c r="N17" s="716">
        <v>2407631.2346999999</v>
      </c>
      <c r="O17" s="716">
        <v>2043956.99</v>
      </c>
      <c r="P17" s="716">
        <v>940714.64</v>
      </c>
      <c r="Q17" s="716">
        <v>1246092.8846</v>
      </c>
      <c r="R17" s="716"/>
      <c r="S17" s="716"/>
      <c r="T17" s="716"/>
      <c r="U17" s="716"/>
      <c r="V17" s="716"/>
      <c r="W17" s="716"/>
      <c r="X17" s="716"/>
      <c r="Y17" s="716"/>
      <c r="Z17" s="716"/>
      <c r="AA17" s="731"/>
    </row>
    <row r="18" spans="1:27" s="469" customFormat="1">
      <c r="A18" s="474" t="s">
        <v>458</v>
      </c>
      <c r="B18" s="475" t="s">
        <v>459</v>
      </c>
      <c r="C18" s="732">
        <v>145834830.8795</v>
      </c>
      <c r="D18" s="716">
        <v>119068780.62</v>
      </c>
      <c r="E18" s="716">
        <v>903158.96</v>
      </c>
      <c r="F18" s="716"/>
      <c r="G18" s="716"/>
      <c r="H18" s="716">
        <v>18792666.6017</v>
      </c>
      <c r="I18" s="716">
        <v>2011916.24</v>
      </c>
      <c r="J18" s="716">
        <v>1812055.94</v>
      </c>
      <c r="K18" s="716"/>
      <c r="L18" s="716">
        <v>7973383.6578000002</v>
      </c>
      <c r="M18" s="716">
        <v>392142.47889999999</v>
      </c>
      <c r="N18" s="716">
        <v>2407631.2346999999</v>
      </c>
      <c r="O18" s="716">
        <v>2043956.99</v>
      </c>
      <c r="P18" s="716">
        <v>940714.64</v>
      </c>
      <c r="Q18" s="716">
        <v>1246092.8846</v>
      </c>
      <c r="R18" s="716"/>
      <c r="S18" s="716"/>
      <c r="T18" s="716"/>
      <c r="U18" s="716"/>
      <c r="V18" s="716"/>
      <c r="W18" s="716"/>
      <c r="X18" s="716"/>
      <c r="Y18" s="716"/>
      <c r="Z18" s="716"/>
      <c r="AA18" s="731"/>
    </row>
    <row r="19" spans="1:27" s="469" customFormat="1">
      <c r="A19" s="477" t="s">
        <v>460</v>
      </c>
      <c r="B19" s="476" t="s">
        <v>461</v>
      </c>
      <c r="C19" s="733">
        <v>216729642.6313</v>
      </c>
      <c r="D19" s="716">
        <v>162124810.33250001</v>
      </c>
      <c r="E19" s="716">
        <v>805329.1923</v>
      </c>
      <c r="F19" s="716"/>
      <c r="G19" s="716"/>
      <c r="H19" s="716">
        <v>40915668.359399997</v>
      </c>
      <c r="I19" s="716">
        <v>835789.86380000005</v>
      </c>
      <c r="J19" s="716">
        <v>2297313.3339999998</v>
      </c>
      <c r="K19" s="716"/>
      <c r="L19" s="716">
        <v>13689163.9394</v>
      </c>
      <c r="M19" s="716">
        <v>299313.35979999998</v>
      </c>
      <c r="N19" s="716">
        <v>2943567.9577000001</v>
      </c>
      <c r="O19" s="716">
        <v>6276793.4500000002</v>
      </c>
      <c r="P19" s="716">
        <v>768629.28</v>
      </c>
      <c r="Q19" s="716">
        <v>2584841.0359999998</v>
      </c>
      <c r="R19" s="716"/>
      <c r="S19" s="716"/>
      <c r="T19" s="716"/>
      <c r="U19" s="716"/>
      <c r="V19" s="716"/>
      <c r="W19" s="716"/>
      <c r="X19" s="716"/>
      <c r="Y19" s="716"/>
      <c r="Z19" s="716"/>
      <c r="AA19" s="731"/>
    </row>
    <row r="20" spans="1:27" s="469" customFormat="1">
      <c r="A20" s="474" t="s">
        <v>462</v>
      </c>
      <c r="B20" s="475" t="s">
        <v>459</v>
      </c>
      <c r="C20" s="732">
        <v>216729642.6313</v>
      </c>
      <c r="D20" s="716">
        <v>162124810.33250001</v>
      </c>
      <c r="E20" s="716">
        <v>805329.1923</v>
      </c>
      <c r="F20" s="716"/>
      <c r="G20" s="716"/>
      <c r="H20" s="716">
        <v>40915668.359399997</v>
      </c>
      <c r="I20" s="716">
        <v>835789.86380000005</v>
      </c>
      <c r="J20" s="716">
        <v>2297313.3339999998</v>
      </c>
      <c r="K20" s="716"/>
      <c r="L20" s="716">
        <v>13689163.9394</v>
      </c>
      <c r="M20" s="716">
        <v>299313.35979999998</v>
      </c>
      <c r="N20" s="716">
        <v>2943567.9577000001</v>
      </c>
      <c r="O20" s="716">
        <v>6276793.4500000002</v>
      </c>
      <c r="P20" s="716">
        <v>768629.28</v>
      </c>
      <c r="Q20" s="716">
        <v>2584841.0359999998</v>
      </c>
      <c r="R20" s="716"/>
      <c r="S20" s="716"/>
      <c r="T20" s="716"/>
      <c r="U20" s="716"/>
      <c r="V20" s="716"/>
      <c r="W20" s="716"/>
      <c r="X20" s="716"/>
      <c r="Y20" s="716"/>
      <c r="Z20" s="716"/>
      <c r="AA20" s="731"/>
    </row>
    <row r="21" spans="1:27" s="469" customFormat="1">
      <c r="A21" s="473">
        <v>1.4</v>
      </c>
      <c r="B21" s="472" t="s">
        <v>463</v>
      </c>
      <c r="C21" s="734"/>
      <c r="D21" s="716"/>
      <c r="E21" s="716"/>
      <c r="F21" s="716"/>
      <c r="G21" s="716"/>
      <c r="H21" s="716"/>
      <c r="I21" s="716"/>
      <c r="J21" s="716"/>
      <c r="K21" s="716"/>
      <c r="L21" s="716"/>
      <c r="M21" s="716"/>
      <c r="N21" s="716"/>
      <c r="O21" s="716"/>
      <c r="P21" s="716"/>
      <c r="Q21" s="716"/>
      <c r="R21" s="716"/>
      <c r="S21" s="716"/>
      <c r="T21" s="716"/>
      <c r="U21" s="716"/>
      <c r="V21" s="716"/>
      <c r="W21" s="716"/>
      <c r="X21" s="716"/>
      <c r="Y21" s="716"/>
      <c r="Z21" s="716"/>
      <c r="AA21" s="731"/>
    </row>
    <row r="22" spans="1:27" s="469" customFormat="1" ht="13.5" thickBot="1">
      <c r="A22" s="471">
        <v>1.5</v>
      </c>
      <c r="B22" s="470" t="s">
        <v>464</v>
      </c>
      <c r="C22" s="735"/>
      <c r="D22" s="736"/>
      <c r="E22" s="736"/>
      <c r="F22" s="736"/>
      <c r="G22" s="736"/>
      <c r="H22" s="736"/>
      <c r="I22" s="736"/>
      <c r="J22" s="736"/>
      <c r="K22" s="736"/>
      <c r="L22" s="736"/>
      <c r="M22" s="736"/>
      <c r="N22" s="736"/>
      <c r="O22" s="736"/>
      <c r="P22" s="736"/>
      <c r="Q22" s="736"/>
      <c r="R22" s="736"/>
      <c r="S22" s="736"/>
      <c r="T22" s="736"/>
      <c r="U22" s="736"/>
      <c r="V22" s="736"/>
      <c r="W22" s="736"/>
      <c r="X22" s="736"/>
      <c r="Y22" s="736"/>
      <c r="Z22" s="736"/>
      <c r="AA22" s="737"/>
    </row>
    <row r="23" spans="1:27">
      <c r="A23" s="45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topLeftCell="A5" zoomScale="80" zoomScaleNormal="80" workbookViewId="0">
      <selection activeCell="H69" sqref="C7:H69"/>
    </sheetView>
  </sheetViews>
  <sheetFormatPr defaultColWidth="8.85546875" defaultRowHeight="15"/>
  <cols>
    <col min="1" max="1" width="8.85546875" style="594"/>
    <col min="2" max="2" width="69.140625" style="595" customWidth="1"/>
    <col min="3" max="3" width="13.5703125" style="553" customWidth="1"/>
    <col min="4" max="4" width="14.42578125" style="553" customWidth="1"/>
    <col min="5" max="8" width="13.140625" style="553" customWidth="1"/>
    <col min="9" max="16384" width="8.85546875" style="553"/>
  </cols>
  <sheetData>
    <row r="1" spans="1:8">
      <c r="A1" s="232" t="s">
        <v>30</v>
      </c>
      <c r="B1" s="552" t="str">
        <f>'Info '!C2</f>
        <v>JSC Ziraat Bank Georgia</v>
      </c>
      <c r="C1" s="552"/>
    </row>
    <row r="2" spans="1:8">
      <c r="A2" s="232" t="s">
        <v>31</v>
      </c>
      <c r="B2" s="554">
        <f>'1. key ratios '!B2</f>
        <v>45747</v>
      </c>
      <c r="C2" s="555"/>
      <c r="D2" s="556"/>
      <c r="E2" s="556"/>
      <c r="F2" s="556"/>
      <c r="G2" s="556"/>
      <c r="H2" s="556"/>
    </row>
    <row r="3" spans="1:8">
      <c r="A3" s="232"/>
      <c r="B3" s="555"/>
      <c r="C3" s="555"/>
      <c r="D3" s="556"/>
      <c r="E3" s="556"/>
      <c r="F3" s="556"/>
      <c r="G3" s="556"/>
      <c r="H3" s="556"/>
    </row>
    <row r="4" spans="1:8" ht="21" customHeight="1">
      <c r="A4" s="763" t="s">
        <v>6</v>
      </c>
      <c r="B4" s="764" t="s">
        <v>520</v>
      </c>
      <c r="C4" s="766" t="s">
        <v>521</v>
      </c>
      <c r="D4" s="766"/>
      <c r="E4" s="766"/>
      <c r="F4" s="766" t="s">
        <v>522</v>
      </c>
      <c r="G4" s="766"/>
      <c r="H4" s="767"/>
    </row>
    <row r="5" spans="1:8" ht="21" customHeight="1">
      <c r="A5" s="763"/>
      <c r="B5" s="765"/>
      <c r="C5" s="557" t="s">
        <v>32</v>
      </c>
      <c r="D5" s="557" t="s">
        <v>33</v>
      </c>
      <c r="E5" s="557" t="s">
        <v>34</v>
      </c>
      <c r="F5" s="557" t="s">
        <v>32</v>
      </c>
      <c r="G5" s="557" t="s">
        <v>33</v>
      </c>
      <c r="H5" s="557" t="s">
        <v>34</v>
      </c>
    </row>
    <row r="6" spans="1:8" ht="26.45" customHeight="1">
      <c r="A6" s="763"/>
      <c r="B6" s="558" t="s">
        <v>523</v>
      </c>
      <c r="C6" s="768"/>
      <c r="D6" s="769"/>
      <c r="E6" s="769"/>
      <c r="F6" s="769"/>
      <c r="G6" s="769"/>
      <c r="H6" s="770"/>
    </row>
    <row r="7" spans="1:8" ht="23.1" customHeight="1">
      <c r="A7" s="559">
        <v>1</v>
      </c>
      <c r="B7" s="560" t="s">
        <v>524</v>
      </c>
      <c r="C7" s="561">
        <v>23753687.609999999</v>
      </c>
      <c r="D7" s="561">
        <v>61919406.346699998</v>
      </c>
      <c r="E7" s="562">
        <f>C7+D7</f>
        <v>85673093.956699997</v>
      </c>
      <c r="F7" s="561">
        <v>16064706.190000001</v>
      </c>
      <c r="G7" s="561">
        <v>50712096.6831</v>
      </c>
      <c r="H7" s="562">
        <f>F7+G7</f>
        <v>66776802.873099998</v>
      </c>
    </row>
    <row r="8" spans="1:8">
      <c r="A8" s="559">
        <v>1.1000000000000001</v>
      </c>
      <c r="B8" s="563" t="s">
        <v>525</v>
      </c>
      <c r="C8" s="561">
        <v>3321902.6</v>
      </c>
      <c r="D8" s="561">
        <v>5915844.9637000002</v>
      </c>
      <c r="E8" s="562">
        <f t="shared" ref="E8:E36" si="0">C8+D8</f>
        <v>9237747.5636999998</v>
      </c>
      <c r="F8" s="561">
        <v>3006370.03</v>
      </c>
      <c r="G8" s="561">
        <v>5423967.4471000005</v>
      </c>
      <c r="H8" s="562">
        <f t="shared" ref="H8:H36" si="1">F8+G8</f>
        <v>8430337.4770999998</v>
      </c>
    </row>
    <row r="9" spans="1:8">
      <c r="A9" s="559">
        <v>1.2</v>
      </c>
      <c r="B9" s="563" t="s">
        <v>526</v>
      </c>
      <c r="C9" s="561">
        <v>20406238.739999998</v>
      </c>
      <c r="D9" s="561">
        <v>34402064.021300003</v>
      </c>
      <c r="E9" s="562">
        <f t="shared" si="0"/>
        <v>54808302.761299998</v>
      </c>
      <c r="F9" s="561">
        <v>7026150.2999999998</v>
      </c>
      <c r="G9" s="561">
        <v>23198715.2489</v>
      </c>
      <c r="H9" s="562">
        <f t="shared" si="1"/>
        <v>30224865.548900001</v>
      </c>
    </row>
    <row r="10" spans="1:8">
      <c r="A10" s="559">
        <v>1.3</v>
      </c>
      <c r="B10" s="563" t="s">
        <v>527</v>
      </c>
      <c r="C10" s="561">
        <v>25546.27</v>
      </c>
      <c r="D10" s="561">
        <v>21601497.361699998</v>
      </c>
      <c r="E10" s="562">
        <f t="shared" si="0"/>
        <v>21627043.631699998</v>
      </c>
      <c r="F10" s="561">
        <v>6032185.8600000003</v>
      </c>
      <c r="G10" s="561">
        <v>22089413.987099998</v>
      </c>
      <c r="H10" s="562">
        <f t="shared" si="1"/>
        <v>28121599.847099997</v>
      </c>
    </row>
    <row r="11" spans="1:8">
      <c r="A11" s="559">
        <v>2</v>
      </c>
      <c r="B11" s="564" t="s">
        <v>528</v>
      </c>
      <c r="C11" s="561"/>
      <c r="D11" s="561"/>
      <c r="E11" s="562">
        <f t="shared" si="0"/>
        <v>0</v>
      </c>
      <c r="F11" s="561"/>
      <c r="G11" s="561"/>
      <c r="H11" s="562">
        <f t="shared" si="1"/>
        <v>0</v>
      </c>
    </row>
    <row r="12" spans="1:8">
      <c r="A12" s="559">
        <v>2.1</v>
      </c>
      <c r="B12" s="565" t="s">
        <v>529</v>
      </c>
      <c r="C12" s="561"/>
      <c r="D12" s="561"/>
      <c r="E12" s="562">
        <f t="shared" si="0"/>
        <v>0</v>
      </c>
      <c r="F12" s="561"/>
      <c r="G12" s="561"/>
      <c r="H12" s="562">
        <f t="shared" si="1"/>
        <v>0</v>
      </c>
    </row>
    <row r="13" spans="1:8" ht="26.45" customHeight="1">
      <c r="A13" s="559">
        <v>3</v>
      </c>
      <c r="B13" s="566" t="s">
        <v>530</v>
      </c>
      <c r="C13" s="561"/>
      <c r="D13" s="561"/>
      <c r="E13" s="562">
        <f t="shared" si="0"/>
        <v>0</v>
      </c>
      <c r="F13" s="561"/>
      <c r="G13" s="561"/>
      <c r="H13" s="562">
        <f t="shared" si="1"/>
        <v>0</v>
      </c>
    </row>
    <row r="14" spans="1:8" ht="26.45" customHeight="1">
      <c r="A14" s="559">
        <v>4</v>
      </c>
      <c r="B14" s="567" t="s">
        <v>531</v>
      </c>
      <c r="C14" s="561"/>
      <c r="D14" s="561"/>
      <c r="E14" s="562">
        <f t="shared" si="0"/>
        <v>0</v>
      </c>
      <c r="F14" s="561"/>
      <c r="G14" s="561"/>
      <c r="H14" s="562">
        <f t="shared" si="1"/>
        <v>0</v>
      </c>
    </row>
    <row r="15" spans="1:8" ht="24.6" customHeight="1">
      <c r="A15" s="559">
        <v>5</v>
      </c>
      <c r="B15" s="568" t="s">
        <v>532</v>
      </c>
      <c r="C15" s="569"/>
      <c r="D15" s="569"/>
      <c r="E15" s="570">
        <f t="shared" si="0"/>
        <v>0</v>
      </c>
      <c r="F15" s="569">
        <v>0</v>
      </c>
      <c r="G15" s="569">
        <v>0</v>
      </c>
      <c r="H15" s="570">
        <f t="shared" si="1"/>
        <v>0</v>
      </c>
    </row>
    <row r="16" spans="1:8">
      <c r="A16" s="559">
        <v>5.0999999999999996</v>
      </c>
      <c r="B16" s="571" t="s">
        <v>533</v>
      </c>
      <c r="C16" s="561"/>
      <c r="D16" s="561"/>
      <c r="E16" s="562">
        <f t="shared" si="0"/>
        <v>0</v>
      </c>
      <c r="F16" s="561"/>
      <c r="G16" s="561"/>
      <c r="H16" s="562">
        <f t="shared" si="1"/>
        <v>0</v>
      </c>
    </row>
    <row r="17" spans="1:8">
      <c r="A17" s="559">
        <v>5.2</v>
      </c>
      <c r="B17" s="571" t="s">
        <v>534</v>
      </c>
      <c r="C17" s="561"/>
      <c r="D17" s="561"/>
      <c r="E17" s="562">
        <f t="shared" si="0"/>
        <v>0</v>
      </c>
      <c r="F17" s="561"/>
      <c r="G17" s="561"/>
      <c r="H17" s="562">
        <f t="shared" si="1"/>
        <v>0</v>
      </c>
    </row>
    <row r="18" spans="1:8">
      <c r="A18" s="559">
        <v>5.3</v>
      </c>
      <c r="B18" s="572" t="s">
        <v>535</v>
      </c>
      <c r="C18" s="561"/>
      <c r="D18" s="561"/>
      <c r="E18" s="562">
        <f t="shared" si="0"/>
        <v>0</v>
      </c>
      <c r="F18" s="561"/>
      <c r="G18" s="561"/>
      <c r="H18" s="562">
        <f t="shared" si="1"/>
        <v>0</v>
      </c>
    </row>
    <row r="19" spans="1:8">
      <c r="A19" s="559">
        <v>6</v>
      </c>
      <c r="B19" s="566" t="s">
        <v>536</v>
      </c>
      <c r="C19" s="561">
        <v>96341556.986200005</v>
      </c>
      <c r="D19" s="561">
        <v>69580029.341099992</v>
      </c>
      <c r="E19" s="562">
        <f t="shared" si="0"/>
        <v>165921586.32730001</v>
      </c>
      <c r="F19" s="561">
        <v>90798486.405999988</v>
      </c>
      <c r="G19" s="561">
        <v>53667997.5418</v>
      </c>
      <c r="H19" s="562">
        <f t="shared" si="1"/>
        <v>144466483.94779998</v>
      </c>
    </row>
    <row r="20" spans="1:8">
      <c r="A20" s="559">
        <v>6.1</v>
      </c>
      <c r="B20" s="571" t="s">
        <v>534</v>
      </c>
      <c r="C20" s="561">
        <v>0</v>
      </c>
      <c r="D20" s="561"/>
      <c r="E20" s="562">
        <f t="shared" si="0"/>
        <v>0</v>
      </c>
      <c r="F20" s="561">
        <v>5510718.3200000003</v>
      </c>
      <c r="G20" s="561"/>
      <c r="H20" s="562">
        <f t="shared" si="1"/>
        <v>5510718.3200000003</v>
      </c>
    </row>
    <row r="21" spans="1:8">
      <c r="A21" s="559">
        <v>6.2</v>
      </c>
      <c r="B21" s="572" t="s">
        <v>535</v>
      </c>
      <c r="C21" s="561">
        <v>96341556.986200005</v>
      </c>
      <c r="D21" s="561">
        <v>69580029.341099992</v>
      </c>
      <c r="E21" s="562">
        <f t="shared" si="0"/>
        <v>165921586.32730001</v>
      </c>
      <c r="F21" s="561">
        <v>85287768.085999995</v>
      </c>
      <c r="G21" s="561">
        <v>53667997.5418</v>
      </c>
      <c r="H21" s="562">
        <f t="shared" si="1"/>
        <v>138955765.62779999</v>
      </c>
    </row>
    <row r="22" spans="1:8">
      <c r="A22" s="559">
        <v>7</v>
      </c>
      <c r="B22" s="564" t="s">
        <v>537</v>
      </c>
      <c r="C22" s="561"/>
      <c r="D22" s="561"/>
      <c r="E22" s="562">
        <f t="shared" si="0"/>
        <v>0</v>
      </c>
      <c r="F22" s="561"/>
      <c r="G22" s="561"/>
      <c r="H22" s="562">
        <f t="shared" si="1"/>
        <v>0</v>
      </c>
    </row>
    <row r="23" spans="1:8">
      <c r="A23" s="559">
        <v>8</v>
      </c>
      <c r="B23" s="573" t="s">
        <v>538</v>
      </c>
      <c r="C23" s="561"/>
      <c r="D23" s="561"/>
      <c r="E23" s="562">
        <f t="shared" si="0"/>
        <v>0</v>
      </c>
      <c r="F23" s="561"/>
      <c r="G23" s="561"/>
      <c r="H23" s="562">
        <f t="shared" si="1"/>
        <v>0</v>
      </c>
    </row>
    <row r="24" spans="1:8">
      <c r="A24" s="559">
        <v>9</v>
      </c>
      <c r="B24" s="567" t="s">
        <v>539</v>
      </c>
      <c r="C24" s="561">
        <v>4979388.6100000003</v>
      </c>
      <c r="D24" s="561">
        <v>0</v>
      </c>
      <c r="E24" s="562">
        <f t="shared" si="0"/>
        <v>4979388.6100000003</v>
      </c>
      <c r="F24" s="561">
        <v>4494193.6100000003</v>
      </c>
      <c r="G24" s="561">
        <v>0</v>
      </c>
      <c r="H24" s="562">
        <f t="shared" si="1"/>
        <v>4494193.6100000003</v>
      </c>
    </row>
    <row r="25" spans="1:8">
      <c r="A25" s="559">
        <v>9.1</v>
      </c>
      <c r="B25" s="571" t="s">
        <v>540</v>
      </c>
      <c r="C25" s="561">
        <v>4979388.6100000003</v>
      </c>
      <c r="D25" s="561"/>
      <c r="E25" s="562">
        <f t="shared" si="0"/>
        <v>4979388.6100000003</v>
      </c>
      <c r="F25" s="561">
        <v>4494193.6100000003</v>
      </c>
      <c r="G25" s="561"/>
      <c r="H25" s="562">
        <f t="shared" si="1"/>
        <v>4494193.6100000003</v>
      </c>
    </row>
    <row r="26" spans="1:8">
      <c r="A26" s="559">
        <v>9.1999999999999993</v>
      </c>
      <c r="B26" s="571" t="s">
        <v>541</v>
      </c>
      <c r="C26" s="561"/>
      <c r="D26" s="561"/>
      <c r="E26" s="562">
        <f t="shared" si="0"/>
        <v>0</v>
      </c>
      <c r="F26" s="561"/>
      <c r="G26" s="561"/>
      <c r="H26" s="562">
        <f t="shared" si="1"/>
        <v>0</v>
      </c>
    </row>
    <row r="27" spans="1:8">
      <c r="A27" s="559">
        <v>10</v>
      </c>
      <c r="B27" s="567" t="s">
        <v>542</v>
      </c>
      <c r="C27" s="561">
        <v>1044248.72</v>
      </c>
      <c r="D27" s="561">
        <v>0</v>
      </c>
      <c r="E27" s="562">
        <f t="shared" si="0"/>
        <v>1044248.72</v>
      </c>
      <c r="F27" s="561">
        <v>838860.82</v>
      </c>
      <c r="G27" s="561">
        <v>0</v>
      </c>
      <c r="H27" s="562">
        <f t="shared" si="1"/>
        <v>838860.82</v>
      </c>
    </row>
    <row r="28" spans="1:8">
      <c r="A28" s="559">
        <v>10.1</v>
      </c>
      <c r="B28" s="571" t="s">
        <v>543</v>
      </c>
      <c r="C28" s="561"/>
      <c r="D28" s="561"/>
      <c r="E28" s="562">
        <f t="shared" si="0"/>
        <v>0</v>
      </c>
      <c r="F28" s="561"/>
      <c r="G28" s="561"/>
      <c r="H28" s="562">
        <f t="shared" si="1"/>
        <v>0</v>
      </c>
    </row>
    <row r="29" spans="1:8">
      <c r="A29" s="559">
        <v>10.199999999999999</v>
      </c>
      <c r="B29" s="571" t="s">
        <v>544</v>
      </c>
      <c r="C29" s="561">
        <v>1044248.72</v>
      </c>
      <c r="D29" s="561"/>
      <c r="E29" s="562">
        <f t="shared" si="0"/>
        <v>1044248.72</v>
      </c>
      <c r="F29" s="561">
        <v>838860.82</v>
      </c>
      <c r="G29" s="561"/>
      <c r="H29" s="562">
        <f t="shared" si="1"/>
        <v>838860.82</v>
      </c>
    </row>
    <row r="30" spans="1:8">
      <c r="A30" s="559">
        <v>11</v>
      </c>
      <c r="B30" s="567" t="s">
        <v>545</v>
      </c>
      <c r="C30" s="561">
        <v>0</v>
      </c>
      <c r="D30" s="561">
        <v>0</v>
      </c>
      <c r="E30" s="562">
        <f t="shared" si="0"/>
        <v>0</v>
      </c>
      <c r="F30" s="561">
        <v>0</v>
      </c>
      <c r="G30" s="561">
        <v>0</v>
      </c>
      <c r="H30" s="562">
        <f t="shared" si="1"/>
        <v>0</v>
      </c>
    </row>
    <row r="31" spans="1:8">
      <c r="A31" s="559">
        <v>11.1</v>
      </c>
      <c r="B31" s="571" t="s">
        <v>546</v>
      </c>
      <c r="C31" s="561">
        <v>0</v>
      </c>
      <c r="D31" s="561">
        <v>0</v>
      </c>
      <c r="E31" s="562">
        <f t="shared" si="0"/>
        <v>0</v>
      </c>
      <c r="F31" s="561">
        <v>0</v>
      </c>
      <c r="G31" s="561">
        <v>0</v>
      </c>
      <c r="H31" s="562">
        <f t="shared" si="1"/>
        <v>0</v>
      </c>
    </row>
    <row r="32" spans="1:8">
      <c r="A32" s="559">
        <v>11.2</v>
      </c>
      <c r="B32" s="571" t="s">
        <v>547</v>
      </c>
      <c r="C32" s="561">
        <v>0</v>
      </c>
      <c r="D32" s="561">
        <v>0</v>
      </c>
      <c r="E32" s="562">
        <f t="shared" si="0"/>
        <v>0</v>
      </c>
      <c r="F32" s="561">
        <v>0</v>
      </c>
      <c r="G32" s="561">
        <v>0</v>
      </c>
      <c r="H32" s="562">
        <f t="shared" si="1"/>
        <v>0</v>
      </c>
    </row>
    <row r="33" spans="1:8">
      <c r="A33" s="559">
        <v>13</v>
      </c>
      <c r="B33" s="567" t="s">
        <v>548</v>
      </c>
      <c r="C33" s="561">
        <v>1859785.1400000001</v>
      </c>
      <c r="D33" s="561">
        <v>1335240.0369000002</v>
      </c>
      <c r="E33" s="562">
        <f t="shared" si="0"/>
        <v>3195025.1769000003</v>
      </c>
      <c r="F33" s="561">
        <v>1551692.21</v>
      </c>
      <c r="G33" s="561">
        <v>2816509.1577000003</v>
      </c>
      <c r="H33" s="562">
        <f t="shared" si="1"/>
        <v>4368201.3677000003</v>
      </c>
    </row>
    <row r="34" spans="1:8">
      <c r="A34" s="559">
        <v>13.1</v>
      </c>
      <c r="B34" s="574" t="s">
        <v>549</v>
      </c>
      <c r="C34" s="561">
        <v>302210</v>
      </c>
      <c r="D34" s="561"/>
      <c r="E34" s="562">
        <f t="shared" si="0"/>
        <v>302210</v>
      </c>
      <c r="F34" s="561">
        <v>67640</v>
      </c>
      <c r="G34" s="561"/>
      <c r="H34" s="562">
        <f t="shared" si="1"/>
        <v>67640</v>
      </c>
    </row>
    <row r="35" spans="1:8">
      <c r="A35" s="559">
        <v>13.2</v>
      </c>
      <c r="B35" s="574" t="s">
        <v>550</v>
      </c>
      <c r="C35" s="561">
        <v>0</v>
      </c>
      <c r="D35" s="561">
        <v>0</v>
      </c>
      <c r="E35" s="562">
        <f t="shared" si="0"/>
        <v>0</v>
      </c>
      <c r="F35" s="561"/>
      <c r="G35" s="561"/>
      <c r="H35" s="562">
        <f t="shared" si="1"/>
        <v>0</v>
      </c>
    </row>
    <row r="36" spans="1:8">
      <c r="A36" s="559">
        <v>14</v>
      </c>
      <c r="B36" s="575" t="s">
        <v>551</v>
      </c>
      <c r="C36" s="561">
        <v>127978667.0662</v>
      </c>
      <c r="D36" s="561">
        <v>132834675.72469999</v>
      </c>
      <c r="E36" s="562">
        <f t="shared" si="0"/>
        <v>260813342.79089999</v>
      </c>
      <c r="F36" s="561">
        <v>113747939.23599997</v>
      </c>
      <c r="G36" s="561">
        <v>107196603.38260001</v>
      </c>
      <c r="H36" s="562">
        <f t="shared" si="1"/>
        <v>220944542.61859998</v>
      </c>
    </row>
    <row r="37" spans="1:8" ht="22.5" customHeight="1">
      <c r="A37" s="559"/>
      <c r="B37" s="576" t="s">
        <v>552</v>
      </c>
      <c r="C37" s="768"/>
      <c r="D37" s="769"/>
      <c r="E37" s="769"/>
      <c r="F37" s="769"/>
      <c r="G37" s="769"/>
      <c r="H37" s="770"/>
    </row>
    <row r="38" spans="1:8">
      <c r="A38" s="559">
        <v>15</v>
      </c>
      <c r="B38" s="577" t="s">
        <v>553</v>
      </c>
      <c r="C38" s="578"/>
      <c r="D38" s="578"/>
      <c r="E38" s="579">
        <f>C38+D38</f>
        <v>0</v>
      </c>
      <c r="F38" s="578"/>
      <c r="G38" s="578"/>
      <c r="H38" s="579">
        <f>F38+G38</f>
        <v>0</v>
      </c>
    </row>
    <row r="39" spans="1:8">
      <c r="A39" s="580">
        <v>15.1</v>
      </c>
      <c r="B39" s="581" t="s">
        <v>529</v>
      </c>
      <c r="C39" s="578"/>
      <c r="D39" s="578"/>
      <c r="E39" s="579">
        <f t="shared" ref="E39:E53" si="2">C39+D39</f>
        <v>0</v>
      </c>
      <c r="F39" s="578"/>
      <c r="G39" s="578"/>
      <c r="H39" s="579">
        <f t="shared" ref="H39:H53" si="3">F39+G39</f>
        <v>0</v>
      </c>
    </row>
    <row r="40" spans="1:8" ht="24" customHeight="1">
      <c r="A40" s="580">
        <v>16</v>
      </c>
      <c r="B40" s="564" t="s">
        <v>554</v>
      </c>
      <c r="C40" s="578"/>
      <c r="D40" s="578"/>
      <c r="E40" s="579">
        <f t="shared" si="2"/>
        <v>0</v>
      </c>
      <c r="F40" s="578"/>
      <c r="G40" s="578"/>
      <c r="H40" s="579">
        <f t="shared" si="3"/>
        <v>0</v>
      </c>
    </row>
    <row r="41" spans="1:8">
      <c r="A41" s="580">
        <v>17</v>
      </c>
      <c r="B41" s="564" t="s">
        <v>555</v>
      </c>
      <c r="C41" s="578">
        <v>42504985.200000003</v>
      </c>
      <c r="D41" s="578">
        <v>132176225.0883</v>
      </c>
      <c r="E41" s="579">
        <f t="shared" si="2"/>
        <v>174681210.28830001</v>
      </c>
      <c r="F41" s="578">
        <v>32844916.420000002</v>
      </c>
      <c r="G41" s="578">
        <v>103356510.3207</v>
      </c>
      <c r="H41" s="579">
        <f t="shared" si="3"/>
        <v>136201426.74070001</v>
      </c>
    </row>
    <row r="42" spans="1:8">
      <c r="A42" s="580">
        <v>17.100000000000001</v>
      </c>
      <c r="B42" s="582" t="s">
        <v>556</v>
      </c>
      <c r="C42" s="578">
        <v>41588221.25</v>
      </c>
      <c r="D42" s="578">
        <v>129180263.69</v>
      </c>
      <c r="E42" s="579">
        <f t="shared" si="2"/>
        <v>170768484.94</v>
      </c>
      <c r="F42" s="578">
        <v>32699293.030000001</v>
      </c>
      <c r="G42" s="578">
        <v>93588927.867899999</v>
      </c>
      <c r="H42" s="579">
        <f t="shared" si="3"/>
        <v>126288220.8979</v>
      </c>
    </row>
    <row r="43" spans="1:8">
      <c r="A43" s="580">
        <v>17.2</v>
      </c>
      <c r="B43" s="583" t="s">
        <v>557</v>
      </c>
      <c r="C43" s="578">
        <v>0</v>
      </c>
      <c r="D43" s="578">
        <v>2758819.7002000003</v>
      </c>
      <c r="E43" s="579">
        <f t="shared" si="2"/>
        <v>2758819.7002000003</v>
      </c>
      <c r="F43" s="578">
        <v>0</v>
      </c>
      <c r="G43" s="578">
        <v>9462334.2563000005</v>
      </c>
      <c r="H43" s="579">
        <f t="shared" si="3"/>
        <v>9462334.2563000005</v>
      </c>
    </row>
    <row r="44" spans="1:8">
      <c r="A44" s="580">
        <v>17.3</v>
      </c>
      <c r="B44" s="582" t="s">
        <v>558</v>
      </c>
      <c r="C44" s="578">
        <v>0</v>
      </c>
      <c r="D44" s="578"/>
      <c r="E44" s="579">
        <f t="shared" si="2"/>
        <v>0</v>
      </c>
      <c r="F44" s="578"/>
      <c r="G44" s="578"/>
      <c r="H44" s="579">
        <f t="shared" si="3"/>
        <v>0</v>
      </c>
    </row>
    <row r="45" spans="1:8">
      <c r="A45" s="580">
        <v>17.399999999999999</v>
      </c>
      <c r="B45" s="582" t="s">
        <v>559</v>
      </c>
      <c r="C45" s="578">
        <v>916763.95</v>
      </c>
      <c r="D45" s="578">
        <v>237141.69810000001</v>
      </c>
      <c r="E45" s="579">
        <f t="shared" si="2"/>
        <v>1153905.6480999999</v>
      </c>
      <c r="F45" s="578">
        <v>145623.39000000001</v>
      </c>
      <c r="G45" s="578">
        <v>305248.19650000002</v>
      </c>
      <c r="H45" s="579">
        <f t="shared" si="3"/>
        <v>450871.58650000003</v>
      </c>
    </row>
    <row r="46" spans="1:8">
      <c r="A46" s="580">
        <v>18</v>
      </c>
      <c r="B46" s="584" t="s">
        <v>560</v>
      </c>
      <c r="C46" s="578">
        <v>182752.78</v>
      </c>
      <c r="D46" s="578">
        <v>31076.870000000003</v>
      </c>
      <c r="E46" s="579">
        <f t="shared" si="2"/>
        <v>213829.65</v>
      </c>
      <c r="F46" s="578">
        <v>21519.899999999998</v>
      </c>
      <c r="G46" s="578">
        <v>110016.77000000002</v>
      </c>
      <c r="H46" s="579">
        <f t="shared" si="3"/>
        <v>131536.67000000001</v>
      </c>
    </row>
    <row r="47" spans="1:8">
      <c r="A47" s="580">
        <v>19</v>
      </c>
      <c r="B47" s="584" t="s">
        <v>561</v>
      </c>
      <c r="C47" s="578">
        <v>481228</v>
      </c>
      <c r="D47" s="578">
        <v>0</v>
      </c>
      <c r="E47" s="579">
        <f t="shared" si="2"/>
        <v>481228</v>
      </c>
      <c r="F47" s="578">
        <v>193336</v>
      </c>
      <c r="G47" s="578">
        <v>0</v>
      </c>
      <c r="H47" s="579">
        <f t="shared" si="3"/>
        <v>193336</v>
      </c>
    </row>
    <row r="48" spans="1:8">
      <c r="A48" s="580">
        <v>19.100000000000001</v>
      </c>
      <c r="B48" s="585" t="s">
        <v>562</v>
      </c>
      <c r="C48" s="578">
        <v>443996</v>
      </c>
      <c r="D48" s="578">
        <v>0</v>
      </c>
      <c r="E48" s="579">
        <f t="shared" si="2"/>
        <v>443996</v>
      </c>
      <c r="F48" s="578">
        <v>122590</v>
      </c>
      <c r="G48" s="578"/>
      <c r="H48" s="579">
        <f t="shared" si="3"/>
        <v>122590</v>
      </c>
    </row>
    <row r="49" spans="1:8">
      <c r="A49" s="580">
        <v>19.2</v>
      </c>
      <c r="B49" s="586" t="s">
        <v>563</v>
      </c>
      <c r="C49" s="578">
        <v>37232</v>
      </c>
      <c r="D49" s="578">
        <v>0</v>
      </c>
      <c r="E49" s="579">
        <f t="shared" si="2"/>
        <v>37232</v>
      </c>
      <c r="F49" s="578">
        <v>70746</v>
      </c>
      <c r="G49" s="578"/>
      <c r="H49" s="579">
        <f t="shared" si="3"/>
        <v>70746</v>
      </c>
    </row>
    <row r="50" spans="1:8">
      <c r="A50" s="580">
        <v>20</v>
      </c>
      <c r="B50" s="587" t="s">
        <v>564</v>
      </c>
      <c r="C50" s="578">
        <v>0</v>
      </c>
      <c r="D50" s="578">
        <v>0</v>
      </c>
      <c r="E50" s="579">
        <f t="shared" si="2"/>
        <v>0</v>
      </c>
      <c r="F50" s="578"/>
      <c r="G50" s="578"/>
      <c r="H50" s="579">
        <f t="shared" si="3"/>
        <v>0</v>
      </c>
    </row>
    <row r="51" spans="1:8">
      <c r="A51" s="580">
        <v>21</v>
      </c>
      <c r="B51" s="573" t="s">
        <v>565</v>
      </c>
      <c r="C51" s="578">
        <v>675496.25</v>
      </c>
      <c r="D51" s="578">
        <v>1005593.7</v>
      </c>
      <c r="E51" s="579">
        <f t="shared" si="2"/>
        <v>1681089.95</v>
      </c>
      <c r="F51" s="578">
        <v>1370363.07</v>
      </c>
      <c r="G51" s="578">
        <v>4516987.0115</v>
      </c>
      <c r="H51" s="579">
        <f t="shared" si="3"/>
        <v>5887350.0815000003</v>
      </c>
    </row>
    <row r="52" spans="1:8">
      <c r="A52" s="580">
        <v>21.1</v>
      </c>
      <c r="B52" s="583" t="s">
        <v>566</v>
      </c>
      <c r="C52" s="578"/>
      <c r="D52" s="578"/>
      <c r="E52" s="579">
        <f t="shared" si="2"/>
        <v>0</v>
      </c>
      <c r="F52" s="578"/>
      <c r="G52" s="578"/>
      <c r="H52" s="579">
        <f t="shared" si="3"/>
        <v>0</v>
      </c>
    </row>
    <row r="53" spans="1:8">
      <c r="A53" s="580">
        <v>22</v>
      </c>
      <c r="B53" s="588" t="s">
        <v>567</v>
      </c>
      <c r="C53" s="578">
        <v>43844462.230000004</v>
      </c>
      <c r="D53" s="578">
        <v>133212895.65830001</v>
      </c>
      <c r="E53" s="579">
        <f t="shared" si="2"/>
        <v>177057357.8883</v>
      </c>
      <c r="F53" s="578">
        <v>34430135.390000001</v>
      </c>
      <c r="G53" s="578">
        <v>107983514.1022</v>
      </c>
      <c r="H53" s="579">
        <f t="shared" si="3"/>
        <v>142413649.49220002</v>
      </c>
    </row>
    <row r="54" spans="1:8" ht="24" customHeight="1">
      <c r="A54" s="580"/>
      <c r="B54" s="589" t="s">
        <v>568</v>
      </c>
      <c r="C54" s="760"/>
      <c r="D54" s="761"/>
      <c r="E54" s="761"/>
      <c r="F54" s="761"/>
      <c r="G54" s="761"/>
      <c r="H54" s="762"/>
    </row>
    <row r="55" spans="1:8">
      <c r="A55" s="580">
        <v>23</v>
      </c>
      <c r="B55" s="604" t="s">
        <v>709</v>
      </c>
      <c r="C55" s="578">
        <v>50000000</v>
      </c>
      <c r="D55" s="578"/>
      <c r="E55" s="579">
        <f>C55+D55</f>
        <v>50000000</v>
      </c>
      <c r="F55" s="578">
        <v>50000000</v>
      </c>
      <c r="G55" s="578"/>
      <c r="H55" s="579">
        <f>F55+G55</f>
        <v>50000000</v>
      </c>
    </row>
    <row r="56" spans="1:8">
      <c r="A56" s="580">
        <v>24</v>
      </c>
      <c r="B56" s="587" t="s">
        <v>570</v>
      </c>
      <c r="C56" s="578">
        <v>0</v>
      </c>
      <c r="D56" s="578"/>
      <c r="E56" s="579">
        <f t="shared" ref="E56:E69" si="4">C56+D56</f>
        <v>0</v>
      </c>
      <c r="F56" s="578">
        <v>0</v>
      </c>
      <c r="G56" s="578"/>
      <c r="H56" s="579">
        <f t="shared" ref="H56:H69" si="5">F56+G56</f>
        <v>0</v>
      </c>
    </row>
    <row r="57" spans="1:8">
      <c r="A57" s="580">
        <v>25</v>
      </c>
      <c r="B57" s="584" t="s">
        <v>571</v>
      </c>
      <c r="C57" s="578">
        <v>0</v>
      </c>
      <c r="D57" s="578"/>
      <c r="E57" s="579">
        <f t="shared" si="4"/>
        <v>0</v>
      </c>
      <c r="F57" s="578">
        <v>0</v>
      </c>
      <c r="G57" s="578"/>
      <c r="H57" s="579">
        <f t="shared" si="5"/>
        <v>0</v>
      </c>
    </row>
    <row r="58" spans="1:8">
      <c r="A58" s="580">
        <v>26</v>
      </c>
      <c r="B58" s="584" t="s">
        <v>572</v>
      </c>
      <c r="C58" s="578">
        <v>0</v>
      </c>
      <c r="D58" s="578"/>
      <c r="E58" s="579">
        <f t="shared" si="4"/>
        <v>0</v>
      </c>
      <c r="F58" s="578">
        <v>0</v>
      </c>
      <c r="G58" s="578"/>
      <c r="H58" s="579">
        <f t="shared" si="5"/>
        <v>0</v>
      </c>
    </row>
    <row r="59" spans="1:8">
      <c r="A59" s="580">
        <v>27</v>
      </c>
      <c r="B59" s="584" t="s">
        <v>573</v>
      </c>
      <c r="C59" s="578"/>
      <c r="D59" s="578"/>
      <c r="E59" s="579">
        <f t="shared" si="4"/>
        <v>0</v>
      </c>
      <c r="F59" s="578"/>
      <c r="G59" s="578"/>
      <c r="H59" s="579">
        <f t="shared" si="5"/>
        <v>0</v>
      </c>
    </row>
    <row r="60" spans="1:8">
      <c r="A60" s="580">
        <v>27.1</v>
      </c>
      <c r="B60" s="582" t="s">
        <v>574</v>
      </c>
      <c r="C60" s="578"/>
      <c r="D60" s="578"/>
      <c r="E60" s="579">
        <f t="shared" si="4"/>
        <v>0</v>
      </c>
      <c r="F60" s="578"/>
      <c r="G60" s="578"/>
      <c r="H60" s="579">
        <f t="shared" si="5"/>
        <v>0</v>
      </c>
    </row>
    <row r="61" spans="1:8">
      <c r="A61" s="580">
        <v>27.2</v>
      </c>
      <c r="B61" s="582" t="s">
        <v>575</v>
      </c>
      <c r="C61" s="578"/>
      <c r="D61" s="578"/>
      <c r="E61" s="579">
        <f t="shared" si="4"/>
        <v>0</v>
      </c>
      <c r="F61" s="578"/>
      <c r="G61" s="578"/>
      <c r="H61" s="579">
        <f t="shared" si="5"/>
        <v>0</v>
      </c>
    </row>
    <row r="62" spans="1:8">
      <c r="A62" s="580">
        <v>28</v>
      </c>
      <c r="B62" s="590" t="s">
        <v>576</v>
      </c>
      <c r="C62" s="578"/>
      <c r="D62" s="578"/>
      <c r="E62" s="579">
        <f t="shared" si="4"/>
        <v>0</v>
      </c>
      <c r="F62" s="578"/>
      <c r="G62" s="578"/>
      <c r="H62" s="579">
        <f t="shared" si="5"/>
        <v>0</v>
      </c>
    </row>
    <row r="63" spans="1:8">
      <c r="A63" s="580">
        <v>29</v>
      </c>
      <c r="B63" s="584" t="s">
        <v>577</v>
      </c>
      <c r="C63" s="578">
        <v>0</v>
      </c>
      <c r="D63" s="578">
        <v>0</v>
      </c>
      <c r="E63" s="579">
        <f t="shared" si="4"/>
        <v>0</v>
      </c>
      <c r="F63" s="578"/>
      <c r="G63" s="578"/>
      <c r="H63" s="579">
        <f t="shared" si="5"/>
        <v>0</v>
      </c>
    </row>
    <row r="64" spans="1:8">
      <c r="A64" s="580">
        <v>29.1</v>
      </c>
      <c r="B64" s="572" t="s">
        <v>578</v>
      </c>
      <c r="C64" s="578"/>
      <c r="D64" s="578"/>
      <c r="E64" s="579">
        <f t="shared" si="4"/>
        <v>0</v>
      </c>
      <c r="F64" s="578"/>
      <c r="G64" s="578"/>
      <c r="H64" s="579">
        <f t="shared" si="5"/>
        <v>0</v>
      </c>
    </row>
    <row r="65" spans="1:8" ht="24.95" customHeight="1">
      <c r="A65" s="580">
        <v>29.2</v>
      </c>
      <c r="B65" s="591" t="s">
        <v>579</v>
      </c>
      <c r="C65" s="578"/>
      <c r="D65" s="578"/>
      <c r="E65" s="579">
        <f t="shared" si="4"/>
        <v>0</v>
      </c>
      <c r="F65" s="578"/>
      <c r="G65" s="578"/>
      <c r="H65" s="579">
        <f t="shared" si="5"/>
        <v>0</v>
      </c>
    </row>
    <row r="66" spans="1:8" ht="22.5" customHeight="1">
      <c r="A66" s="580">
        <v>29.3</v>
      </c>
      <c r="B66" s="591" t="s">
        <v>580</v>
      </c>
      <c r="C66" s="578"/>
      <c r="D66" s="578"/>
      <c r="E66" s="579">
        <f t="shared" si="4"/>
        <v>0</v>
      </c>
      <c r="F66" s="578"/>
      <c r="G66" s="578"/>
      <c r="H66" s="579">
        <f t="shared" si="5"/>
        <v>0</v>
      </c>
    </row>
    <row r="67" spans="1:8">
      <c r="A67" s="580">
        <v>30</v>
      </c>
      <c r="B67" s="567" t="s">
        <v>581</v>
      </c>
      <c r="C67" s="578">
        <v>33755984.90259999</v>
      </c>
      <c r="D67" s="578"/>
      <c r="E67" s="579">
        <f t="shared" si="4"/>
        <v>33755984.90259999</v>
      </c>
      <c r="F67" s="578">
        <v>28530893.126399994</v>
      </c>
      <c r="G67" s="578"/>
      <c r="H67" s="579">
        <f t="shared" si="5"/>
        <v>28530893.126399994</v>
      </c>
    </row>
    <row r="68" spans="1:8">
      <c r="A68" s="580">
        <v>31</v>
      </c>
      <c r="B68" s="592" t="s">
        <v>582</v>
      </c>
      <c r="C68" s="578">
        <v>83755984.90259999</v>
      </c>
      <c r="D68" s="578">
        <v>0</v>
      </c>
      <c r="E68" s="579">
        <f t="shared" si="4"/>
        <v>83755984.90259999</v>
      </c>
      <c r="F68" s="578">
        <v>78530893.126399994</v>
      </c>
      <c r="G68" s="578">
        <v>0</v>
      </c>
      <c r="H68" s="579">
        <f t="shared" si="5"/>
        <v>78530893.126399994</v>
      </c>
    </row>
    <row r="69" spans="1:8">
      <c r="A69" s="580">
        <v>32</v>
      </c>
      <c r="B69" s="593" t="s">
        <v>583</v>
      </c>
      <c r="C69" s="578">
        <v>127600447.13259999</v>
      </c>
      <c r="D69" s="578">
        <v>133212895.65830001</v>
      </c>
      <c r="E69" s="579">
        <f t="shared" si="4"/>
        <v>260813342.79089999</v>
      </c>
      <c r="F69" s="578">
        <v>112961028.51639999</v>
      </c>
      <c r="G69" s="578">
        <v>107983514.1022</v>
      </c>
      <c r="H69" s="579">
        <f t="shared" si="5"/>
        <v>220944542.61860001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C7" sqref="C7:L7"/>
    </sheetView>
  </sheetViews>
  <sheetFormatPr defaultColWidth="9.140625" defaultRowHeight="12.75"/>
  <cols>
    <col min="1" max="1" width="11.85546875" style="436" bestFit="1" customWidth="1"/>
    <col min="2" max="2" width="93.42578125" style="436" customWidth="1"/>
    <col min="3" max="3" width="14.5703125" style="436" customWidth="1"/>
    <col min="4" max="5" width="16.140625" style="436" customWidth="1"/>
    <col min="6" max="6" width="16.140625" style="494" customWidth="1"/>
    <col min="7" max="7" width="25.140625" style="494" customWidth="1"/>
    <col min="8" max="8" width="16.140625" style="436" customWidth="1"/>
    <col min="9" max="11" width="16.140625" style="494" customWidth="1"/>
    <col min="12" max="12" width="26.140625" style="494" customWidth="1"/>
    <col min="13" max="16384" width="9.140625" style="436"/>
  </cols>
  <sheetData>
    <row r="1" spans="1:12" ht="13.5">
      <c r="A1" s="337" t="s">
        <v>30</v>
      </c>
      <c r="B1" s="421" t="str">
        <f>'Info '!C2</f>
        <v>JSC Ziraat Bank Georgia</v>
      </c>
      <c r="F1" s="436"/>
      <c r="G1" s="436"/>
      <c r="I1" s="436"/>
      <c r="J1" s="436"/>
      <c r="K1" s="436"/>
      <c r="L1" s="436"/>
    </row>
    <row r="2" spans="1:12">
      <c r="A2" s="338" t="s">
        <v>31</v>
      </c>
      <c r="B2" s="420">
        <f>'1. key ratios '!B2</f>
        <v>45747</v>
      </c>
      <c r="F2" s="436"/>
      <c r="G2" s="436"/>
      <c r="I2" s="436"/>
      <c r="J2" s="436"/>
      <c r="K2" s="436"/>
      <c r="L2" s="436"/>
    </row>
    <row r="3" spans="1:12">
      <c r="A3" s="339" t="s">
        <v>465</v>
      </c>
      <c r="F3" s="436"/>
      <c r="G3" s="436"/>
      <c r="I3" s="436"/>
      <c r="J3" s="436"/>
      <c r="K3" s="436"/>
      <c r="L3" s="436"/>
    </row>
    <row r="4" spans="1:12">
      <c r="F4" s="436"/>
      <c r="G4" s="436"/>
      <c r="I4" s="436"/>
      <c r="J4" s="436"/>
      <c r="K4" s="436"/>
      <c r="L4" s="436"/>
    </row>
    <row r="5" spans="1:12" ht="37.5" customHeight="1">
      <c r="A5" s="824" t="s">
        <v>482</v>
      </c>
      <c r="B5" s="825"/>
      <c r="C5" s="870" t="s">
        <v>466</v>
      </c>
      <c r="D5" s="871"/>
      <c r="E5" s="871"/>
      <c r="F5" s="871"/>
      <c r="G5" s="871"/>
      <c r="H5" s="872" t="s">
        <v>626</v>
      </c>
      <c r="I5" s="873"/>
      <c r="J5" s="873"/>
      <c r="K5" s="873"/>
      <c r="L5" s="874"/>
    </row>
    <row r="6" spans="1:12" ht="39.6" customHeight="1">
      <c r="A6" s="828"/>
      <c r="B6" s="829"/>
      <c r="C6" s="341"/>
      <c r="D6" s="434" t="s">
        <v>647</v>
      </c>
      <c r="E6" s="434" t="s">
        <v>646</v>
      </c>
      <c r="F6" s="434" t="s">
        <v>645</v>
      </c>
      <c r="G6" s="434" t="s">
        <v>644</v>
      </c>
      <c r="H6" s="497"/>
      <c r="I6" s="434" t="s">
        <v>647</v>
      </c>
      <c r="J6" s="434" t="s">
        <v>646</v>
      </c>
      <c r="K6" s="434" t="s">
        <v>645</v>
      </c>
      <c r="L6" s="434" t="s">
        <v>644</v>
      </c>
    </row>
    <row r="7" spans="1:12">
      <c r="A7" s="425">
        <v>1</v>
      </c>
      <c r="B7" s="442" t="s">
        <v>485</v>
      </c>
      <c r="C7" s="738">
        <v>6553557.9885999998</v>
      </c>
      <c r="D7" s="738">
        <v>6141865.1623999998</v>
      </c>
      <c r="E7" s="738"/>
      <c r="F7" s="738">
        <v>411692.82620000001</v>
      </c>
      <c r="G7" s="738"/>
      <c r="H7" s="738">
        <v>251164.15000000002</v>
      </c>
      <c r="I7" s="738">
        <v>52072.01</v>
      </c>
      <c r="J7" s="738"/>
      <c r="K7" s="738">
        <v>199092.14</v>
      </c>
      <c r="L7" s="738"/>
    </row>
    <row r="8" spans="1:12">
      <c r="A8" s="425">
        <v>2</v>
      </c>
      <c r="B8" s="442" t="s">
        <v>398</v>
      </c>
      <c r="C8" s="738">
        <v>2299970.3014000002</v>
      </c>
      <c r="D8" s="715">
        <v>2299970.3014000002</v>
      </c>
      <c r="E8" s="715"/>
      <c r="F8" s="739"/>
      <c r="G8" s="739"/>
      <c r="H8" s="715">
        <v>14610.45</v>
      </c>
      <c r="I8" s="739">
        <v>14610.45</v>
      </c>
      <c r="J8" s="739"/>
      <c r="K8" s="739"/>
      <c r="L8" s="739"/>
    </row>
    <row r="9" spans="1:12">
      <c r="A9" s="425">
        <v>3</v>
      </c>
      <c r="B9" s="442" t="s">
        <v>399</v>
      </c>
      <c r="C9" s="738">
        <v>0</v>
      </c>
      <c r="D9" s="715"/>
      <c r="E9" s="715"/>
      <c r="F9" s="740"/>
      <c r="G9" s="740"/>
      <c r="H9" s="715">
        <v>0</v>
      </c>
      <c r="I9" s="740"/>
      <c r="J9" s="740"/>
      <c r="K9" s="740"/>
      <c r="L9" s="740"/>
    </row>
    <row r="10" spans="1:12">
      <c r="A10" s="425">
        <v>4</v>
      </c>
      <c r="B10" s="442" t="s">
        <v>486</v>
      </c>
      <c r="C10" s="738">
        <v>7812332.2958000004</v>
      </c>
      <c r="D10" s="715">
        <v>7812332.2958000004</v>
      </c>
      <c r="E10" s="715"/>
      <c r="F10" s="740"/>
      <c r="G10" s="740"/>
      <c r="H10" s="715">
        <v>13436.17</v>
      </c>
      <c r="I10" s="740">
        <v>13436.17</v>
      </c>
      <c r="J10" s="740"/>
      <c r="K10" s="740"/>
      <c r="L10" s="740"/>
    </row>
    <row r="11" spans="1:12">
      <c r="A11" s="425">
        <v>5</v>
      </c>
      <c r="B11" s="442" t="s">
        <v>400</v>
      </c>
      <c r="C11" s="738">
        <v>4701603.1292000003</v>
      </c>
      <c r="D11" s="715">
        <v>1634138.91</v>
      </c>
      <c r="E11" s="715">
        <v>568328.27919999999</v>
      </c>
      <c r="F11" s="740">
        <v>2499135.94</v>
      </c>
      <c r="G11" s="740"/>
      <c r="H11" s="715">
        <v>754192.20000000007</v>
      </c>
      <c r="I11" s="740">
        <v>10954.21</v>
      </c>
      <c r="J11" s="740">
        <v>26924.21</v>
      </c>
      <c r="K11" s="740">
        <v>716313.78</v>
      </c>
      <c r="L11" s="740"/>
    </row>
    <row r="12" spans="1:12">
      <c r="A12" s="425">
        <v>6</v>
      </c>
      <c r="B12" s="442" t="s">
        <v>401</v>
      </c>
      <c r="C12" s="738">
        <v>18140668.957600001</v>
      </c>
      <c r="D12" s="715">
        <v>15691169.061799999</v>
      </c>
      <c r="E12" s="715">
        <v>1898300.3647</v>
      </c>
      <c r="F12" s="740">
        <v>551199.53110000002</v>
      </c>
      <c r="G12" s="740"/>
      <c r="H12" s="715">
        <v>312260.18</v>
      </c>
      <c r="I12" s="740">
        <v>156946.73000000001</v>
      </c>
      <c r="J12" s="740">
        <v>84996.64</v>
      </c>
      <c r="K12" s="740">
        <v>70316.81</v>
      </c>
      <c r="L12" s="740"/>
    </row>
    <row r="13" spans="1:12">
      <c r="A13" s="425">
        <v>7</v>
      </c>
      <c r="B13" s="442" t="s">
        <v>402</v>
      </c>
      <c r="C13" s="738">
        <v>17157208.042300001</v>
      </c>
      <c r="D13" s="715">
        <v>9824017.5676000006</v>
      </c>
      <c r="E13" s="715">
        <v>7333190.4747000001</v>
      </c>
      <c r="F13" s="740"/>
      <c r="G13" s="740"/>
      <c r="H13" s="715">
        <v>422758.78</v>
      </c>
      <c r="I13" s="740">
        <v>110072.41</v>
      </c>
      <c r="J13" s="740">
        <v>312686.37</v>
      </c>
      <c r="K13" s="740"/>
      <c r="L13" s="740"/>
    </row>
    <row r="14" spans="1:12">
      <c r="A14" s="425">
        <v>8</v>
      </c>
      <c r="B14" s="442" t="s">
        <v>403</v>
      </c>
      <c r="C14" s="738">
        <v>1592167.04</v>
      </c>
      <c r="D14" s="715">
        <v>1070090.72</v>
      </c>
      <c r="E14" s="715">
        <v>45453.34</v>
      </c>
      <c r="F14" s="740">
        <v>476622.98</v>
      </c>
      <c r="G14" s="740"/>
      <c r="H14" s="715">
        <v>292023.15999999997</v>
      </c>
      <c r="I14" s="740">
        <v>17280.07</v>
      </c>
      <c r="J14" s="740">
        <v>5175.3500000000004</v>
      </c>
      <c r="K14" s="740">
        <v>269567.74</v>
      </c>
      <c r="L14" s="740"/>
    </row>
    <row r="15" spans="1:12">
      <c r="A15" s="425">
        <v>9</v>
      </c>
      <c r="B15" s="442" t="s">
        <v>404</v>
      </c>
      <c r="C15" s="738">
        <v>2197861.2847000002</v>
      </c>
      <c r="D15" s="715">
        <v>2197861.2847000002</v>
      </c>
      <c r="E15" s="715"/>
      <c r="F15" s="740"/>
      <c r="G15" s="740"/>
      <c r="H15" s="715">
        <v>10799.14</v>
      </c>
      <c r="I15" s="740">
        <v>10799.14</v>
      </c>
      <c r="J15" s="740"/>
      <c r="K15" s="740"/>
      <c r="L15" s="740"/>
    </row>
    <row r="16" spans="1:12">
      <c r="A16" s="425">
        <v>10</v>
      </c>
      <c r="B16" s="442" t="s">
        <v>405</v>
      </c>
      <c r="C16" s="738">
        <v>1442148.2575999999</v>
      </c>
      <c r="D16" s="715">
        <v>223337.87830000001</v>
      </c>
      <c r="E16" s="715"/>
      <c r="F16" s="740">
        <v>1218810.3792999999</v>
      </c>
      <c r="G16" s="740"/>
      <c r="H16" s="715">
        <v>207942.25999999998</v>
      </c>
      <c r="I16" s="740">
        <v>2953.21</v>
      </c>
      <c r="J16" s="740"/>
      <c r="K16" s="740">
        <v>204989.05</v>
      </c>
      <c r="L16" s="740"/>
    </row>
    <row r="17" spans="1:12">
      <c r="A17" s="425">
        <v>11</v>
      </c>
      <c r="B17" s="442" t="s">
        <v>406</v>
      </c>
      <c r="C17" s="738">
        <v>11993652.8924</v>
      </c>
      <c r="D17" s="715">
        <v>11993652.8924</v>
      </c>
      <c r="E17" s="715"/>
      <c r="F17" s="740"/>
      <c r="G17" s="740"/>
      <c r="H17" s="715">
        <v>18095.240000000002</v>
      </c>
      <c r="I17" s="740">
        <v>18095.240000000002</v>
      </c>
      <c r="J17" s="740"/>
      <c r="K17" s="740"/>
      <c r="L17" s="740"/>
    </row>
    <row r="18" spans="1:12">
      <c r="A18" s="425">
        <v>12</v>
      </c>
      <c r="B18" s="442" t="s">
        <v>407</v>
      </c>
      <c r="C18" s="738">
        <v>39916879.862899996</v>
      </c>
      <c r="D18" s="715">
        <v>37203134.671899997</v>
      </c>
      <c r="E18" s="715">
        <v>2228021.4410000001</v>
      </c>
      <c r="F18" s="740">
        <v>485723.75</v>
      </c>
      <c r="G18" s="740"/>
      <c r="H18" s="715">
        <v>620978.53</v>
      </c>
      <c r="I18" s="740">
        <v>297078.82</v>
      </c>
      <c r="J18" s="740">
        <v>60908.27</v>
      </c>
      <c r="K18" s="740">
        <v>262991.44</v>
      </c>
      <c r="L18" s="740"/>
    </row>
    <row r="19" spans="1:12">
      <c r="A19" s="425">
        <v>13</v>
      </c>
      <c r="B19" s="442" t="s">
        <v>408</v>
      </c>
      <c r="C19" s="738">
        <v>11966280.8583</v>
      </c>
      <c r="D19" s="715">
        <v>11901581.3683</v>
      </c>
      <c r="E19" s="715">
        <v>59643.69</v>
      </c>
      <c r="F19" s="740">
        <v>5055.8</v>
      </c>
      <c r="G19" s="740"/>
      <c r="H19" s="715">
        <v>185239.98</v>
      </c>
      <c r="I19" s="740">
        <v>178699.65</v>
      </c>
      <c r="J19" s="740">
        <v>3853.7</v>
      </c>
      <c r="K19" s="740">
        <v>2686.63</v>
      </c>
      <c r="L19" s="740"/>
    </row>
    <row r="20" spans="1:12">
      <c r="A20" s="425">
        <v>14</v>
      </c>
      <c r="B20" s="442" t="s">
        <v>409</v>
      </c>
      <c r="C20" s="738">
        <v>4653735.55</v>
      </c>
      <c r="D20" s="715">
        <v>1141576.05</v>
      </c>
      <c r="E20" s="715">
        <v>3512159.5</v>
      </c>
      <c r="F20" s="740"/>
      <c r="G20" s="740"/>
      <c r="H20" s="715">
        <v>163274.73000000001</v>
      </c>
      <c r="I20" s="740">
        <v>3328.67</v>
      </c>
      <c r="J20" s="740">
        <v>159946.06</v>
      </c>
      <c r="K20" s="740"/>
      <c r="L20" s="740"/>
    </row>
    <row r="21" spans="1:12">
      <c r="A21" s="425">
        <v>15</v>
      </c>
      <c r="B21" s="442" t="s">
        <v>410</v>
      </c>
      <c r="C21" s="738">
        <v>7852918.4755999995</v>
      </c>
      <c r="D21" s="715">
        <v>7852918.4755999995</v>
      </c>
      <c r="E21" s="715"/>
      <c r="F21" s="740"/>
      <c r="G21" s="740"/>
      <c r="H21" s="715">
        <v>27080.11</v>
      </c>
      <c r="I21" s="740">
        <v>27080.11</v>
      </c>
      <c r="J21" s="740"/>
      <c r="K21" s="740"/>
      <c r="L21" s="740"/>
    </row>
    <row r="22" spans="1:12">
      <c r="A22" s="425">
        <v>16</v>
      </c>
      <c r="B22" s="442" t="s">
        <v>411</v>
      </c>
      <c r="C22" s="738">
        <v>0</v>
      </c>
      <c r="D22" s="715"/>
      <c r="E22" s="715"/>
      <c r="F22" s="740"/>
      <c r="G22" s="740"/>
      <c r="H22" s="715">
        <v>0</v>
      </c>
      <c r="I22" s="740"/>
      <c r="J22" s="740"/>
      <c r="K22" s="740"/>
      <c r="L22" s="740"/>
    </row>
    <row r="23" spans="1:12">
      <c r="A23" s="425">
        <v>17</v>
      </c>
      <c r="B23" s="442" t="s">
        <v>489</v>
      </c>
      <c r="C23" s="738">
        <v>1630625.5466</v>
      </c>
      <c r="D23" s="715">
        <v>323393.62390000001</v>
      </c>
      <c r="E23" s="715">
        <v>692536.91269999999</v>
      </c>
      <c r="F23" s="740">
        <v>614695.01</v>
      </c>
      <c r="G23" s="740"/>
      <c r="H23" s="715">
        <v>351439.85</v>
      </c>
      <c r="I23" s="740">
        <v>476.87</v>
      </c>
      <c r="J23" s="740">
        <v>33370.44</v>
      </c>
      <c r="K23" s="740">
        <v>317592.53999999998</v>
      </c>
      <c r="L23" s="740"/>
    </row>
    <row r="24" spans="1:12">
      <c r="A24" s="425">
        <v>18</v>
      </c>
      <c r="B24" s="442" t="s">
        <v>412</v>
      </c>
      <c r="C24" s="738">
        <v>0</v>
      </c>
      <c r="D24" s="715"/>
      <c r="E24" s="715"/>
      <c r="F24" s="740"/>
      <c r="G24" s="740"/>
      <c r="H24" s="715">
        <v>0</v>
      </c>
      <c r="I24" s="740"/>
      <c r="J24" s="740"/>
      <c r="K24" s="740"/>
      <c r="L24" s="740"/>
    </row>
    <row r="25" spans="1:12">
      <c r="A25" s="425">
        <v>19</v>
      </c>
      <c r="B25" s="442" t="s">
        <v>413</v>
      </c>
      <c r="C25" s="738">
        <v>0</v>
      </c>
      <c r="D25" s="715"/>
      <c r="E25" s="715"/>
      <c r="F25" s="740"/>
      <c r="G25" s="740"/>
      <c r="H25" s="715">
        <v>0</v>
      </c>
      <c r="I25" s="740"/>
      <c r="J25" s="740"/>
      <c r="K25" s="740"/>
      <c r="L25" s="740"/>
    </row>
    <row r="26" spans="1:12">
      <c r="A26" s="425">
        <v>20</v>
      </c>
      <c r="B26" s="442" t="s">
        <v>488</v>
      </c>
      <c r="C26" s="738">
        <v>530646.02410000004</v>
      </c>
      <c r="D26" s="715">
        <v>530646.02410000004</v>
      </c>
      <c r="E26" s="715"/>
      <c r="F26" s="740"/>
      <c r="G26" s="740"/>
      <c r="H26" s="715">
        <v>8122.83</v>
      </c>
      <c r="I26" s="740">
        <v>8122.83</v>
      </c>
      <c r="J26" s="740"/>
      <c r="K26" s="740"/>
      <c r="L26" s="740"/>
    </row>
    <row r="27" spans="1:12">
      <c r="A27" s="425">
        <v>21</v>
      </c>
      <c r="B27" s="442" t="s">
        <v>414</v>
      </c>
      <c r="C27" s="738">
        <v>123744.53</v>
      </c>
      <c r="D27" s="715">
        <v>123744.53</v>
      </c>
      <c r="E27" s="715"/>
      <c r="F27" s="740"/>
      <c r="G27" s="740"/>
      <c r="H27" s="715">
        <v>547.41999999999996</v>
      </c>
      <c r="I27" s="740">
        <v>547.41999999999996</v>
      </c>
      <c r="J27" s="740"/>
      <c r="K27" s="740"/>
      <c r="L27" s="740"/>
    </row>
    <row r="28" spans="1:12">
      <c r="A28" s="425">
        <v>22</v>
      </c>
      <c r="B28" s="442" t="s">
        <v>415</v>
      </c>
      <c r="C28" s="738">
        <v>0</v>
      </c>
      <c r="D28" s="715"/>
      <c r="E28" s="715"/>
      <c r="F28" s="740"/>
      <c r="G28" s="740"/>
      <c r="H28" s="715">
        <v>0</v>
      </c>
      <c r="I28" s="740"/>
      <c r="J28" s="740"/>
      <c r="K28" s="740"/>
      <c r="L28" s="740"/>
    </row>
    <row r="29" spans="1:12">
      <c r="A29" s="425">
        <v>23</v>
      </c>
      <c r="B29" s="442" t="s">
        <v>416</v>
      </c>
      <c r="C29" s="738">
        <v>18303778.072500002</v>
      </c>
      <c r="D29" s="715">
        <v>14285719.3506</v>
      </c>
      <c r="E29" s="715">
        <v>2301179.8818999999</v>
      </c>
      <c r="F29" s="740">
        <v>1716878.84</v>
      </c>
      <c r="G29" s="740"/>
      <c r="H29" s="715">
        <v>545461.14</v>
      </c>
      <c r="I29" s="740">
        <v>79863.520000000004</v>
      </c>
      <c r="J29" s="740">
        <v>100478.59</v>
      </c>
      <c r="K29" s="740">
        <v>365119.03</v>
      </c>
      <c r="L29" s="740"/>
    </row>
    <row r="30" spans="1:12">
      <c r="A30" s="425">
        <v>24</v>
      </c>
      <c r="B30" s="442" t="s">
        <v>487</v>
      </c>
      <c r="C30" s="738">
        <v>1460751.7703</v>
      </c>
      <c r="D30" s="715">
        <v>1460751.7703</v>
      </c>
      <c r="E30" s="715"/>
      <c r="F30" s="740"/>
      <c r="G30" s="740"/>
      <c r="H30" s="715">
        <v>2200.9899999999998</v>
      </c>
      <c r="I30" s="740">
        <v>2200.9899999999998</v>
      </c>
      <c r="J30" s="740"/>
      <c r="K30" s="740"/>
      <c r="L30" s="740"/>
    </row>
    <row r="31" spans="1:12">
      <c r="A31" s="425">
        <v>25</v>
      </c>
      <c r="B31" s="442" t="s">
        <v>417</v>
      </c>
      <c r="C31" s="738">
        <v>9884131.3081</v>
      </c>
      <c r="D31" s="715">
        <v>9514391.4506000001</v>
      </c>
      <c r="E31" s="715">
        <v>298469.23749999999</v>
      </c>
      <c r="F31" s="740">
        <v>71270.62</v>
      </c>
      <c r="G31" s="740"/>
      <c r="H31" s="715">
        <v>91448.68</v>
      </c>
      <c r="I31" s="740">
        <v>43352.67</v>
      </c>
      <c r="J31" s="740">
        <v>35008.949999999997</v>
      </c>
      <c r="K31" s="740">
        <v>13087.06</v>
      </c>
      <c r="L31" s="740"/>
    </row>
    <row r="32" spans="1:12">
      <c r="A32" s="425">
        <v>26</v>
      </c>
      <c r="B32" s="442" t="s">
        <v>484</v>
      </c>
      <c r="C32" s="738">
        <v>0</v>
      </c>
      <c r="D32" s="715"/>
      <c r="E32" s="715"/>
      <c r="F32" s="740"/>
      <c r="G32" s="740"/>
      <c r="H32" s="715">
        <v>0</v>
      </c>
      <c r="I32" s="740"/>
      <c r="J32" s="740"/>
      <c r="K32" s="740"/>
      <c r="L32" s="740"/>
    </row>
    <row r="33" spans="1:12">
      <c r="A33" s="425">
        <v>27</v>
      </c>
      <c r="B33" s="496" t="s">
        <v>64</v>
      </c>
      <c r="C33" s="741">
        <v>170214662.18799999</v>
      </c>
      <c r="D33" s="715">
        <v>143226293.3897</v>
      </c>
      <c r="E33" s="715">
        <v>18937283.1217</v>
      </c>
      <c r="F33" s="740">
        <v>8051085.676599999</v>
      </c>
      <c r="G33" s="740">
        <v>0</v>
      </c>
      <c r="H33" s="716">
        <v>4293075.99</v>
      </c>
      <c r="I33" s="740">
        <v>1047971.1900000001</v>
      </c>
      <c r="J33" s="740">
        <v>823348.58</v>
      </c>
      <c r="K33" s="740">
        <v>2421756.2200000002</v>
      </c>
      <c r="L33" s="740">
        <v>0</v>
      </c>
    </row>
    <row r="34" spans="1:12">
      <c r="A34" s="457"/>
      <c r="B34" s="457"/>
      <c r="C34" s="457"/>
      <c r="D34" s="457"/>
      <c r="E34" s="457"/>
      <c r="H34" s="457"/>
    </row>
    <row r="35" spans="1:12">
      <c r="A35" s="457"/>
      <c r="B35" s="495"/>
      <c r="C35" s="495"/>
      <c r="D35" s="457"/>
      <c r="E35" s="457"/>
      <c r="H35" s="45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3" sqref="A3"/>
    </sheetView>
  </sheetViews>
  <sheetFormatPr defaultColWidth="8.85546875" defaultRowHeight="12"/>
  <cols>
    <col min="1" max="1" width="11.85546875" style="498" bestFit="1" customWidth="1"/>
    <col min="2" max="2" width="68.85546875" style="498" customWidth="1"/>
    <col min="3" max="11" width="28.140625" style="498" customWidth="1"/>
    <col min="12" max="16384" width="8.85546875" style="498"/>
  </cols>
  <sheetData>
    <row r="1" spans="1:11" s="436" customFormat="1" ht="13.5">
      <c r="A1" s="337" t="s">
        <v>30</v>
      </c>
      <c r="B1" s="421" t="str">
        <f>'Info '!C2</f>
        <v>JSC Ziraat Bank Georgia</v>
      </c>
    </row>
    <row r="2" spans="1:11" s="436" customFormat="1" ht="12.75">
      <c r="A2" s="338" t="s">
        <v>31</v>
      </c>
      <c r="B2" s="420">
        <f>'1. key ratios '!B2</f>
        <v>45747</v>
      </c>
    </row>
    <row r="3" spans="1:11" s="436" customFormat="1" ht="12.75">
      <c r="A3" s="339" t="s">
        <v>467</v>
      </c>
    </row>
    <row r="4" spans="1:11">
      <c r="C4" s="501" t="s">
        <v>661</v>
      </c>
      <c r="D4" s="501" t="s">
        <v>660</v>
      </c>
      <c r="E4" s="501" t="s">
        <v>659</v>
      </c>
      <c r="F4" s="501" t="s">
        <v>658</v>
      </c>
      <c r="G4" s="501" t="s">
        <v>657</v>
      </c>
      <c r="H4" s="501" t="s">
        <v>656</v>
      </c>
      <c r="I4" s="501" t="s">
        <v>655</v>
      </c>
      <c r="J4" s="501" t="s">
        <v>654</v>
      </c>
      <c r="K4" s="501" t="s">
        <v>653</v>
      </c>
    </row>
    <row r="5" spans="1:11" ht="104.1" customHeight="1">
      <c r="A5" s="875" t="s">
        <v>652</v>
      </c>
      <c r="B5" s="876"/>
      <c r="C5" s="500" t="s">
        <v>468</v>
      </c>
      <c r="D5" s="500" t="s">
        <v>469</v>
      </c>
      <c r="E5" s="500" t="s">
        <v>470</v>
      </c>
      <c r="F5" s="500" t="s">
        <v>471</v>
      </c>
      <c r="G5" s="500" t="s">
        <v>472</v>
      </c>
      <c r="H5" s="500" t="s">
        <v>473</v>
      </c>
      <c r="I5" s="500" t="s">
        <v>474</v>
      </c>
      <c r="J5" s="500" t="s">
        <v>475</v>
      </c>
      <c r="K5" s="500" t="s">
        <v>476</v>
      </c>
    </row>
    <row r="6" spans="1:11" ht="12.75">
      <c r="A6" s="424">
        <v>1</v>
      </c>
      <c r="B6" s="424" t="s">
        <v>436</v>
      </c>
      <c r="C6" s="715">
        <v>3623281.5819000001</v>
      </c>
      <c r="D6" s="715"/>
      <c r="E6" s="715"/>
      <c r="F6" s="715"/>
      <c r="G6" s="715">
        <v>145834830.8795</v>
      </c>
      <c r="H6" s="715"/>
      <c r="I6" s="715"/>
      <c r="J6" s="715">
        <v>15776484.312799999</v>
      </c>
      <c r="K6" s="715">
        <v>4980065.4138000002</v>
      </c>
    </row>
    <row r="7" spans="1:11" ht="12.75">
      <c r="A7" s="424">
        <v>2</v>
      </c>
      <c r="B7" s="425" t="s">
        <v>477</v>
      </c>
      <c r="C7" s="715"/>
      <c r="D7" s="715"/>
      <c r="E7" s="715"/>
      <c r="F7" s="715"/>
      <c r="G7" s="715"/>
      <c r="H7" s="715"/>
      <c r="I7" s="715"/>
      <c r="J7" s="715"/>
      <c r="K7" s="715"/>
    </row>
    <row r="8" spans="1:11" ht="12.75">
      <c r="A8" s="424">
        <v>3</v>
      </c>
      <c r="B8" s="425" t="s">
        <v>444</v>
      </c>
      <c r="C8" s="715">
        <v>5600720.1035000002</v>
      </c>
      <c r="D8" s="715"/>
      <c r="E8" s="715">
        <v>19560935.842</v>
      </c>
      <c r="F8" s="715"/>
      <c r="G8" s="715">
        <v>12763329.651000001</v>
      </c>
      <c r="H8" s="715"/>
      <c r="I8" s="715"/>
      <c r="J8" s="715">
        <v>16650506.323000001</v>
      </c>
      <c r="K8" s="715">
        <v>6237276.7599999998</v>
      </c>
    </row>
    <row r="9" spans="1:11" ht="12.75">
      <c r="A9" s="424">
        <v>4</v>
      </c>
      <c r="B9" s="458" t="s">
        <v>478</v>
      </c>
      <c r="C9" s="742"/>
      <c r="D9" s="742"/>
      <c r="E9" s="742"/>
      <c r="F9" s="742"/>
      <c r="G9" s="742">
        <v>7973383.6578000002</v>
      </c>
      <c r="H9" s="742"/>
      <c r="I9" s="742"/>
      <c r="J9" s="742"/>
      <c r="K9" s="742">
        <v>77702.018800000005</v>
      </c>
    </row>
    <row r="10" spans="1:11" ht="12.75">
      <c r="A10" s="424">
        <v>5</v>
      </c>
      <c r="B10" s="447" t="s">
        <v>479</v>
      </c>
      <c r="C10" s="742"/>
      <c r="D10" s="742"/>
      <c r="E10" s="742"/>
      <c r="F10" s="742"/>
      <c r="G10" s="742"/>
      <c r="H10" s="742"/>
      <c r="I10" s="742"/>
      <c r="J10" s="742"/>
      <c r="K10" s="742"/>
    </row>
    <row r="11" spans="1:11" ht="12.75">
      <c r="A11" s="424">
        <v>6</v>
      </c>
      <c r="B11" s="447" t="s">
        <v>480</v>
      </c>
      <c r="C11" s="742"/>
      <c r="D11" s="742"/>
      <c r="E11" s="742"/>
      <c r="F11" s="742"/>
      <c r="G11" s="742"/>
      <c r="H11" s="742"/>
      <c r="I11" s="742"/>
      <c r="J11" s="742"/>
      <c r="K11" s="742"/>
    </row>
    <row r="13" spans="1:11" ht="15">
      <c r="B13" s="49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
    </sheetView>
  </sheetViews>
  <sheetFormatPr defaultColWidth="8.85546875" defaultRowHeight="15"/>
  <cols>
    <col min="1" max="1" width="10" style="502" bestFit="1" customWidth="1"/>
    <col min="2" max="2" width="71.85546875" style="502" customWidth="1"/>
    <col min="3" max="3" width="12.85546875" style="502" bestFit="1" customWidth="1"/>
    <col min="4" max="7" width="15.5703125" style="502" customWidth="1"/>
    <col min="8" max="8" width="13.5703125" style="502" bestFit="1" customWidth="1"/>
    <col min="9" max="12" width="17.140625" style="502" customWidth="1"/>
    <col min="13" max="13" width="10.85546875" style="502" bestFit="1" customWidth="1"/>
    <col min="14" max="17" width="16.140625" style="502" customWidth="1"/>
    <col min="18" max="18" width="12.28515625" style="502" bestFit="1" customWidth="1"/>
    <col min="19" max="19" width="47" style="502" bestFit="1" customWidth="1"/>
    <col min="20" max="20" width="43.5703125" style="502" bestFit="1" customWidth="1"/>
    <col min="21" max="21" width="46" style="502" bestFit="1" customWidth="1"/>
    <col min="22" max="22" width="43.5703125" style="502" bestFit="1" customWidth="1"/>
    <col min="23" max="16384" width="8.85546875" style="502"/>
  </cols>
  <sheetData>
    <row r="1" spans="1:22">
      <c r="A1" s="337" t="s">
        <v>30</v>
      </c>
      <c r="B1" s="421" t="str">
        <f>'Info '!C2</f>
        <v>JSC Ziraat Bank Georgia</v>
      </c>
    </row>
    <row r="2" spans="1:22">
      <c r="A2" s="338" t="s">
        <v>31</v>
      </c>
      <c r="B2" s="420">
        <f>'1. key ratios '!B2</f>
        <v>45747</v>
      </c>
    </row>
    <row r="3" spans="1:22">
      <c r="A3" s="339" t="s">
        <v>495</v>
      </c>
      <c r="B3" s="436"/>
    </row>
    <row r="4" spans="1:22">
      <c r="A4" s="339"/>
      <c r="B4" s="436"/>
    </row>
    <row r="5" spans="1:22" ht="24" customHeight="1">
      <c r="A5" s="877" t="s">
        <v>496</v>
      </c>
      <c r="B5" s="878"/>
      <c r="C5" s="882" t="s">
        <v>662</v>
      </c>
      <c r="D5" s="882"/>
      <c r="E5" s="882"/>
      <c r="F5" s="882"/>
      <c r="G5" s="882"/>
      <c r="H5" s="882" t="s">
        <v>514</v>
      </c>
      <c r="I5" s="882"/>
      <c r="J5" s="882"/>
      <c r="K5" s="882"/>
      <c r="L5" s="882"/>
      <c r="M5" s="882" t="s">
        <v>626</v>
      </c>
      <c r="N5" s="882"/>
      <c r="O5" s="882"/>
      <c r="P5" s="882"/>
      <c r="Q5" s="882"/>
      <c r="R5" s="881" t="s">
        <v>497</v>
      </c>
      <c r="S5" s="881" t="s">
        <v>511</v>
      </c>
      <c r="T5" s="881" t="s">
        <v>512</v>
      </c>
      <c r="U5" s="881" t="s">
        <v>671</v>
      </c>
      <c r="V5" s="881" t="s">
        <v>672</v>
      </c>
    </row>
    <row r="6" spans="1:22" ht="36" customHeight="1">
      <c r="A6" s="879"/>
      <c r="B6" s="880"/>
      <c r="C6" s="512"/>
      <c r="D6" s="434" t="s">
        <v>647</v>
      </c>
      <c r="E6" s="434" t="s">
        <v>646</v>
      </c>
      <c r="F6" s="434" t="s">
        <v>645</v>
      </c>
      <c r="G6" s="434" t="s">
        <v>644</v>
      </c>
      <c r="H6" s="512"/>
      <c r="I6" s="434" t="s">
        <v>647</v>
      </c>
      <c r="J6" s="434" t="s">
        <v>646</v>
      </c>
      <c r="K6" s="434" t="s">
        <v>645</v>
      </c>
      <c r="L6" s="434" t="s">
        <v>644</v>
      </c>
      <c r="M6" s="512"/>
      <c r="N6" s="434" t="s">
        <v>647</v>
      </c>
      <c r="O6" s="434" t="s">
        <v>646</v>
      </c>
      <c r="P6" s="434" t="s">
        <v>645</v>
      </c>
      <c r="Q6" s="434" t="s">
        <v>644</v>
      </c>
      <c r="R6" s="881"/>
      <c r="S6" s="881"/>
      <c r="T6" s="881"/>
      <c r="U6" s="881"/>
      <c r="V6" s="881"/>
    </row>
    <row r="7" spans="1:22">
      <c r="A7" s="510">
        <v>1</v>
      </c>
      <c r="B7" s="511" t="s">
        <v>505</v>
      </c>
      <c r="C7" s="753">
        <v>0</v>
      </c>
      <c r="D7" s="753"/>
      <c r="E7" s="753"/>
      <c r="F7" s="753"/>
      <c r="G7" s="753"/>
      <c r="H7" s="753">
        <v>0</v>
      </c>
      <c r="I7" s="753"/>
      <c r="J7" s="753"/>
      <c r="K7" s="753"/>
      <c r="L7" s="753"/>
      <c r="M7" s="753">
        <v>0</v>
      </c>
      <c r="N7" s="753"/>
      <c r="O7" s="753"/>
      <c r="P7" s="753"/>
      <c r="Q7" s="753"/>
      <c r="R7" s="753"/>
      <c r="S7" s="753"/>
      <c r="T7" s="753"/>
      <c r="U7" s="753"/>
      <c r="V7" s="753"/>
    </row>
    <row r="8" spans="1:22">
      <c r="A8" s="510">
        <v>2</v>
      </c>
      <c r="B8" s="509" t="s">
        <v>504</v>
      </c>
      <c r="C8" s="753">
        <v>13141163.213300001</v>
      </c>
      <c r="D8" s="753">
        <v>12555355.3244</v>
      </c>
      <c r="E8" s="753">
        <v>440187.13760000002</v>
      </c>
      <c r="F8" s="753">
        <v>145620.7513</v>
      </c>
      <c r="G8" s="753"/>
      <c r="H8" s="753">
        <v>13209305.251200002</v>
      </c>
      <c r="I8" s="753">
        <v>12617246.854900001</v>
      </c>
      <c r="J8" s="753">
        <v>443085.75750000001</v>
      </c>
      <c r="K8" s="753">
        <v>148972.63879999999</v>
      </c>
      <c r="L8" s="753"/>
      <c r="M8" s="753">
        <v>168993</v>
      </c>
      <c r="N8" s="753">
        <v>82847.13</v>
      </c>
      <c r="O8" s="753">
        <v>51448.09</v>
      </c>
      <c r="P8" s="753">
        <v>34697.78</v>
      </c>
      <c r="Q8" s="753"/>
      <c r="R8" s="753">
        <v>232</v>
      </c>
      <c r="S8" s="753">
        <v>8.51325E-2</v>
      </c>
      <c r="T8" s="753">
        <v>9.2695E-2</v>
      </c>
      <c r="U8" s="753">
        <v>9.9898299999999995E-2</v>
      </c>
      <c r="V8" s="753">
        <v>35.491489600000001</v>
      </c>
    </row>
    <row r="9" spans="1:22">
      <c r="A9" s="510">
        <v>3</v>
      </c>
      <c r="B9" s="509" t="s">
        <v>503</v>
      </c>
      <c r="C9" s="753">
        <v>0</v>
      </c>
      <c r="D9" s="753"/>
      <c r="E9" s="753"/>
      <c r="F9" s="753"/>
      <c r="G9" s="753"/>
      <c r="H9" s="753">
        <v>0</v>
      </c>
      <c r="I9" s="753"/>
      <c r="J9" s="753"/>
      <c r="K9" s="753"/>
      <c r="L9" s="753"/>
      <c r="M9" s="753">
        <v>0</v>
      </c>
      <c r="N9" s="753"/>
      <c r="O9" s="753"/>
      <c r="P9" s="753"/>
      <c r="Q9" s="753"/>
      <c r="R9" s="753"/>
      <c r="S9" s="753"/>
      <c r="T9" s="753"/>
      <c r="U9" s="753"/>
      <c r="V9" s="753"/>
    </row>
    <row r="10" spans="1:22">
      <c r="A10" s="510">
        <v>4</v>
      </c>
      <c r="B10" s="509" t="s">
        <v>502</v>
      </c>
      <c r="C10" s="753">
        <v>0</v>
      </c>
      <c r="D10" s="753"/>
      <c r="E10" s="753"/>
      <c r="F10" s="753"/>
      <c r="G10" s="753"/>
      <c r="H10" s="753">
        <v>0</v>
      </c>
      <c r="I10" s="753"/>
      <c r="J10" s="753"/>
      <c r="K10" s="753"/>
      <c r="L10" s="753"/>
      <c r="M10" s="753">
        <v>0</v>
      </c>
      <c r="N10" s="753"/>
      <c r="O10" s="753"/>
      <c r="P10" s="753"/>
      <c r="Q10" s="753"/>
      <c r="R10" s="753"/>
      <c r="S10" s="753"/>
      <c r="T10" s="753"/>
      <c r="U10" s="753"/>
      <c r="V10" s="753"/>
    </row>
    <row r="11" spans="1:22">
      <c r="A11" s="510">
        <v>5</v>
      </c>
      <c r="B11" s="509" t="s">
        <v>501</v>
      </c>
      <c r="C11" s="753">
        <v>0</v>
      </c>
      <c r="D11" s="753"/>
      <c r="E11" s="753"/>
      <c r="F11" s="753"/>
      <c r="G11" s="753"/>
      <c r="H11" s="753">
        <v>0</v>
      </c>
      <c r="I11" s="753"/>
      <c r="J11" s="753"/>
      <c r="K11" s="753"/>
      <c r="L11" s="753"/>
      <c r="M11" s="753">
        <v>0</v>
      </c>
      <c r="N11" s="753"/>
      <c r="O11" s="753"/>
      <c r="P11" s="753"/>
      <c r="Q11" s="753"/>
      <c r="R11" s="753"/>
      <c r="S11" s="753"/>
      <c r="T11" s="753"/>
      <c r="U11" s="753"/>
      <c r="V11" s="753"/>
    </row>
    <row r="12" spans="1:22">
      <c r="A12" s="510">
        <v>6</v>
      </c>
      <c r="B12" s="509" t="s">
        <v>500</v>
      </c>
      <c r="C12" s="753">
        <v>0</v>
      </c>
      <c r="D12" s="753"/>
      <c r="E12" s="753"/>
      <c r="F12" s="753"/>
      <c r="G12" s="753"/>
      <c r="H12" s="753">
        <v>0</v>
      </c>
      <c r="I12" s="753"/>
      <c r="J12" s="753"/>
      <c r="K12" s="753"/>
      <c r="L12" s="753"/>
      <c r="M12" s="753">
        <v>0</v>
      </c>
      <c r="N12" s="753"/>
      <c r="O12" s="753"/>
      <c r="P12" s="753"/>
      <c r="Q12" s="753"/>
      <c r="R12" s="753"/>
      <c r="S12" s="753"/>
      <c r="T12" s="753"/>
      <c r="U12" s="753"/>
      <c r="V12" s="753"/>
    </row>
    <row r="13" spans="1:22">
      <c r="A13" s="510">
        <v>7</v>
      </c>
      <c r="B13" s="509" t="s">
        <v>499</v>
      </c>
      <c r="C13" s="753">
        <v>10319838.694</v>
      </c>
      <c r="D13" s="753">
        <v>9208139.590400001</v>
      </c>
      <c r="E13" s="753">
        <v>293808.22489999997</v>
      </c>
      <c r="F13" s="753">
        <v>817890.8787</v>
      </c>
      <c r="G13" s="753">
        <v>0</v>
      </c>
      <c r="H13" s="753">
        <v>10536244.2338</v>
      </c>
      <c r="I13" s="753">
        <v>9271270.4916999992</v>
      </c>
      <c r="J13" s="753">
        <v>297146.74469999998</v>
      </c>
      <c r="K13" s="753">
        <v>967826.99739999999</v>
      </c>
      <c r="L13" s="753">
        <v>0</v>
      </c>
      <c r="M13" s="753">
        <v>677084.86</v>
      </c>
      <c r="N13" s="753">
        <v>131602.03</v>
      </c>
      <c r="O13" s="753">
        <v>26303.599999999999</v>
      </c>
      <c r="P13" s="753">
        <v>519179.23</v>
      </c>
      <c r="Q13" s="753">
        <v>0</v>
      </c>
      <c r="R13" s="753">
        <v>82</v>
      </c>
      <c r="S13" s="753">
        <v>0.1146322</v>
      </c>
      <c r="T13" s="753">
        <v>0.13132289999999999</v>
      </c>
      <c r="U13" s="753">
        <v>0.104949</v>
      </c>
      <c r="V13" s="753">
        <v>87.686209000000005</v>
      </c>
    </row>
    <row r="14" spans="1:22">
      <c r="A14" s="504">
        <v>7.1</v>
      </c>
      <c r="B14" s="503" t="s">
        <v>508</v>
      </c>
      <c r="C14" s="753">
        <v>9026030.7949999999</v>
      </c>
      <c r="D14" s="753">
        <v>8250688.4001000002</v>
      </c>
      <c r="E14" s="753">
        <v>293808.22489999997</v>
      </c>
      <c r="F14" s="753">
        <v>481534.17</v>
      </c>
      <c r="G14" s="753"/>
      <c r="H14" s="753">
        <v>9236371.0432000011</v>
      </c>
      <c r="I14" s="753">
        <v>8310443.9084999999</v>
      </c>
      <c r="J14" s="753">
        <v>297146.74469999998</v>
      </c>
      <c r="K14" s="753">
        <v>628780.39</v>
      </c>
      <c r="L14" s="753"/>
      <c r="M14" s="753">
        <v>491824.48</v>
      </c>
      <c r="N14" s="753">
        <v>126509.7</v>
      </c>
      <c r="O14" s="753">
        <v>26303.599999999999</v>
      </c>
      <c r="P14" s="753">
        <v>339011.18</v>
      </c>
      <c r="Q14" s="753"/>
      <c r="R14" s="753">
        <v>73</v>
      </c>
      <c r="S14" s="753">
        <v>0.11524760000000001</v>
      </c>
      <c r="T14" s="753">
        <v>0.1322846</v>
      </c>
      <c r="U14" s="753">
        <v>0.10559300000000001</v>
      </c>
      <c r="V14" s="753">
        <v>86.198129199999997</v>
      </c>
    </row>
    <row r="15" spans="1:22">
      <c r="A15" s="504">
        <v>7.2</v>
      </c>
      <c r="B15" s="503" t="s">
        <v>510</v>
      </c>
      <c r="C15" s="753">
        <v>1293807.899</v>
      </c>
      <c r="D15" s="753">
        <v>957451.19030000002</v>
      </c>
      <c r="E15" s="753"/>
      <c r="F15" s="753">
        <v>336356.70870000002</v>
      </c>
      <c r="G15" s="753"/>
      <c r="H15" s="753">
        <v>1299873.1905999999</v>
      </c>
      <c r="I15" s="753">
        <v>960826.58319999999</v>
      </c>
      <c r="J15" s="753"/>
      <c r="K15" s="753">
        <v>339046.60739999998</v>
      </c>
      <c r="L15" s="753"/>
      <c r="M15" s="753">
        <v>185260.37999999998</v>
      </c>
      <c r="N15" s="753">
        <v>5092.33</v>
      </c>
      <c r="O15" s="753"/>
      <c r="P15" s="753">
        <v>180168.05</v>
      </c>
      <c r="Q15" s="753"/>
      <c r="R15" s="753">
        <v>9</v>
      </c>
      <c r="S15" s="753">
        <v>0.1128728</v>
      </c>
      <c r="T15" s="753">
        <v>0.12857370000000001</v>
      </c>
      <c r="U15" s="753">
        <v>0.1003735</v>
      </c>
      <c r="V15" s="753">
        <v>98.259900099999996</v>
      </c>
    </row>
    <row r="16" spans="1:22">
      <c r="A16" s="504">
        <v>7.3</v>
      </c>
      <c r="B16" s="503" t="s">
        <v>507</v>
      </c>
      <c r="C16" s="753">
        <v>0</v>
      </c>
      <c r="D16" s="753"/>
      <c r="E16" s="753"/>
      <c r="F16" s="753"/>
      <c r="G16" s="753"/>
      <c r="H16" s="753">
        <v>0</v>
      </c>
      <c r="I16" s="753"/>
      <c r="J16" s="753"/>
      <c r="K16" s="753"/>
      <c r="L16" s="753"/>
      <c r="M16" s="753">
        <v>0</v>
      </c>
      <c r="N16" s="753"/>
      <c r="O16" s="753"/>
      <c r="P16" s="753"/>
      <c r="Q16" s="753"/>
      <c r="R16" s="753"/>
      <c r="S16" s="753"/>
      <c r="T16" s="753"/>
      <c r="U16" s="753"/>
      <c r="V16" s="753"/>
    </row>
    <row r="17" spans="1:22">
      <c r="A17" s="510">
        <v>8</v>
      </c>
      <c r="B17" s="509" t="s">
        <v>506</v>
      </c>
      <c r="C17" s="753">
        <v>0</v>
      </c>
      <c r="D17" s="753"/>
      <c r="E17" s="753"/>
      <c r="F17" s="753"/>
      <c r="G17" s="753"/>
      <c r="H17" s="753">
        <v>0</v>
      </c>
      <c r="I17" s="753"/>
      <c r="J17" s="753"/>
      <c r="K17" s="753"/>
      <c r="L17" s="753"/>
      <c r="M17" s="753">
        <v>0</v>
      </c>
      <c r="N17" s="753"/>
      <c r="O17" s="753"/>
      <c r="P17" s="753"/>
      <c r="Q17" s="753"/>
      <c r="R17" s="753"/>
      <c r="S17" s="753"/>
      <c r="T17" s="753"/>
      <c r="U17" s="753"/>
      <c r="V17" s="753"/>
    </row>
    <row r="18" spans="1:22">
      <c r="A18" s="508">
        <v>9</v>
      </c>
      <c r="B18" s="507" t="s">
        <v>498</v>
      </c>
      <c r="C18" s="754">
        <v>0</v>
      </c>
      <c r="D18" s="754"/>
      <c r="E18" s="754"/>
      <c r="F18" s="754"/>
      <c r="G18" s="754"/>
      <c r="H18" s="754">
        <v>0</v>
      </c>
      <c r="I18" s="754"/>
      <c r="J18" s="754"/>
      <c r="K18" s="754"/>
      <c r="L18" s="754"/>
      <c r="M18" s="754">
        <v>0</v>
      </c>
      <c r="N18" s="754"/>
      <c r="O18" s="754"/>
      <c r="P18" s="754"/>
      <c r="Q18" s="754"/>
      <c r="R18" s="754"/>
      <c r="S18" s="754"/>
      <c r="T18" s="754"/>
      <c r="U18" s="754"/>
      <c r="V18" s="754"/>
    </row>
    <row r="19" spans="1:22">
      <c r="A19" s="506">
        <v>10</v>
      </c>
      <c r="B19" s="505" t="s">
        <v>509</v>
      </c>
      <c r="C19" s="753">
        <v>23461001.907300003</v>
      </c>
      <c r="D19" s="753">
        <v>21763494.914800003</v>
      </c>
      <c r="E19" s="753">
        <v>733995.36250000005</v>
      </c>
      <c r="F19" s="753">
        <v>963511.63</v>
      </c>
      <c r="G19" s="753">
        <v>0</v>
      </c>
      <c r="H19" s="753">
        <v>23745549.484999999</v>
      </c>
      <c r="I19" s="753">
        <v>21888517.3466</v>
      </c>
      <c r="J19" s="753">
        <v>740232.50219999999</v>
      </c>
      <c r="K19" s="753">
        <v>1116799.6362000001</v>
      </c>
      <c r="L19" s="753">
        <v>0</v>
      </c>
      <c r="M19" s="753">
        <v>846077.86</v>
      </c>
      <c r="N19" s="753">
        <v>214449.16</v>
      </c>
      <c r="O19" s="753">
        <v>77751.69</v>
      </c>
      <c r="P19" s="753">
        <v>553877.01</v>
      </c>
      <c r="Q19" s="753">
        <v>0</v>
      </c>
      <c r="R19" s="753">
        <v>314</v>
      </c>
      <c r="S19" s="753">
        <v>0.19976470000000002</v>
      </c>
      <c r="T19" s="753">
        <v>0.22401789999999999</v>
      </c>
      <c r="U19" s="753">
        <v>0.20484730000000001</v>
      </c>
      <c r="V19" s="753">
        <v>123.17769860000001</v>
      </c>
    </row>
    <row r="20" spans="1:22" ht="25.5">
      <c r="A20" s="504">
        <v>10.1</v>
      </c>
      <c r="B20" s="503" t="s">
        <v>513</v>
      </c>
      <c r="C20" s="753"/>
      <c r="D20" s="753"/>
      <c r="E20" s="753"/>
      <c r="F20" s="753"/>
      <c r="G20" s="753"/>
      <c r="H20" s="753"/>
      <c r="I20" s="753"/>
      <c r="J20" s="753"/>
      <c r="K20" s="753"/>
      <c r="L20" s="753"/>
      <c r="M20" s="753"/>
      <c r="N20" s="753"/>
      <c r="O20" s="753"/>
      <c r="P20" s="753"/>
      <c r="Q20" s="753"/>
      <c r="R20" s="753"/>
      <c r="S20" s="753"/>
      <c r="T20" s="753"/>
      <c r="U20" s="753"/>
      <c r="V20" s="753"/>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22" zoomScale="80" zoomScaleNormal="80" workbookViewId="0">
      <selection activeCell="C6" sqref="C6:H45"/>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300">
        <f>'1. key ratios '!B2</f>
        <v>45747</v>
      </c>
      <c r="C2" s="6"/>
      <c r="D2" s="7"/>
      <c r="E2" s="7"/>
      <c r="F2" s="7"/>
      <c r="G2" s="7"/>
      <c r="H2" s="8"/>
    </row>
    <row r="4" spans="1:8">
      <c r="A4" s="771" t="s">
        <v>6</v>
      </c>
      <c r="B4" s="773" t="s">
        <v>584</v>
      </c>
      <c r="C4" s="766" t="s">
        <v>521</v>
      </c>
      <c r="D4" s="766"/>
      <c r="E4" s="766"/>
      <c r="F4" s="766" t="s">
        <v>522</v>
      </c>
      <c r="G4" s="766"/>
      <c r="H4" s="767"/>
    </row>
    <row r="5" spans="1:8" ht="15.6" customHeight="1">
      <c r="A5" s="772"/>
      <c r="B5" s="774"/>
      <c r="C5" s="371" t="s">
        <v>32</v>
      </c>
      <c r="D5" s="371" t="s">
        <v>33</v>
      </c>
      <c r="E5" s="371" t="s">
        <v>34</v>
      </c>
      <c r="F5" s="371" t="s">
        <v>32</v>
      </c>
      <c r="G5" s="371" t="s">
        <v>33</v>
      </c>
      <c r="H5" s="371" t="s">
        <v>34</v>
      </c>
    </row>
    <row r="6" spans="1:8">
      <c r="A6" s="372">
        <v>1</v>
      </c>
      <c r="B6" s="373" t="s">
        <v>585</v>
      </c>
      <c r="C6" s="360">
        <v>3339967.5</v>
      </c>
      <c r="D6" s="360">
        <v>1952299.8255</v>
      </c>
      <c r="E6" s="361">
        <v>5292267.3255000003</v>
      </c>
      <c r="F6" s="360">
        <v>3052132.1299999994</v>
      </c>
      <c r="G6" s="360">
        <v>1392273.3129000003</v>
      </c>
      <c r="H6" s="361">
        <v>4444405.4429000001</v>
      </c>
    </row>
    <row r="7" spans="1:8">
      <c r="A7" s="372">
        <v>1.1000000000000001</v>
      </c>
      <c r="B7" s="374" t="s">
        <v>528</v>
      </c>
      <c r="C7" s="360"/>
      <c r="D7" s="360"/>
      <c r="E7" s="361">
        <v>0</v>
      </c>
      <c r="F7" s="360"/>
      <c r="G7" s="360"/>
      <c r="H7" s="361">
        <v>0</v>
      </c>
    </row>
    <row r="8" spans="1:8">
      <c r="A8" s="372">
        <v>1.2</v>
      </c>
      <c r="B8" s="374" t="s">
        <v>530</v>
      </c>
      <c r="C8" s="360"/>
      <c r="D8" s="360"/>
      <c r="E8" s="361">
        <v>0</v>
      </c>
      <c r="F8" s="360"/>
      <c r="G8" s="360"/>
      <c r="H8" s="361">
        <v>0</v>
      </c>
    </row>
    <row r="9" spans="1:8" ht="21.6" customHeight="1">
      <c r="A9" s="372">
        <v>1.3</v>
      </c>
      <c r="B9" s="374" t="s">
        <v>586</v>
      </c>
      <c r="C9" s="360"/>
      <c r="D9" s="360"/>
      <c r="E9" s="361">
        <v>0</v>
      </c>
      <c r="F9" s="360"/>
      <c r="G9" s="360"/>
      <c r="H9" s="361">
        <v>0</v>
      </c>
    </row>
    <row r="10" spans="1:8">
      <c r="A10" s="372">
        <v>1.4</v>
      </c>
      <c r="B10" s="374" t="s">
        <v>532</v>
      </c>
      <c r="C10" s="360"/>
      <c r="D10" s="360"/>
      <c r="E10" s="361">
        <v>0</v>
      </c>
      <c r="F10" s="360"/>
      <c r="G10" s="360"/>
      <c r="H10" s="361">
        <v>0</v>
      </c>
    </row>
    <row r="11" spans="1:8">
      <c r="A11" s="372">
        <v>1.5</v>
      </c>
      <c r="B11" s="374" t="s">
        <v>536</v>
      </c>
      <c r="C11" s="360">
        <v>3339967.5</v>
      </c>
      <c r="D11" s="360">
        <v>1952299.8255</v>
      </c>
      <c r="E11" s="361">
        <v>5292267.3255000003</v>
      </c>
      <c r="F11" s="360">
        <v>3052132.1299999994</v>
      </c>
      <c r="G11" s="360">
        <v>1392273.3129000003</v>
      </c>
      <c r="H11" s="361">
        <v>4444405.4429000001</v>
      </c>
    </row>
    <row r="12" spans="1:8">
      <c r="A12" s="372">
        <v>1.6</v>
      </c>
      <c r="B12" s="375" t="s">
        <v>418</v>
      </c>
      <c r="C12" s="360"/>
      <c r="D12" s="360"/>
      <c r="E12" s="361">
        <v>0</v>
      </c>
      <c r="F12" s="360"/>
      <c r="G12" s="360"/>
      <c r="H12" s="361">
        <v>0</v>
      </c>
    </row>
    <row r="13" spans="1:8">
      <c r="A13" s="372">
        <v>2</v>
      </c>
      <c r="B13" s="376" t="s">
        <v>587</v>
      </c>
      <c r="C13" s="360">
        <v>-563738.73</v>
      </c>
      <c r="D13" s="360">
        <v>-998329.62999999989</v>
      </c>
      <c r="E13" s="361">
        <v>-1562068.3599999999</v>
      </c>
      <c r="F13" s="360">
        <v>-410216.9</v>
      </c>
      <c r="G13" s="360">
        <v>-652754.78999999992</v>
      </c>
      <c r="H13" s="361">
        <v>-1062971.69</v>
      </c>
    </row>
    <row r="14" spans="1:8">
      <c r="A14" s="372">
        <v>2.1</v>
      </c>
      <c r="B14" s="374" t="s">
        <v>588</v>
      </c>
      <c r="C14" s="360"/>
      <c r="D14" s="360"/>
      <c r="E14" s="361">
        <v>0</v>
      </c>
      <c r="F14" s="360"/>
      <c r="G14" s="360"/>
      <c r="H14" s="361">
        <v>0</v>
      </c>
    </row>
    <row r="15" spans="1:8" ht="24.6" customHeight="1">
      <c r="A15" s="372">
        <v>2.2000000000000002</v>
      </c>
      <c r="B15" s="374" t="s">
        <v>589</v>
      </c>
      <c r="C15" s="360"/>
      <c r="D15" s="360"/>
      <c r="E15" s="361">
        <v>0</v>
      </c>
      <c r="F15" s="360"/>
      <c r="G15" s="360"/>
      <c r="H15" s="361">
        <v>0</v>
      </c>
    </row>
    <row r="16" spans="1:8" ht="20.45" customHeight="1">
      <c r="A16" s="372">
        <v>2.2999999999999998</v>
      </c>
      <c r="B16" s="374" t="s">
        <v>590</v>
      </c>
      <c r="C16" s="360">
        <v>-490744.08999999997</v>
      </c>
      <c r="D16" s="360">
        <v>-998329.62999999989</v>
      </c>
      <c r="E16" s="361">
        <v>-1489073.7199999997</v>
      </c>
      <c r="F16" s="360">
        <v>-390486.85000000003</v>
      </c>
      <c r="G16" s="360">
        <v>-652754.78999999992</v>
      </c>
      <c r="H16" s="361">
        <v>-1043241.6399999999</v>
      </c>
    </row>
    <row r="17" spans="1:8">
      <c r="A17" s="372">
        <v>2.4</v>
      </c>
      <c r="B17" s="374" t="s">
        <v>591</v>
      </c>
      <c r="C17" s="360">
        <v>-72994.64</v>
      </c>
      <c r="D17" s="360">
        <v>0</v>
      </c>
      <c r="E17" s="361">
        <v>-72994.64</v>
      </c>
      <c r="F17" s="360">
        <v>-19730.05</v>
      </c>
      <c r="G17" s="360">
        <v>0</v>
      </c>
      <c r="H17" s="361">
        <v>-19730.05</v>
      </c>
    </row>
    <row r="18" spans="1:8">
      <c r="A18" s="372">
        <v>3</v>
      </c>
      <c r="B18" s="376" t="s">
        <v>592</v>
      </c>
      <c r="C18" s="360"/>
      <c r="D18" s="360"/>
      <c r="E18" s="361">
        <v>0</v>
      </c>
      <c r="F18" s="360"/>
      <c r="G18" s="360"/>
      <c r="H18" s="361">
        <v>0</v>
      </c>
    </row>
    <row r="19" spans="1:8">
      <c r="A19" s="372">
        <v>4</v>
      </c>
      <c r="B19" s="376" t="s">
        <v>593</v>
      </c>
      <c r="C19" s="360">
        <v>215965.3</v>
      </c>
      <c r="D19" s="360">
        <v>317629.78000000003</v>
      </c>
      <c r="E19" s="361">
        <v>533595.08000000007</v>
      </c>
      <c r="F19" s="360">
        <v>142472.78999999998</v>
      </c>
      <c r="G19" s="360">
        <v>284834.16000000003</v>
      </c>
      <c r="H19" s="361">
        <v>427306.95</v>
      </c>
    </row>
    <row r="20" spans="1:8">
      <c r="A20" s="372">
        <v>5</v>
      </c>
      <c r="B20" s="376" t="s">
        <v>594</v>
      </c>
      <c r="C20" s="360">
        <v>-414168.22</v>
      </c>
      <c r="D20" s="360">
        <v>0</v>
      </c>
      <c r="E20" s="361">
        <v>-414168.22</v>
      </c>
      <c r="F20" s="360">
        <v>-59474.95</v>
      </c>
      <c r="G20" s="360">
        <v>0</v>
      </c>
      <c r="H20" s="361">
        <v>-59474.95</v>
      </c>
    </row>
    <row r="21" spans="1:8" ht="24" customHeight="1">
      <c r="A21" s="372">
        <v>6</v>
      </c>
      <c r="B21" s="376" t="s">
        <v>595</v>
      </c>
      <c r="C21" s="360"/>
      <c r="D21" s="360"/>
      <c r="E21" s="361">
        <v>0</v>
      </c>
      <c r="F21" s="360"/>
      <c r="G21" s="360"/>
      <c r="H21" s="361">
        <v>0</v>
      </c>
    </row>
    <row r="22" spans="1:8" ht="18.600000000000001" customHeight="1">
      <c r="A22" s="372">
        <v>7</v>
      </c>
      <c r="B22" s="376" t="s">
        <v>596</v>
      </c>
      <c r="C22" s="360"/>
      <c r="D22" s="360"/>
      <c r="E22" s="361">
        <v>0</v>
      </c>
      <c r="F22" s="360"/>
      <c r="G22" s="360"/>
      <c r="H22" s="361">
        <v>0</v>
      </c>
    </row>
    <row r="23" spans="1:8" ht="25.5" customHeight="1">
      <c r="A23" s="372">
        <v>8</v>
      </c>
      <c r="B23" s="377" t="s">
        <v>597</v>
      </c>
      <c r="C23" s="360"/>
      <c r="D23" s="360"/>
      <c r="E23" s="361">
        <v>0</v>
      </c>
      <c r="F23" s="360"/>
      <c r="G23" s="360"/>
      <c r="H23" s="361">
        <v>0</v>
      </c>
    </row>
    <row r="24" spans="1:8" ht="34.5" customHeight="1">
      <c r="A24" s="372">
        <v>9</v>
      </c>
      <c r="B24" s="377" t="s">
        <v>598</v>
      </c>
      <c r="C24" s="360"/>
      <c r="D24" s="360"/>
      <c r="E24" s="361">
        <v>0</v>
      </c>
      <c r="F24" s="360"/>
      <c r="G24" s="360"/>
      <c r="H24" s="361">
        <v>0</v>
      </c>
    </row>
    <row r="25" spans="1:8">
      <c r="A25" s="372">
        <v>10</v>
      </c>
      <c r="B25" s="376" t="s">
        <v>599</v>
      </c>
      <c r="C25" s="360">
        <v>473166.56</v>
      </c>
      <c r="D25" s="360">
        <v>0</v>
      </c>
      <c r="E25" s="361">
        <v>473166.56</v>
      </c>
      <c r="F25" s="360">
        <v>342626.1</v>
      </c>
      <c r="G25" s="360"/>
      <c r="H25" s="361">
        <v>342626.1</v>
      </c>
    </row>
    <row r="26" spans="1:8">
      <c r="A26" s="372">
        <v>11</v>
      </c>
      <c r="B26" s="378" t="s">
        <v>600</v>
      </c>
      <c r="C26" s="360"/>
      <c r="D26" s="360"/>
      <c r="E26" s="361">
        <v>0</v>
      </c>
      <c r="F26" s="360"/>
      <c r="G26" s="360"/>
      <c r="H26" s="361">
        <v>0</v>
      </c>
    </row>
    <row r="27" spans="1:8">
      <c r="A27" s="372">
        <v>12</v>
      </c>
      <c r="B27" s="376" t="s">
        <v>601</v>
      </c>
      <c r="C27" s="360">
        <v>2722.25</v>
      </c>
      <c r="D27" s="360"/>
      <c r="E27" s="361">
        <v>2722.25</v>
      </c>
      <c r="F27" s="360">
        <v>5643.78</v>
      </c>
      <c r="G27" s="360"/>
      <c r="H27" s="361">
        <v>5643.78</v>
      </c>
    </row>
    <row r="28" spans="1:8">
      <c r="A28" s="372">
        <v>13</v>
      </c>
      <c r="B28" s="379" t="s">
        <v>602</v>
      </c>
      <c r="C28" s="360"/>
      <c r="D28" s="360"/>
      <c r="E28" s="361">
        <v>0</v>
      </c>
      <c r="F28" s="360"/>
      <c r="G28" s="360"/>
      <c r="H28" s="361">
        <v>0</v>
      </c>
    </row>
    <row r="29" spans="1:8">
      <c r="A29" s="372">
        <v>14</v>
      </c>
      <c r="B29" s="380" t="s">
        <v>603</v>
      </c>
      <c r="C29" s="360">
        <v>-1548892.21</v>
      </c>
      <c r="D29" s="360">
        <v>0</v>
      </c>
      <c r="E29" s="361">
        <v>-1548892.21</v>
      </c>
      <c r="F29" s="360">
        <v>-1691013.5899999999</v>
      </c>
      <c r="G29" s="360">
        <v>0</v>
      </c>
      <c r="H29" s="361">
        <v>-1691013.5899999999</v>
      </c>
    </row>
    <row r="30" spans="1:8">
      <c r="A30" s="372">
        <v>14.1</v>
      </c>
      <c r="B30" s="353" t="s">
        <v>604</v>
      </c>
      <c r="C30" s="360">
        <v>-1023998.85</v>
      </c>
      <c r="D30" s="360"/>
      <c r="E30" s="361">
        <v>-1023998.85</v>
      </c>
      <c r="F30" s="360">
        <v>-889213.86</v>
      </c>
      <c r="G30" s="360"/>
      <c r="H30" s="361">
        <v>-889213.86</v>
      </c>
    </row>
    <row r="31" spans="1:8">
      <c r="A31" s="372">
        <v>14.2</v>
      </c>
      <c r="B31" s="353" t="s">
        <v>605</v>
      </c>
      <c r="C31" s="360">
        <v>-524893.3600000001</v>
      </c>
      <c r="D31" s="360"/>
      <c r="E31" s="361">
        <v>-524893.3600000001</v>
      </c>
      <c r="F31" s="360">
        <v>-801799.73</v>
      </c>
      <c r="G31" s="360"/>
      <c r="H31" s="361">
        <v>-801799.73</v>
      </c>
    </row>
    <row r="32" spans="1:8">
      <c r="A32" s="372">
        <v>15</v>
      </c>
      <c r="B32" s="376" t="s">
        <v>606</v>
      </c>
      <c r="C32" s="360">
        <v>-346168.64</v>
      </c>
      <c r="D32" s="360"/>
      <c r="E32" s="361">
        <v>-346168.64</v>
      </c>
      <c r="F32" s="360">
        <v>-341512.39</v>
      </c>
      <c r="G32" s="360"/>
      <c r="H32" s="361">
        <v>-341512.39</v>
      </c>
    </row>
    <row r="33" spans="1:8" ht="22.5" customHeight="1">
      <c r="A33" s="372">
        <v>16</v>
      </c>
      <c r="B33" s="351" t="s">
        <v>607</v>
      </c>
      <c r="C33" s="360"/>
      <c r="D33" s="360"/>
      <c r="E33" s="361">
        <v>0</v>
      </c>
      <c r="F33" s="360"/>
      <c r="G33" s="360"/>
      <c r="H33" s="361">
        <v>0</v>
      </c>
    </row>
    <row r="34" spans="1:8">
      <c r="A34" s="372">
        <v>17</v>
      </c>
      <c r="B34" s="376" t="s">
        <v>608</v>
      </c>
      <c r="C34" s="360">
        <v>122952.57999999999</v>
      </c>
      <c r="D34" s="360">
        <v>153332.92000000001</v>
      </c>
      <c r="E34" s="361">
        <v>276285.5</v>
      </c>
      <c r="F34" s="360">
        <v>19661.939999999999</v>
      </c>
      <c r="G34" s="360">
        <v>38918.479999999996</v>
      </c>
      <c r="H34" s="361">
        <v>58580.42</v>
      </c>
    </row>
    <row r="35" spans="1:8">
      <c r="A35" s="372">
        <v>17.100000000000001</v>
      </c>
      <c r="B35" s="353" t="s">
        <v>609</v>
      </c>
      <c r="C35" s="360">
        <v>122952.57999999999</v>
      </c>
      <c r="D35" s="360">
        <v>153332.92000000001</v>
      </c>
      <c r="E35" s="361">
        <v>276285.5</v>
      </c>
      <c r="F35" s="360">
        <v>19661.939999999999</v>
      </c>
      <c r="G35" s="360">
        <v>38918.479999999996</v>
      </c>
      <c r="H35" s="361">
        <v>58580.42</v>
      </c>
    </row>
    <row r="36" spans="1:8">
      <c r="A36" s="372">
        <v>17.2</v>
      </c>
      <c r="B36" s="353" t="s">
        <v>610</v>
      </c>
      <c r="C36" s="360"/>
      <c r="D36" s="360"/>
      <c r="E36" s="361">
        <v>0</v>
      </c>
      <c r="F36" s="360"/>
      <c r="G36" s="360"/>
      <c r="H36" s="361">
        <v>0</v>
      </c>
    </row>
    <row r="37" spans="1:8" ht="41.45" customHeight="1">
      <c r="A37" s="372">
        <v>18</v>
      </c>
      <c r="B37" s="381" t="s">
        <v>611</v>
      </c>
      <c r="C37" s="360">
        <v>-611008.78</v>
      </c>
      <c r="D37" s="360">
        <v>136189.62199997198</v>
      </c>
      <c r="E37" s="361">
        <v>-474819.15800002805</v>
      </c>
      <c r="F37" s="360">
        <v>-431937.5500000001</v>
      </c>
      <c r="G37" s="382">
        <v>-209527.02699996479</v>
      </c>
      <c r="H37" s="361">
        <v>-641464.57699996489</v>
      </c>
    </row>
    <row r="38" spans="1:8">
      <c r="A38" s="372">
        <v>18.100000000000001</v>
      </c>
      <c r="B38" s="383" t="s">
        <v>612</v>
      </c>
      <c r="C38" s="360"/>
      <c r="D38" s="360"/>
      <c r="E38" s="361">
        <v>0</v>
      </c>
      <c r="F38" s="360"/>
      <c r="G38" s="360"/>
      <c r="H38" s="361">
        <v>0</v>
      </c>
    </row>
    <row r="39" spans="1:8">
      <c r="A39" s="372">
        <v>18.2</v>
      </c>
      <c r="B39" s="383" t="s">
        <v>613</v>
      </c>
      <c r="C39" s="360">
        <v>-611008.78</v>
      </c>
      <c r="D39" s="360">
        <v>136189.62199997198</v>
      </c>
      <c r="E39" s="361">
        <v>-474819.15800002805</v>
      </c>
      <c r="F39" s="360">
        <v>-431937.5500000001</v>
      </c>
      <c r="G39" s="360">
        <v>-209527.02699996479</v>
      </c>
      <c r="H39" s="361">
        <v>-641464.57699996489</v>
      </c>
    </row>
    <row r="40" spans="1:8" ht="24.6" customHeight="1">
      <c r="A40" s="372">
        <v>19</v>
      </c>
      <c r="B40" s="381" t="s">
        <v>614</v>
      </c>
      <c r="C40" s="360"/>
      <c r="D40" s="360"/>
      <c r="E40" s="361">
        <v>0</v>
      </c>
      <c r="F40" s="360"/>
      <c r="G40" s="360"/>
      <c r="H40" s="361">
        <v>0</v>
      </c>
    </row>
    <row r="41" spans="1:8" ht="17.45" customHeight="1">
      <c r="A41" s="372">
        <v>20</v>
      </c>
      <c r="B41" s="381" t="s">
        <v>615</v>
      </c>
      <c r="C41" s="360"/>
      <c r="D41" s="360"/>
      <c r="E41" s="361">
        <v>0</v>
      </c>
      <c r="F41" s="360"/>
      <c r="G41" s="360"/>
      <c r="H41" s="361">
        <v>0</v>
      </c>
    </row>
    <row r="42" spans="1:8" ht="26.45" customHeight="1">
      <c r="A42" s="372">
        <v>21</v>
      </c>
      <c r="B42" s="381" t="s">
        <v>616</v>
      </c>
      <c r="C42" s="360"/>
      <c r="D42" s="360"/>
      <c r="E42" s="361">
        <v>0</v>
      </c>
      <c r="F42" s="360"/>
      <c r="G42" s="360"/>
      <c r="H42" s="361">
        <v>0</v>
      </c>
    </row>
    <row r="43" spans="1:8">
      <c r="A43" s="372">
        <v>22</v>
      </c>
      <c r="B43" s="384" t="s">
        <v>617</v>
      </c>
      <c r="C43" s="360">
        <v>670797.60999999964</v>
      </c>
      <c r="D43" s="360">
        <v>1561122.5174999721</v>
      </c>
      <c r="E43" s="361">
        <v>2231920.1274999715</v>
      </c>
      <c r="F43" s="360">
        <v>628381.3599999994</v>
      </c>
      <c r="G43" s="360">
        <v>853744.1359000355</v>
      </c>
      <c r="H43" s="361">
        <v>1482125.4959000349</v>
      </c>
    </row>
    <row r="44" spans="1:8">
      <c r="A44" s="372">
        <v>23</v>
      </c>
      <c r="B44" s="384" t="s">
        <v>618</v>
      </c>
      <c r="C44" s="360">
        <v>-443996</v>
      </c>
      <c r="D44" s="360"/>
      <c r="E44" s="361">
        <v>-443996</v>
      </c>
      <c r="F44" s="360">
        <v>0</v>
      </c>
      <c r="G44" s="360"/>
      <c r="H44" s="361">
        <v>0</v>
      </c>
    </row>
    <row r="45" spans="1:8">
      <c r="A45" s="372">
        <v>24</v>
      </c>
      <c r="B45" s="385" t="s">
        <v>619</v>
      </c>
      <c r="C45" s="605">
        <v>226801.60999999964</v>
      </c>
      <c r="D45" s="605">
        <v>1561122.5174999721</v>
      </c>
      <c r="E45" s="602">
        <v>1787924.1274999718</v>
      </c>
      <c r="F45" s="605">
        <v>628381.3599999994</v>
      </c>
      <c r="G45" s="605">
        <v>853744.1359000355</v>
      </c>
      <c r="H45" s="361">
        <v>1482125.4959000349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opLeftCell="B1" zoomScale="80" zoomScaleNormal="80" workbookViewId="0">
      <selection activeCell="H43" sqref="C6:H43"/>
    </sheetView>
  </sheetViews>
  <sheetFormatPr defaultColWidth="8.85546875" defaultRowHeight="15"/>
  <cols>
    <col min="1" max="1" width="8.85546875" style="594"/>
    <col min="2" max="2" width="87.5703125" style="553" bestFit="1" customWidth="1"/>
    <col min="3" max="8" width="15.42578125" style="553" customWidth="1"/>
    <col min="9" max="16384" width="8.85546875" style="553"/>
  </cols>
  <sheetData>
    <row r="1" spans="1:8">
      <c r="A1" s="232" t="s">
        <v>30</v>
      </c>
      <c r="B1" s="552" t="str">
        <f>'Info '!C2</f>
        <v>JSC Ziraat Bank Georgia</v>
      </c>
      <c r="C1" s="552"/>
    </row>
    <row r="2" spans="1:8">
      <c r="A2" s="232" t="s">
        <v>31</v>
      </c>
      <c r="B2" s="554">
        <f>'1. key ratios '!B2</f>
        <v>45747</v>
      </c>
      <c r="C2" s="555"/>
      <c r="D2" s="556"/>
      <c r="E2" s="556"/>
      <c r="F2" s="556"/>
      <c r="G2" s="556"/>
      <c r="H2" s="556"/>
    </row>
    <row r="3" spans="1:8" ht="15.75" thickBot="1">
      <c r="A3" s="553"/>
    </row>
    <row r="4" spans="1:8">
      <c r="A4" s="775" t="s">
        <v>6</v>
      </c>
      <c r="B4" s="776" t="s">
        <v>94</v>
      </c>
      <c r="C4" s="777" t="s">
        <v>521</v>
      </c>
      <c r="D4" s="777"/>
      <c r="E4" s="777"/>
      <c r="F4" s="777" t="s">
        <v>522</v>
      </c>
      <c r="G4" s="777"/>
      <c r="H4" s="778"/>
    </row>
    <row r="5" spans="1:8">
      <c r="A5" s="775"/>
      <c r="B5" s="776"/>
      <c r="C5" s="371" t="s">
        <v>32</v>
      </c>
      <c r="D5" s="371" t="s">
        <v>33</v>
      </c>
      <c r="E5" s="371" t="s">
        <v>34</v>
      </c>
      <c r="F5" s="371" t="s">
        <v>32</v>
      </c>
      <c r="G5" s="371" t="s">
        <v>33</v>
      </c>
      <c r="H5" s="371" t="s">
        <v>34</v>
      </c>
    </row>
    <row r="6" spans="1:8">
      <c r="A6" s="409">
        <v>1</v>
      </c>
      <c r="B6" s="387" t="s">
        <v>620</v>
      </c>
      <c r="C6" s="596"/>
      <c r="D6" s="596"/>
      <c r="E6" s="597">
        <v>0</v>
      </c>
      <c r="F6" s="596"/>
      <c r="G6" s="596"/>
      <c r="H6" s="598">
        <v>0</v>
      </c>
    </row>
    <row r="7" spans="1:8">
      <c r="A7" s="409">
        <v>2</v>
      </c>
      <c r="B7" s="387" t="s">
        <v>183</v>
      </c>
      <c r="C7" s="596"/>
      <c r="D7" s="596"/>
      <c r="E7" s="597">
        <v>0</v>
      </c>
      <c r="F7" s="596"/>
      <c r="G7" s="596"/>
      <c r="H7" s="598">
        <v>0</v>
      </c>
    </row>
    <row r="8" spans="1:8">
      <c r="A8" s="409">
        <v>3</v>
      </c>
      <c r="B8" s="387" t="s">
        <v>193</v>
      </c>
      <c r="C8" s="596">
        <v>401485230</v>
      </c>
      <c r="D8" s="596">
        <v>531057141.08700001</v>
      </c>
      <c r="E8" s="597">
        <v>932542371.08700001</v>
      </c>
      <c r="F8" s="596">
        <v>397431100</v>
      </c>
      <c r="G8" s="596">
        <v>422263510.99469995</v>
      </c>
      <c r="H8" s="598">
        <v>752845247.449</v>
      </c>
    </row>
    <row r="9" spans="1:8">
      <c r="A9" s="409">
        <v>3.1</v>
      </c>
      <c r="B9" s="386" t="s">
        <v>184</v>
      </c>
      <c r="C9" s="596">
        <v>397808500</v>
      </c>
      <c r="D9" s="596">
        <v>514918752.32499999</v>
      </c>
      <c r="E9" s="597">
        <v>912727252.32500005</v>
      </c>
      <c r="F9" s="596">
        <v>393294000</v>
      </c>
      <c r="G9" s="596">
        <v>403889130.47689998</v>
      </c>
      <c r="H9" s="598">
        <v>727889615.63619995</v>
      </c>
    </row>
    <row r="10" spans="1:8">
      <c r="A10" s="409">
        <v>3.2</v>
      </c>
      <c r="B10" s="386" t="s">
        <v>180</v>
      </c>
      <c r="C10" s="596">
        <v>3676730</v>
      </c>
      <c r="D10" s="596">
        <v>16138388.762</v>
      </c>
      <c r="E10" s="597">
        <v>19815118.762000002</v>
      </c>
      <c r="F10" s="596">
        <v>4137100</v>
      </c>
      <c r="G10" s="596">
        <v>18374380.5178</v>
      </c>
      <c r="H10" s="598">
        <v>24955631.812800001</v>
      </c>
    </row>
    <row r="11" spans="1:8">
      <c r="A11" s="409">
        <v>4</v>
      </c>
      <c r="B11" s="387" t="s">
        <v>182</v>
      </c>
      <c r="C11" s="596">
        <v>0</v>
      </c>
      <c r="D11" s="596">
        <v>0</v>
      </c>
      <c r="E11" s="597">
        <v>0</v>
      </c>
      <c r="F11" s="596">
        <v>0</v>
      </c>
      <c r="G11" s="596">
        <v>0</v>
      </c>
      <c r="H11" s="598">
        <v>0</v>
      </c>
    </row>
    <row r="12" spans="1:8">
      <c r="A12" s="409">
        <v>4.0999999999999996</v>
      </c>
      <c r="B12" s="386" t="s">
        <v>166</v>
      </c>
      <c r="C12" s="596"/>
      <c r="D12" s="596"/>
      <c r="E12" s="597">
        <v>0</v>
      </c>
      <c r="F12" s="596"/>
      <c r="G12" s="596"/>
      <c r="H12" s="598">
        <v>0</v>
      </c>
    </row>
    <row r="13" spans="1:8">
      <c r="A13" s="409">
        <v>4.2</v>
      </c>
      <c r="B13" s="386" t="s">
        <v>167</v>
      </c>
      <c r="C13" s="596"/>
      <c r="D13" s="596"/>
      <c r="E13" s="597">
        <v>0</v>
      </c>
      <c r="F13" s="596"/>
      <c r="G13" s="596"/>
      <c r="H13" s="598">
        <v>0</v>
      </c>
    </row>
    <row r="14" spans="1:8">
      <c r="A14" s="409">
        <v>5</v>
      </c>
      <c r="B14" s="387" t="s">
        <v>192</v>
      </c>
      <c r="C14" s="596">
        <v>166774650.01999998</v>
      </c>
      <c r="D14" s="596">
        <v>159628172.8953</v>
      </c>
      <c r="E14" s="597">
        <v>326402822.91530001</v>
      </c>
      <c r="F14" s="596">
        <v>130189841.63</v>
      </c>
      <c r="G14" s="596">
        <v>132144877.33739999</v>
      </c>
      <c r="H14" s="598">
        <v>259351681.74049997</v>
      </c>
    </row>
    <row r="15" spans="1:8">
      <c r="A15" s="409">
        <v>5.0999999999999996</v>
      </c>
      <c r="B15" s="388" t="s">
        <v>170</v>
      </c>
      <c r="C15" s="596">
        <v>4149526.45</v>
      </c>
      <c r="D15" s="596">
        <v>8044759.1706999997</v>
      </c>
      <c r="E15" s="597">
        <v>12194285.6207</v>
      </c>
      <c r="F15" s="596">
        <v>228520</v>
      </c>
      <c r="G15" s="596">
        <v>5261963.0524000004</v>
      </c>
      <c r="H15" s="598">
        <v>8934549.6786000002</v>
      </c>
    </row>
    <row r="16" spans="1:8">
      <c r="A16" s="409">
        <v>5.2</v>
      </c>
      <c r="B16" s="388" t="s">
        <v>169</v>
      </c>
      <c r="C16" s="596">
        <v>0</v>
      </c>
      <c r="D16" s="596">
        <v>0</v>
      </c>
      <c r="E16" s="597">
        <v>0</v>
      </c>
      <c r="F16" s="596">
        <v>0</v>
      </c>
      <c r="G16" s="596">
        <v>0</v>
      </c>
      <c r="H16" s="598">
        <v>0</v>
      </c>
    </row>
    <row r="17" spans="1:8">
      <c r="A17" s="409">
        <v>5.3</v>
      </c>
      <c r="B17" s="388" t="s">
        <v>168</v>
      </c>
      <c r="C17" s="596">
        <v>162625123.56999999</v>
      </c>
      <c r="D17" s="596">
        <v>151583413.72459999</v>
      </c>
      <c r="E17" s="597">
        <v>314208537.29460001</v>
      </c>
      <c r="F17" s="596">
        <v>129961321.63</v>
      </c>
      <c r="G17" s="596">
        <v>126882914.285</v>
      </c>
      <c r="H17" s="598">
        <v>250417132.06189999</v>
      </c>
    </row>
    <row r="18" spans="1:8">
      <c r="A18" s="409" t="s">
        <v>15</v>
      </c>
      <c r="B18" s="389" t="s">
        <v>36</v>
      </c>
      <c r="C18" s="596">
        <v>54576079.630000003</v>
      </c>
      <c r="D18" s="596">
        <v>25763359.440900002</v>
      </c>
      <c r="E18" s="597">
        <v>80339439.070900008</v>
      </c>
      <c r="F18" s="596">
        <v>38433701.57</v>
      </c>
      <c r="G18" s="596">
        <v>27390663.094999999</v>
      </c>
      <c r="H18" s="598">
        <v>60017232.608800001</v>
      </c>
    </row>
    <row r="19" spans="1:8">
      <c r="A19" s="409" t="s">
        <v>16</v>
      </c>
      <c r="B19" s="389" t="s">
        <v>37</v>
      </c>
      <c r="C19" s="596">
        <v>52620920.530000001</v>
      </c>
      <c r="D19" s="596">
        <v>64742151.328299999</v>
      </c>
      <c r="E19" s="597">
        <v>117363071.8583</v>
      </c>
      <c r="F19" s="596">
        <v>43695279</v>
      </c>
      <c r="G19" s="596">
        <v>58456165.839100003</v>
      </c>
      <c r="H19" s="598">
        <v>103450628.7705</v>
      </c>
    </row>
    <row r="20" spans="1:8">
      <c r="A20" s="409" t="s">
        <v>17</v>
      </c>
      <c r="B20" s="389" t="s">
        <v>38</v>
      </c>
      <c r="C20" s="596">
        <v>20491610.199999999</v>
      </c>
      <c r="D20" s="596">
        <v>8821095.2914000005</v>
      </c>
      <c r="E20" s="597">
        <v>29312705.4914</v>
      </c>
      <c r="F20" s="596">
        <v>22162495.199999999</v>
      </c>
      <c r="G20" s="596">
        <v>4530925.9791000001</v>
      </c>
      <c r="H20" s="598">
        <v>26683503.001800001</v>
      </c>
    </row>
    <row r="21" spans="1:8">
      <c r="A21" s="409" t="s">
        <v>18</v>
      </c>
      <c r="B21" s="389" t="s">
        <v>39</v>
      </c>
      <c r="C21" s="596">
        <v>34936513.210000001</v>
      </c>
      <c r="D21" s="596">
        <v>52256807.663999997</v>
      </c>
      <c r="E21" s="597">
        <v>87193320.873999998</v>
      </c>
      <c r="F21" s="596">
        <v>25669845.859999999</v>
      </c>
      <c r="G21" s="596">
        <v>36505159.371799998</v>
      </c>
      <c r="H21" s="598">
        <v>60265767.680799998</v>
      </c>
    </row>
    <row r="22" spans="1:8">
      <c r="A22" s="409" t="s">
        <v>19</v>
      </c>
      <c r="B22" s="389" t="s">
        <v>40</v>
      </c>
      <c r="C22" s="596">
        <v>0</v>
      </c>
      <c r="D22" s="596">
        <v>0</v>
      </c>
      <c r="E22" s="597">
        <v>0</v>
      </c>
      <c r="F22" s="596">
        <v>0</v>
      </c>
      <c r="G22" s="596">
        <v>0</v>
      </c>
      <c r="H22" s="598">
        <v>0</v>
      </c>
    </row>
    <row r="23" spans="1:8">
      <c r="A23" s="409">
        <v>5.4</v>
      </c>
      <c r="B23" s="388" t="s">
        <v>171</v>
      </c>
      <c r="C23" s="596">
        <v>0</v>
      </c>
      <c r="D23" s="596">
        <v>0</v>
      </c>
      <c r="E23" s="597">
        <v>0</v>
      </c>
      <c r="F23" s="596">
        <v>0</v>
      </c>
      <c r="G23" s="596">
        <v>0</v>
      </c>
      <c r="H23" s="598">
        <v>0</v>
      </c>
    </row>
    <row r="24" spans="1:8">
      <c r="A24" s="409">
        <v>5.5</v>
      </c>
      <c r="B24" s="388" t="s">
        <v>172</v>
      </c>
      <c r="C24" s="596">
        <v>0</v>
      </c>
      <c r="D24" s="596">
        <v>0</v>
      </c>
      <c r="E24" s="597">
        <v>0</v>
      </c>
      <c r="F24" s="596">
        <v>0</v>
      </c>
      <c r="G24" s="596">
        <v>0</v>
      </c>
      <c r="H24" s="598">
        <v>0</v>
      </c>
    </row>
    <row r="25" spans="1:8">
      <c r="A25" s="409">
        <v>5.6</v>
      </c>
      <c r="B25" s="388" t="s">
        <v>173</v>
      </c>
      <c r="C25" s="596">
        <v>0</v>
      </c>
      <c r="D25" s="596">
        <v>0</v>
      </c>
      <c r="E25" s="597">
        <v>0</v>
      </c>
      <c r="F25" s="596">
        <v>0</v>
      </c>
      <c r="G25" s="596">
        <v>0</v>
      </c>
      <c r="H25" s="598">
        <v>0</v>
      </c>
    </row>
    <row r="26" spans="1:8">
      <c r="A26" s="409">
        <v>5.7</v>
      </c>
      <c r="B26" s="388" t="s">
        <v>40</v>
      </c>
      <c r="C26" s="596">
        <v>0</v>
      </c>
      <c r="D26" s="596">
        <v>0</v>
      </c>
      <c r="E26" s="597">
        <v>0</v>
      </c>
      <c r="F26" s="596">
        <v>0</v>
      </c>
      <c r="G26" s="596">
        <v>0</v>
      </c>
      <c r="H26" s="598">
        <v>0</v>
      </c>
    </row>
    <row r="27" spans="1:8">
      <c r="A27" s="409">
        <v>6</v>
      </c>
      <c r="B27" s="599" t="s">
        <v>621</v>
      </c>
      <c r="C27" s="596">
        <v>3960640.92</v>
      </c>
      <c r="D27" s="596">
        <v>2292411.8659000001</v>
      </c>
      <c r="E27" s="597">
        <v>6253052.7859000005</v>
      </c>
      <c r="F27" s="596">
        <v>4497352.7699999996</v>
      </c>
      <c r="G27" s="596">
        <v>4361823.2074999996</v>
      </c>
      <c r="H27" s="598">
        <v>12710549.648800001</v>
      </c>
    </row>
    <row r="28" spans="1:8">
      <c r="A28" s="409">
        <v>7</v>
      </c>
      <c r="B28" s="599" t="s">
        <v>622</v>
      </c>
      <c r="C28" s="596">
        <v>18656730.41</v>
      </c>
      <c r="D28" s="596">
        <v>35902985.483599998</v>
      </c>
      <c r="E28" s="597">
        <v>54559715.893600002</v>
      </c>
      <c r="F28" s="596">
        <v>8360230.7699999996</v>
      </c>
      <c r="G28" s="596">
        <v>34846744.626099996</v>
      </c>
      <c r="H28" s="598">
        <v>45817978.104800001</v>
      </c>
    </row>
    <row r="29" spans="1:8">
      <c r="A29" s="409">
        <v>8</v>
      </c>
      <c r="B29" s="599" t="s">
        <v>181</v>
      </c>
      <c r="C29" s="596"/>
      <c r="D29" s="596"/>
      <c r="E29" s="597">
        <v>0</v>
      </c>
      <c r="F29" s="596"/>
      <c r="G29" s="596"/>
      <c r="H29" s="598">
        <v>0</v>
      </c>
    </row>
    <row r="30" spans="1:8">
      <c r="A30" s="409">
        <v>9</v>
      </c>
      <c r="B30" s="600" t="s">
        <v>198</v>
      </c>
      <c r="C30" s="596">
        <v>0</v>
      </c>
      <c r="D30" s="596">
        <v>0</v>
      </c>
      <c r="E30" s="597">
        <v>0</v>
      </c>
      <c r="F30" s="596">
        <v>0</v>
      </c>
      <c r="G30" s="596">
        <v>0</v>
      </c>
      <c r="H30" s="598">
        <v>0</v>
      </c>
    </row>
    <row r="31" spans="1:8">
      <c r="A31" s="409">
        <v>9.1</v>
      </c>
      <c r="B31" s="390" t="s">
        <v>188</v>
      </c>
      <c r="C31" s="596"/>
      <c r="D31" s="596"/>
      <c r="E31" s="597">
        <v>0</v>
      </c>
      <c r="F31" s="596"/>
      <c r="G31" s="596"/>
      <c r="H31" s="598">
        <v>0</v>
      </c>
    </row>
    <row r="32" spans="1:8">
      <c r="A32" s="409">
        <v>9.1999999999999993</v>
      </c>
      <c r="B32" s="390" t="s">
        <v>189</v>
      </c>
      <c r="C32" s="596"/>
      <c r="D32" s="596"/>
      <c r="E32" s="597">
        <v>0</v>
      </c>
      <c r="F32" s="596"/>
      <c r="G32" s="596"/>
      <c r="H32" s="598">
        <v>0</v>
      </c>
    </row>
    <row r="33" spans="1:8">
      <c r="A33" s="409">
        <v>9.3000000000000007</v>
      </c>
      <c r="B33" s="390" t="s">
        <v>185</v>
      </c>
      <c r="C33" s="596"/>
      <c r="D33" s="596"/>
      <c r="E33" s="597">
        <v>0</v>
      </c>
      <c r="F33" s="596"/>
      <c r="G33" s="596"/>
      <c r="H33" s="598">
        <v>0</v>
      </c>
    </row>
    <row r="34" spans="1:8">
      <c r="A34" s="409">
        <v>9.4</v>
      </c>
      <c r="B34" s="390" t="s">
        <v>186</v>
      </c>
      <c r="C34" s="596"/>
      <c r="D34" s="596"/>
      <c r="E34" s="597">
        <v>0</v>
      </c>
      <c r="F34" s="596"/>
      <c r="G34" s="596"/>
      <c r="H34" s="598">
        <v>0</v>
      </c>
    </row>
    <row r="35" spans="1:8">
      <c r="A35" s="409">
        <v>9.5</v>
      </c>
      <c r="B35" s="390" t="s">
        <v>187</v>
      </c>
      <c r="C35" s="596"/>
      <c r="D35" s="596"/>
      <c r="E35" s="597">
        <v>0</v>
      </c>
      <c r="F35" s="596"/>
      <c r="G35" s="596"/>
      <c r="H35" s="598">
        <v>0</v>
      </c>
    </row>
    <row r="36" spans="1:8">
      <c r="A36" s="409">
        <v>9.6</v>
      </c>
      <c r="B36" s="390" t="s">
        <v>190</v>
      </c>
      <c r="C36" s="596"/>
      <c r="D36" s="596"/>
      <c r="E36" s="597">
        <v>0</v>
      </c>
      <c r="F36" s="596"/>
      <c r="G36" s="596"/>
      <c r="H36" s="598">
        <v>0</v>
      </c>
    </row>
    <row r="37" spans="1:8">
      <c r="A37" s="409">
        <v>9.6999999999999993</v>
      </c>
      <c r="B37" s="390" t="s">
        <v>191</v>
      </c>
      <c r="C37" s="596"/>
      <c r="D37" s="596"/>
      <c r="E37" s="597">
        <v>0</v>
      </c>
      <c r="F37" s="596"/>
      <c r="G37" s="596"/>
      <c r="H37" s="598">
        <v>0</v>
      </c>
    </row>
    <row r="38" spans="1:8">
      <c r="A38" s="409">
        <v>10</v>
      </c>
      <c r="B38" s="387" t="s">
        <v>194</v>
      </c>
      <c r="C38" s="606">
        <v>346002.49</v>
      </c>
      <c r="D38" s="606">
        <v>409779.03339999996</v>
      </c>
      <c r="E38" s="601">
        <v>755781.52339999995</v>
      </c>
      <c r="F38" s="606">
        <v>300696.59000000003</v>
      </c>
      <c r="G38" s="606">
        <v>315590.6948</v>
      </c>
      <c r="H38" s="598">
        <v>790085.12920000008</v>
      </c>
    </row>
    <row r="39" spans="1:8">
      <c r="A39" s="409">
        <v>10.1</v>
      </c>
      <c r="B39" s="390" t="s">
        <v>195</v>
      </c>
      <c r="C39" s="596">
        <v>22379.93</v>
      </c>
      <c r="D39" s="596">
        <v>0</v>
      </c>
      <c r="E39" s="597">
        <v>22379.93</v>
      </c>
      <c r="F39" s="596">
        <v>0</v>
      </c>
      <c r="G39" s="596">
        <v>0</v>
      </c>
      <c r="H39" s="598">
        <v>0</v>
      </c>
    </row>
    <row r="40" spans="1:8">
      <c r="A40" s="409">
        <v>10.199999999999999</v>
      </c>
      <c r="B40" s="390" t="s">
        <v>196</v>
      </c>
      <c r="C40" s="596">
        <v>0</v>
      </c>
      <c r="D40" s="596">
        <v>0</v>
      </c>
      <c r="E40" s="597">
        <v>0</v>
      </c>
      <c r="F40" s="596">
        <v>0</v>
      </c>
      <c r="G40" s="596">
        <v>0</v>
      </c>
      <c r="H40" s="598">
        <v>408.00920000000008</v>
      </c>
    </row>
    <row r="41" spans="1:8">
      <c r="A41" s="409">
        <v>10.3</v>
      </c>
      <c r="B41" s="390" t="s">
        <v>199</v>
      </c>
      <c r="C41" s="596">
        <v>317044.96000000002</v>
      </c>
      <c r="D41" s="596">
        <v>291328.46849999996</v>
      </c>
      <c r="E41" s="597">
        <v>608373.42849999992</v>
      </c>
      <c r="F41" s="596">
        <v>293824.30000000005</v>
      </c>
      <c r="G41" s="596">
        <v>219788.61719999998</v>
      </c>
      <c r="H41" s="598">
        <v>659839.73450000002</v>
      </c>
    </row>
    <row r="42" spans="1:8" ht="25.5">
      <c r="A42" s="409">
        <v>10.4</v>
      </c>
      <c r="B42" s="390" t="s">
        <v>200</v>
      </c>
      <c r="C42" s="596">
        <v>6577.5999999999995</v>
      </c>
      <c r="D42" s="596">
        <v>118450.5649</v>
      </c>
      <c r="E42" s="597">
        <v>125028.1649</v>
      </c>
      <c r="F42" s="596">
        <v>6872.29</v>
      </c>
      <c r="G42" s="596">
        <v>95802.077600000004</v>
      </c>
      <c r="H42" s="598">
        <v>129837.3855</v>
      </c>
    </row>
    <row r="43" spans="1:8" ht="15.75" thickBot="1">
      <c r="A43" s="409">
        <v>11</v>
      </c>
      <c r="B43" s="122" t="s">
        <v>197</v>
      </c>
      <c r="C43" s="596"/>
      <c r="D43" s="596"/>
      <c r="E43" s="597">
        <v>0</v>
      </c>
      <c r="F43" s="596"/>
      <c r="G43" s="596"/>
      <c r="H43" s="598">
        <v>0</v>
      </c>
    </row>
    <row r="44" spans="1:8">
      <c r="C44" s="391"/>
      <c r="D44" s="391"/>
      <c r="E44" s="391"/>
      <c r="F44" s="391"/>
      <c r="G44" s="391"/>
      <c r="H44" s="391"/>
    </row>
    <row r="45" spans="1:8">
      <c r="C45" s="391"/>
      <c r="D45" s="391"/>
      <c r="E45" s="391"/>
      <c r="F45" s="391"/>
      <c r="G45" s="391"/>
      <c r="H45" s="391"/>
    </row>
    <row r="46" spans="1:8">
      <c r="C46" s="391"/>
      <c r="D46" s="391"/>
      <c r="E46" s="391"/>
      <c r="F46" s="391"/>
      <c r="G46" s="391"/>
      <c r="H46" s="391"/>
    </row>
    <row r="47" spans="1:8">
      <c r="C47" s="391"/>
      <c r="D47" s="391"/>
      <c r="E47" s="391"/>
      <c r="F47" s="391"/>
      <c r="G47" s="391"/>
      <c r="H47" s="39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6" sqref="C6:G13"/>
    </sheetView>
  </sheetViews>
  <sheetFormatPr defaultColWidth="9.140625" defaultRowHeight="12.75"/>
  <cols>
    <col min="1" max="1" width="9.5703125" style="4" bestFit="1" customWidth="1"/>
    <col min="2" max="2" width="93.5703125" style="4" customWidth="1"/>
    <col min="3" max="4" width="12" style="4" bestFit="1" customWidth="1"/>
    <col min="5" max="7" width="12" style="17" bestFit="1" customWidth="1"/>
    <col min="8" max="11" width="9.85546875" style="17" customWidth="1"/>
    <col min="12" max="16384" width="9.140625" style="17"/>
  </cols>
  <sheetData>
    <row r="1" spans="1:8">
      <c r="A1" s="2" t="s">
        <v>30</v>
      </c>
      <c r="B1" s="3" t="str">
        <f>'Info '!C2</f>
        <v>JSC Ziraat Bank Georgia</v>
      </c>
      <c r="C1" s="3"/>
    </row>
    <row r="2" spans="1:8">
      <c r="A2" s="2" t="s">
        <v>31</v>
      </c>
      <c r="B2" s="300">
        <f>'1. key ratios '!B2</f>
        <v>45747</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8" t="str">
        <f>INT((MONTH($B$2))/3)&amp;"Q"&amp;"-"&amp;YEAR($B$2)</f>
        <v>1Q-2025</v>
      </c>
      <c r="D5" s="298" t="str">
        <f>IF(INT(MONTH($B$2))=3, "4"&amp;"Q"&amp;"-"&amp;YEAR($B$2)-1, IF(INT(MONTH($B$2))=6, "1"&amp;"Q"&amp;"-"&amp;YEAR($B$2), IF(INT(MONTH($B$2))=9, "2"&amp;"Q"&amp;"-"&amp;YEAR($B$2),IF(INT(MONTH($B$2))=12, "3"&amp;"Q"&amp;"-"&amp;YEAR($B$2), 0))))</f>
        <v>4Q-2024</v>
      </c>
      <c r="E5" s="298" t="str">
        <f>IF(INT(MONTH($B$2))=3, "3"&amp;"Q"&amp;"-"&amp;YEAR($B$2)-1, IF(INT(MONTH($B$2))=6, "4"&amp;"Q"&amp;"-"&amp;YEAR($B$2)-1, IF(INT(MONTH($B$2))=9, "1"&amp;"Q"&amp;"-"&amp;YEAR($B$2),IF(INT(MONTH($B$2))=12, "2"&amp;"Q"&amp;"-"&amp;YEAR($B$2), 0))))</f>
        <v>3Q-2024</v>
      </c>
      <c r="F5" s="298" t="str">
        <f>IF(INT(MONTH($B$2))=3, "2"&amp;"Q"&amp;"-"&amp;YEAR($B$2)-1, IF(INT(MONTH($B$2))=6, "3"&amp;"Q"&amp;"-"&amp;YEAR($B$2)-1, IF(INT(MONTH($B$2))=9, "4"&amp;"Q"&amp;"-"&amp;YEAR($B$2)-1,IF(INT(MONTH($B$2))=12, "1"&amp;"Q"&amp;"-"&amp;YEAR($B$2), 0))))</f>
        <v>2Q-2024</v>
      </c>
      <c r="G5" s="299" t="str">
        <f>IF(INT(MONTH($B$2))=3, "1"&amp;"Q"&amp;"-"&amp;YEAR($B$2)-1, IF(INT(MONTH($B$2))=6, "2"&amp;"Q"&amp;"-"&amp;YEAR($B$2)-1, IF(INT(MONTH($B$2))=9, "3"&amp;"Q"&amp;"-"&amp;YEAR($B$2)-1,IF(INT(MONTH($B$2))=12, "4"&amp;"Q"&amp;"-"&amp;YEAR($B$2)-1, 0))))</f>
        <v>1Q-2024</v>
      </c>
    </row>
    <row r="6" spans="1:8" ht="15" customHeight="1">
      <c r="A6" s="22">
        <v>1</v>
      </c>
      <c r="B6" s="246" t="s">
        <v>178</v>
      </c>
      <c r="C6" s="288">
        <f>C7+C9+C10</f>
        <v>250861460.73114002</v>
      </c>
      <c r="D6" s="291">
        <f>D7+D9+D10</f>
        <v>244726596.44664001</v>
      </c>
      <c r="E6" s="248">
        <f t="shared" ref="E6:G6" si="0">E7+E9+E10</f>
        <v>229676844.95133001</v>
      </c>
      <c r="F6" s="288">
        <f t="shared" si="0"/>
        <v>217020538.44055998</v>
      </c>
      <c r="G6" s="294">
        <f t="shared" si="0"/>
        <v>204434072.45705998</v>
      </c>
    </row>
    <row r="7" spans="1:8" ht="15" customHeight="1">
      <c r="A7" s="22">
        <v>1.1000000000000001</v>
      </c>
      <c r="B7" s="246" t="s">
        <v>744</v>
      </c>
      <c r="C7" s="289">
        <v>222174080.58335</v>
      </c>
      <c r="D7" s="292">
        <v>219238042.21035001</v>
      </c>
      <c r="E7" s="289">
        <v>199853140.43365002</v>
      </c>
      <c r="F7" s="289">
        <v>189737559.16589999</v>
      </c>
      <c r="G7" s="295">
        <v>176008312.48369998</v>
      </c>
    </row>
    <row r="8" spans="1:8">
      <c r="A8" s="22" t="s">
        <v>14</v>
      </c>
      <c r="B8" s="246" t="s">
        <v>95</v>
      </c>
      <c r="C8" s="289"/>
      <c r="D8" s="292"/>
      <c r="E8" s="289"/>
      <c r="F8" s="289"/>
      <c r="G8" s="295"/>
    </row>
    <row r="9" spans="1:8" ht="15" customHeight="1">
      <c r="A9" s="22">
        <v>1.2</v>
      </c>
      <c r="B9" s="247" t="s">
        <v>94</v>
      </c>
      <c r="C9" s="289">
        <v>28687380.147790004</v>
      </c>
      <c r="D9" s="292">
        <v>25488554.236290004</v>
      </c>
      <c r="E9" s="289">
        <v>29823704.517680001</v>
      </c>
      <c r="F9" s="289">
        <v>27282979.274659999</v>
      </c>
      <c r="G9" s="295">
        <v>28425759.973359998</v>
      </c>
    </row>
    <row r="10" spans="1:8" ht="15" customHeight="1">
      <c r="A10" s="22">
        <v>1.3</v>
      </c>
      <c r="B10" s="246" t="s">
        <v>28</v>
      </c>
      <c r="C10" s="290">
        <v>0</v>
      </c>
      <c r="D10" s="292">
        <v>0</v>
      </c>
      <c r="E10" s="290">
        <v>0</v>
      </c>
      <c r="F10" s="289">
        <v>0</v>
      </c>
      <c r="G10" s="296">
        <v>0</v>
      </c>
    </row>
    <row r="11" spans="1:8" ht="15" customHeight="1">
      <c r="A11" s="22">
        <v>2</v>
      </c>
      <c r="B11" s="246" t="s">
        <v>175</v>
      </c>
      <c r="C11" s="289">
        <v>591295.31907698407</v>
      </c>
      <c r="D11" s="292">
        <v>1217526.4836950283</v>
      </c>
      <c r="E11" s="289">
        <v>403705.02963498537</v>
      </c>
      <c r="F11" s="289">
        <v>203938.83232299873</v>
      </c>
      <c r="G11" s="295">
        <v>465473.88037203415</v>
      </c>
    </row>
    <row r="12" spans="1:8" ht="15" customHeight="1">
      <c r="A12" s="22">
        <v>3</v>
      </c>
      <c r="B12" s="246" t="s">
        <v>176</v>
      </c>
      <c r="C12" s="290">
        <v>28136548</v>
      </c>
      <c r="D12" s="292">
        <v>28136548</v>
      </c>
      <c r="E12" s="290">
        <v>24452689</v>
      </c>
      <c r="F12" s="289">
        <v>24452689</v>
      </c>
      <c r="G12" s="296">
        <v>20391120</v>
      </c>
    </row>
    <row r="13" spans="1:8" ht="15" customHeight="1" thickBot="1">
      <c r="A13" s="24">
        <v>4</v>
      </c>
      <c r="B13" s="25" t="s">
        <v>177</v>
      </c>
      <c r="C13" s="249">
        <f>C6+C11+C12</f>
        <v>279589304.05021703</v>
      </c>
      <c r="D13" s="293">
        <f>D6+D11+D12</f>
        <v>274080670.93033504</v>
      </c>
      <c r="E13" s="293">
        <f t="shared" ref="E13:F13" si="1">E6+E11+E12</f>
        <v>254533238.98096499</v>
      </c>
      <c r="F13" s="293">
        <f t="shared" si="1"/>
        <v>241677166.27288297</v>
      </c>
      <c r="G13" s="297">
        <f t="shared" ref="E13:G13" si="2">G6+G11+G12</f>
        <v>225290666.33743203</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12" sqref="J12"/>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300">
        <f>'1. key ratios '!B2</f>
        <v>45747</v>
      </c>
    </row>
    <row r="4" spans="1:8" ht="27.95" customHeight="1" thickBot="1">
      <c r="A4" s="30" t="s">
        <v>41</v>
      </c>
      <c r="B4" s="31" t="s">
        <v>151</v>
      </c>
      <c r="C4" s="32"/>
    </row>
    <row r="5" spans="1:8">
      <c r="A5" s="33"/>
      <c r="B5" s="282" t="s">
        <v>42</v>
      </c>
      <c r="C5" s="283" t="s">
        <v>334</v>
      </c>
    </row>
    <row r="6" spans="1:8">
      <c r="A6" s="34">
        <v>1</v>
      </c>
      <c r="B6" s="35" t="s">
        <v>754</v>
      </c>
      <c r="C6" s="36" t="s">
        <v>755</v>
      </c>
    </row>
    <row r="7" spans="1:8">
      <c r="A7" s="34">
        <v>2</v>
      </c>
      <c r="B7" s="35" t="s">
        <v>756</v>
      </c>
      <c r="C7" s="36" t="s">
        <v>755</v>
      </c>
    </row>
    <row r="8" spans="1:8">
      <c r="A8" s="34">
        <v>3</v>
      </c>
      <c r="B8" s="35" t="s">
        <v>757</v>
      </c>
      <c r="C8" s="36" t="s">
        <v>758</v>
      </c>
    </row>
    <row r="9" spans="1:8">
      <c r="A9" s="34">
        <v>4</v>
      </c>
      <c r="B9" s="35" t="s">
        <v>759</v>
      </c>
      <c r="C9" s="36" t="s">
        <v>758</v>
      </c>
    </row>
    <row r="10" spans="1:8">
      <c r="A10" s="34">
        <v>5</v>
      </c>
      <c r="B10" s="35"/>
      <c r="C10" s="36"/>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4"/>
      <c r="C16" s="285"/>
    </row>
    <row r="17" spans="1:3">
      <c r="A17" s="34"/>
      <c r="B17" s="286" t="s">
        <v>43</v>
      </c>
      <c r="C17" s="287" t="s">
        <v>335</v>
      </c>
    </row>
    <row r="18" spans="1:3">
      <c r="A18" s="34">
        <v>1</v>
      </c>
      <c r="B18" s="35" t="s">
        <v>752</v>
      </c>
      <c r="C18" s="38" t="s">
        <v>760</v>
      </c>
    </row>
    <row r="19" spans="1:3">
      <c r="A19" s="34">
        <v>2</v>
      </c>
      <c r="B19" s="35" t="s">
        <v>761</v>
      </c>
      <c r="C19" s="38" t="s">
        <v>762</v>
      </c>
    </row>
    <row r="20" spans="1:3">
      <c r="A20" s="34">
        <v>3</v>
      </c>
      <c r="B20" s="35" t="s">
        <v>763</v>
      </c>
      <c r="C20" s="38" t="s">
        <v>764</v>
      </c>
    </row>
    <row r="21" spans="1:3">
      <c r="A21" s="34">
        <v>4</v>
      </c>
      <c r="B21" s="35" t="s">
        <v>765</v>
      </c>
      <c r="C21" s="38" t="s">
        <v>766</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79" t="s">
        <v>44</v>
      </c>
      <c r="C29" s="780"/>
    </row>
    <row r="30" spans="1:3">
      <c r="A30" s="34">
        <v>1</v>
      </c>
      <c r="B30" s="743" t="s">
        <v>767</v>
      </c>
      <c r="C30" s="744">
        <v>1</v>
      </c>
    </row>
    <row r="31" spans="1:3" ht="15.75" customHeight="1">
      <c r="A31" s="34"/>
      <c r="B31" s="35"/>
      <c r="C31" s="36"/>
    </row>
    <row r="32" spans="1:3" ht="29.25" customHeight="1">
      <c r="A32" s="34"/>
      <c r="B32" s="779" t="s">
        <v>45</v>
      </c>
      <c r="C32" s="780"/>
    </row>
    <row r="33" spans="1:3">
      <c r="A33" s="34">
        <v>1</v>
      </c>
      <c r="B33" s="35" t="s">
        <v>768</v>
      </c>
      <c r="C33" s="744">
        <v>1</v>
      </c>
    </row>
    <row r="34" spans="1:3" ht="15" thickBot="1">
      <c r="A34" s="40"/>
      <c r="B34" s="41"/>
      <c r="C34" s="42"/>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K19" sqref="K18:K19"/>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300">
        <f>'1. key ratios '!B2</f>
        <v>45747</v>
      </c>
    </row>
    <row r="3" spans="1:7" s="43" customFormat="1" ht="15.75" customHeight="1">
      <c r="A3" s="183"/>
    </row>
    <row r="4" spans="1:7" s="43" customFormat="1" ht="15.75" customHeight="1" thickBot="1">
      <c r="A4" s="184" t="s">
        <v>99</v>
      </c>
      <c r="B4" s="785" t="s">
        <v>211</v>
      </c>
      <c r="C4" s="786"/>
      <c r="D4" s="786"/>
      <c r="E4" s="786"/>
    </row>
    <row r="5" spans="1:7" s="47" customFormat="1" ht="17.45" customHeight="1">
      <c r="A5" s="131"/>
      <c r="B5" s="132"/>
      <c r="C5" s="45" t="s">
        <v>0</v>
      </c>
      <c r="D5" s="45" t="s">
        <v>1</v>
      </c>
      <c r="E5" s="46" t="s">
        <v>2</v>
      </c>
    </row>
    <row r="6" spans="1:7" s="15" customFormat="1" ht="14.45" customHeight="1">
      <c r="A6" s="185"/>
      <c r="B6" s="781" t="s">
        <v>218</v>
      </c>
      <c r="C6" s="781" t="s">
        <v>623</v>
      </c>
      <c r="D6" s="783" t="s">
        <v>98</v>
      </c>
      <c r="E6" s="784"/>
      <c r="G6" s="5"/>
    </row>
    <row r="7" spans="1:7" s="15" customFormat="1" ht="99.6" customHeight="1">
      <c r="A7" s="185"/>
      <c r="B7" s="782"/>
      <c r="C7" s="781"/>
      <c r="D7" s="230" t="s">
        <v>97</v>
      </c>
      <c r="E7" s="231" t="s">
        <v>219</v>
      </c>
      <c r="G7" s="5"/>
    </row>
    <row r="8" spans="1:7" ht="21">
      <c r="A8" s="345">
        <v>1</v>
      </c>
      <c r="B8" s="346" t="s">
        <v>524</v>
      </c>
      <c r="C8" s="392">
        <v>85673093.956699997</v>
      </c>
      <c r="D8" s="392">
        <v>0</v>
      </c>
      <c r="E8" s="392">
        <v>85673093.956699997</v>
      </c>
      <c r="F8" s="15"/>
    </row>
    <row r="9" spans="1:7" ht="15">
      <c r="A9" s="345">
        <v>1.1000000000000001</v>
      </c>
      <c r="B9" s="347" t="s">
        <v>525</v>
      </c>
      <c r="C9" s="392">
        <v>9237747.5636999998</v>
      </c>
      <c r="D9" s="392"/>
      <c r="E9" s="392">
        <v>9237747.5636999998</v>
      </c>
      <c r="F9" s="15"/>
    </row>
    <row r="10" spans="1:7" ht="15">
      <c r="A10" s="345">
        <v>1.2</v>
      </c>
      <c r="B10" s="347" t="s">
        <v>526</v>
      </c>
      <c r="C10" s="392">
        <v>54808302.761299998</v>
      </c>
      <c r="D10" s="392"/>
      <c r="E10" s="392">
        <v>54808302.761299998</v>
      </c>
      <c r="F10" s="15"/>
    </row>
    <row r="11" spans="1:7" ht="15">
      <c r="A11" s="345">
        <v>1.3</v>
      </c>
      <c r="B11" s="347" t="s">
        <v>527</v>
      </c>
      <c r="C11" s="392">
        <v>21627043.631699998</v>
      </c>
      <c r="D11" s="392"/>
      <c r="E11" s="392">
        <v>21627043.631699998</v>
      </c>
      <c r="F11" s="15"/>
    </row>
    <row r="12" spans="1:7" ht="15">
      <c r="A12" s="345">
        <v>2</v>
      </c>
      <c r="B12" s="348" t="s">
        <v>528</v>
      </c>
      <c r="C12" s="392">
        <v>0</v>
      </c>
      <c r="D12" s="392"/>
      <c r="E12" s="392">
        <v>0</v>
      </c>
      <c r="F12" s="15"/>
    </row>
    <row r="13" spans="1:7" ht="15">
      <c r="A13" s="345">
        <v>2.1</v>
      </c>
      <c r="B13" s="349" t="s">
        <v>529</v>
      </c>
      <c r="C13" s="393">
        <v>0</v>
      </c>
      <c r="D13" s="393"/>
      <c r="E13" s="393">
        <v>0</v>
      </c>
      <c r="F13" s="15"/>
    </row>
    <row r="14" spans="1:7" ht="21">
      <c r="A14" s="345">
        <v>3</v>
      </c>
      <c r="B14" s="350" t="s">
        <v>530</v>
      </c>
      <c r="C14" s="393">
        <v>0</v>
      </c>
      <c r="D14" s="393"/>
      <c r="E14" s="393">
        <v>0</v>
      </c>
      <c r="F14" s="15"/>
    </row>
    <row r="15" spans="1:7" ht="21">
      <c r="A15" s="345">
        <v>4</v>
      </c>
      <c r="B15" s="351" t="s">
        <v>531</v>
      </c>
      <c r="C15" s="393">
        <v>0</v>
      </c>
      <c r="D15" s="393"/>
      <c r="E15" s="393">
        <v>0</v>
      </c>
      <c r="F15" s="15"/>
    </row>
    <row r="16" spans="1:7" ht="21">
      <c r="A16" s="345">
        <v>5</v>
      </c>
      <c r="B16" s="352" t="s">
        <v>532</v>
      </c>
      <c r="C16" s="393">
        <v>0</v>
      </c>
      <c r="D16" s="393">
        <v>0</v>
      </c>
      <c r="E16" s="393">
        <v>0</v>
      </c>
      <c r="F16" s="15"/>
    </row>
    <row r="17" spans="1:6" ht="15">
      <c r="A17" s="345">
        <v>5.0999999999999996</v>
      </c>
      <c r="B17" s="353" t="s">
        <v>533</v>
      </c>
      <c r="C17" s="393">
        <v>0</v>
      </c>
      <c r="D17" s="393"/>
      <c r="E17" s="393">
        <v>0</v>
      </c>
      <c r="F17" s="15"/>
    </row>
    <row r="18" spans="1:6" ht="15">
      <c r="A18" s="345">
        <v>5.2</v>
      </c>
      <c r="B18" s="353" t="s">
        <v>534</v>
      </c>
      <c r="C18" s="393">
        <v>0</v>
      </c>
      <c r="D18" s="393"/>
      <c r="E18" s="393">
        <v>0</v>
      </c>
      <c r="F18" s="15"/>
    </row>
    <row r="19" spans="1:6" ht="15">
      <c r="A19" s="345">
        <v>5.3</v>
      </c>
      <c r="B19" s="354" t="s">
        <v>535</v>
      </c>
      <c r="C19" s="393">
        <v>0</v>
      </c>
      <c r="D19" s="393"/>
      <c r="E19" s="393">
        <v>0</v>
      </c>
      <c r="F19" s="15"/>
    </row>
    <row r="20" spans="1:6" ht="15">
      <c r="A20" s="345">
        <v>6</v>
      </c>
      <c r="B20" s="350" t="s">
        <v>536</v>
      </c>
      <c r="C20" s="393">
        <v>165921586.32730001</v>
      </c>
      <c r="D20" s="393">
        <v>0</v>
      </c>
      <c r="E20" s="393">
        <v>165921586.32730001</v>
      </c>
      <c r="F20" s="15"/>
    </row>
    <row r="21" spans="1:6" ht="15">
      <c r="A21" s="345">
        <v>6.1</v>
      </c>
      <c r="B21" s="353" t="s">
        <v>534</v>
      </c>
      <c r="C21" s="393">
        <v>0</v>
      </c>
      <c r="D21" s="393"/>
      <c r="E21" s="393">
        <v>0</v>
      </c>
      <c r="F21" s="15"/>
    </row>
    <row r="22" spans="1:6" ht="15">
      <c r="A22" s="345">
        <v>6.2</v>
      </c>
      <c r="B22" s="354" t="s">
        <v>535</v>
      </c>
      <c r="C22" s="393">
        <v>165921586.32730001</v>
      </c>
      <c r="D22" s="393"/>
      <c r="E22" s="393">
        <v>165921586.32730001</v>
      </c>
      <c r="F22" s="15"/>
    </row>
    <row r="23" spans="1:6" ht="21">
      <c r="A23" s="345">
        <v>7</v>
      </c>
      <c r="B23" s="348" t="s">
        <v>537</v>
      </c>
      <c r="C23" s="393">
        <v>0</v>
      </c>
      <c r="D23" s="393"/>
      <c r="E23" s="393">
        <v>0</v>
      </c>
      <c r="F23" s="15"/>
    </row>
    <row r="24" spans="1:6" ht="21">
      <c r="A24" s="345">
        <v>8</v>
      </c>
      <c r="B24" s="355" t="s">
        <v>538</v>
      </c>
      <c r="C24" s="393">
        <v>0</v>
      </c>
      <c r="D24" s="393"/>
      <c r="E24" s="393">
        <v>0</v>
      </c>
      <c r="F24" s="15"/>
    </row>
    <row r="25" spans="1:6" ht="15">
      <c r="A25" s="345">
        <v>9</v>
      </c>
      <c r="B25" s="351" t="s">
        <v>539</v>
      </c>
      <c r="C25" s="393">
        <v>4979388.6100000003</v>
      </c>
      <c r="D25" s="393">
        <v>0</v>
      </c>
      <c r="E25" s="393">
        <v>4979388.6100000003</v>
      </c>
      <c r="F25" s="15"/>
    </row>
    <row r="26" spans="1:6" ht="15">
      <c r="A26" s="345">
        <v>9.1</v>
      </c>
      <c r="B26" s="353" t="s">
        <v>540</v>
      </c>
      <c r="C26" s="393">
        <v>4979388.6100000003</v>
      </c>
      <c r="D26" s="393"/>
      <c r="E26" s="393">
        <v>4979388.6100000003</v>
      </c>
      <c r="F26" s="15"/>
    </row>
    <row r="27" spans="1:6" ht="15">
      <c r="A27" s="345">
        <v>9.1999999999999993</v>
      </c>
      <c r="B27" s="353" t="s">
        <v>541</v>
      </c>
      <c r="C27" s="393">
        <v>0</v>
      </c>
      <c r="D27" s="393"/>
      <c r="E27" s="393">
        <v>0</v>
      </c>
      <c r="F27" s="15"/>
    </row>
    <row r="28" spans="1:6" ht="15">
      <c r="A28" s="345">
        <v>10</v>
      </c>
      <c r="B28" s="351" t="s">
        <v>542</v>
      </c>
      <c r="C28" s="393">
        <v>1044248.72</v>
      </c>
      <c r="D28" s="393">
        <v>1044248.72</v>
      </c>
      <c r="E28" s="393">
        <v>0</v>
      </c>
      <c r="F28" s="15"/>
    </row>
    <row r="29" spans="1:6" ht="15">
      <c r="A29" s="345">
        <v>10.1</v>
      </c>
      <c r="B29" s="353" t="s">
        <v>543</v>
      </c>
      <c r="C29" s="393">
        <v>0</v>
      </c>
      <c r="D29" s="393"/>
      <c r="E29" s="393">
        <v>0</v>
      </c>
      <c r="F29" s="15"/>
    </row>
    <row r="30" spans="1:6" ht="15">
      <c r="A30" s="345">
        <v>10.199999999999999</v>
      </c>
      <c r="B30" s="353" t="s">
        <v>544</v>
      </c>
      <c r="C30" s="393">
        <v>1044248.72</v>
      </c>
      <c r="D30" s="393">
        <v>1044248.72</v>
      </c>
      <c r="E30" s="393">
        <v>0</v>
      </c>
      <c r="F30" s="15"/>
    </row>
    <row r="31" spans="1:6" ht="15">
      <c r="A31" s="345">
        <v>11</v>
      </c>
      <c r="B31" s="351" t="s">
        <v>545</v>
      </c>
      <c r="C31" s="393">
        <v>0</v>
      </c>
      <c r="D31" s="393">
        <v>0</v>
      </c>
      <c r="E31" s="393">
        <v>0</v>
      </c>
      <c r="F31" s="15"/>
    </row>
    <row r="32" spans="1:6" ht="15">
      <c r="A32" s="345">
        <v>11.1</v>
      </c>
      <c r="B32" s="353" t="s">
        <v>546</v>
      </c>
      <c r="C32" s="393">
        <v>0</v>
      </c>
      <c r="D32" s="393"/>
      <c r="E32" s="393">
        <v>0</v>
      </c>
      <c r="F32" s="15"/>
    </row>
    <row r="33" spans="1:7" ht="15">
      <c r="A33" s="345">
        <v>11.2</v>
      </c>
      <c r="B33" s="353" t="s">
        <v>547</v>
      </c>
      <c r="C33" s="393">
        <v>0</v>
      </c>
      <c r="D33" s="393"/>
      <c r="E33" s="393">
        <v>0</v>
      </c>
      <c r="F33" s="15"/>
    </row>
    <row r="34" spans="1:7" ht="15">
      <c r="A34" s="345">
        <v>13</v>
      </c>
      <c r="B34" s="351" t="s">
        <v>548</v>
      </c>
      <c r="C34" s="393">
        <v>3195025.1769000003</v>
      </c>
      <c r="D34" s="393"/>
      <c r="E34" s="393">
        <v>3195025.1769000003</v>
      </c>
      <c r="F34" s="15"/>
    </row>
    <row r="35" spans="1:7" ht="15">
      <c r="A35" s="345">
        <v>13.1</v>
      </c>
      <c r="B35" s="356" t="s">
        <v>549</v>
      </c>
      <c r="C35" s="393">
        <v>302210</v>
      </c>
      <c r="D35" s="393"/>
      <c r="E35" s="393">
        <v>302210</v>
      </c>
      <c r="F35" s="15"/>
    </row>
    <row r="36" spans="1:7" ht="15">
      <c r="A36" s="345">
        <v>13.2</v>
      </c>
      <c r="B36" s="356" t="s">
        <v>550</v>
      </c>
      <c r="C36" s="393">
        <v>0</v>
      </c>
      <c r="D36" s="393"/>
      <c r="E36" s="393">
        <v>0</v>
      </c>
      <c r="F36" s="15"/>
    </row>
    <row r="37" spans="1:7" ht="26.25" thickBot="1">
      <c r="A37" s="119"/>
      <c r="B37" s="186" t="s">
        <v>220</v>
      </c>
      <c r="C37" s="133">
        <v>260813342.79090002</v>
      </c>
      <c r="D37" s="133">
        <v>1044248.72</v>
      </c>
      <c r="E37" s="133">
        <v>259769094.07090002</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7" sqref="E17"/>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300">
        <f>'1. key ratios '!B2</f>
        <v>45747</v>
      </c>
      <c r="C2" s="4"/>
      <c r="D2" s="4"/>
      <c r="E2" s="4"/>
      <c r="F2" s="4"/>
    </row>
    <row r="3" spans="1:6" s="43" customFormat="1" ht="15.75" customHeight="1">
      <c r="C3" s="4"/>
      <c r="D3" s="4"/>
      <c r="E3" s="4"/>
      <c r="F3" s="4"/>
    </row>
    <row r="4" spans="1:6" s="43" customFormat="1" ht="13.5" thickBot="1">
      <c r="A4" s="43" t="s">
        <v>46</v>
      </c>
      <c r="B4" s="187" t="s">
        <v>517</v>
      </c>
      <c r="C4" s="44" t="s">
        <v>35</v>
      </c>
      <c r="D4" s="4"/>
      <c r="E4" s="4"/>
      <c r="F4" s="4"/>
    </row>
    <row r="5" spans="1:6">
      <c r="A5" s="138">
        <v>1</v>
      </c>
      <c r="B5" s="188" t="s">
        <v>519</v>
      </c>
      <c r="C5" s="139">
        <f>'7. LI1 '!E37</f>
        <v>259769094.07090002</v>
      </c>
    </row>
    <row r="6" spans="1:6" s="140" customFormat="1">
      <c r="A6" s="50">
        <v>2.1</v>
      </c>
      <c r="B6" s="135" t="s">
        <v>201</v>
      </c>
      <c r="C6" s="107">
        <v>60598939.029500008</v>
      </c>
    </row>
    <row r="7" spans="1:6" s="28" customFormat="1" outlineLevel="1">
      <c r="A7" s="22">
        <v>2.2000000000000002</v>
      </c>
      <c r="B7" s="23" t="s">
        <v>202</v>
      </c>
      <c r="C7" s="141"/>
    </row>
    <row r="8" spans="1:6" s="28" customFormat="1">
      <c r="A8" s="22">
        <v>3</v>
      </c>
      <c r="B8" s="136" t="s">
        <v>518</v>
      </c>
      <c r="C8" s="142">
        <f>SUM(C5:C7)</f>
        <v>320368033.10040003</v>
      </c>
    </row>
    <row r="9" spans="1:6" s="140" customFormat="1">
      <c r="A9" s="50">
        <v>4</v>
      </c>
      <c r="B9" s="52" t="s">
        <v>48</v>
      </c>
      <c r="C9" s="107"/>
    </row>
    <row r="10" spans="1:6" s="28" customFormat="1" outlineLevel="1">
      <c r="A10" s="22">
        <v>5.0999999999999996</v>
      </c>
      <c r="B10" s="23" t="s">
        <v>203</v>
      </c>
      <c r="C10" s="141">
        <v>-31911558.881710004</v>
      </c>
    </row>
    <row r="11" spans="1:6" s="28" customFormat="1" outlineLevel="1">
      <c r="A11" s="22">
        <v>5.2</v>
      </c>
      <c r="B11" s="23" t="s">
        <v>204</v>
      </c>
      <c r="C11" s="141"/>
    </row>
    <row r="12" spans="1:6" s="28" customFormat="1">
      <c r="A12" s="22">
        <v>6</v>
      </c>
      <c r="B12" s="134" t="s">
        <v>745</v>
      </c>
      <c r="C12" s="141"/>
    </row>
    <row r="13" spans="1:6" s="28" customFormat="1" ht="13.5" thickBot="1">
      <c r="A13" s="24">
        <v>7</v>
      </c>
      <c r="B13" s="137" t="s">
        <v>164</v>
      </c>
      <c r="C13" s="143">
        <f>SUM(C8:C12)</f>
        <v>288456474.21869004</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2025-08-15T07:40:59Z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