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20" tabRatio="919" firstSheet="20" activeTab="28"/>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N33" i="105" l="1"/>
  <c r="M33" i="105"/>
  <c r="L33" i="105"/>
  <c r="K33" i="105"/>
  <c r="J33" i="105"/>
  <c r="I33" i="105"/>
  <c r="H33" i="105"/>
  <c r="G33" i="105"/>
  <c r="F33" i="105"/>
  <c r="E33" i="105"/>
  <c r="D33" i="105"/>
  <c r="C33" i="105"/>
  <c r="C8" i="103"/>
  <c r="C28" i="103"/>
  <c r="C27" i="103"/>
  <c r="G22" i="103"/>
  <c r="D22" i="103"/>
  <c r="C22" i="103"/>
  <c r="D15" i="103"/>
  <c r="C15" i="103"/>
  <c r="U8" i="103"/>
  <c r="T8" i="103"/>
  <c r="S8" i="103"/>
  <c r="R8" i="103"/>
  <c r="Q8" i="103"/>
  <c r="P8" i="103"/>
  <c r="O8" i="103"/>
  <c r="N8" i="103"/>
  <c r="M8" i="103"/>
  <c r="L8" i="103"/>
  <c r="K8" i="103"/>
  <c r="J8" i="103"/>
  <c r="I8" i="103"/>
  <c r="H8" i="103"/>
  <c r="G8" i="103"/>
  <c r="F8" i="103"/>
  <c r="E8" i="103"/>
  <c r="D8" i="103"/>
  <c r="C19" i="102"/>
  <c r="C19" i="101"/>
  <c r="C12" i="101"/>
  <c r="C7" i="101"/>
  <c r="H34" i="100"/>
  <c r="G34" i="100"/>
  <c r="F34" i="100"/>
  <c r="E34" i="100"/>
  <c r="D34" i="100"/>
  <c r="I34" i="100" s="1"/>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G21" i="99"/>
  <c r="F21" i="99"/>
  <c r="E21" i="99"/>
  <c r="D21" i="99"/>
  <c r="C21" i="99"/>
  <c r="I21" i="99" s="1"/>
  <c r="I20" i="99"/>
  <c r="I19" i="99"/>
  <c r="I18" i="99"/>
  <c r="I17" i="99"/>
  <c r="I16" i="99"/>
  <c r="I15" i="99"/>
  <c r="I14" i="99"/>
  <c r="I13" i="99"/>
  <c r="I12" i="99"/>
  <c r="I11" i="99"/>
  <c r="I10" i="99"/>
  <c r="I9" i="99"/>
  <c r="I8" i="99"/>
  <c r="I7" i="99"/>
  <c r="G22" i="98"/>
  <c r="F22" i="98"/>
  <c r="E22" i="98"/>
  <c r="D22" i="98"/>
  <c r="C22" i="98"/>
  <c r="H21" i="98"/>
  <c r="H20" i="98"/>
  <c r="H19" i="98"/>
  <c r="H18" i="98"/>
  <c r="H22" i="98" s="1"/>
  <c r="H17" i="98"/>
  <c r="H16" i="98"/>
  <c r="H15" i="98"/>
  <c r="H14" i="98"/>
  <c r="H13" i="98"/>
  <c r="H12" i="98"/>
  <c r="H11" i="98"/>
  <c r="H10" i="98"/>
  <c r="H9" i="98"/>
  <c r="H8" i="98"/>
  <c r="G39" i="97"/>
  <c r="G37" i="97"/>
  <c r="C37" i="97"/>
  <c r="G24" i="97"/>
  <c r="F24" i="97"/>
  <c r="F37" i="97" s="1"/>
  <c r="E24" i="97"/>
  <c r="E37" i="97" s="1"/>
  <c r="D24" i="97"/>
  <c r="D37" i="97" s="1"/>
  <c r="C24" i="97"/>
  <c r="G18" i="97"/>
  <c r="F18" i="97"/>
  <c r="E18" i="97"/>
  <c r="D18" i="97"/>
  <c r="C18" i="97"/>
  <c r="G14" i="97"/>
  <c r="F14" i="97"/>
  <c r="E14" i="97"/>
  <c r="D14" i="97"/>
  <c r="C14" i="97"/>
  <c r="G11" i="97"/>
  <c r="F11" i="97"/>
  <c r="E11" i="97"/>
  <c r="D11" i="97"/>
  <c r="C11" i="97"/>
  <c r="G8" i="97"/>
  <c r="F8" i="97"/>
  <c r="E8" i="97"/>
  <c r="D8" i="97"/>
  <c r="C8" i="97"/>
  <c r="K25" i="93"/>
  <c r="J25" i="93"/>
  <c r="I25" i="93"/>
  <c r="H25" i="93"/>
  <c r="G25" i="93"/>
  <c r="F25" i="93"/>
  <c r="C13" i="86"/>
  <c r="C6" i="86" l="1"/>
  <c r="I43" i="83" l="1"/>
  <c r="B2" i="98" l="1"/>
  <c r="B2" i="97"/>
  <c r="B2" i="95"/>
  <c r="B2" i="92"/>
  <c r="B2" i="93"/>
  <c r="B2" i="91"/>
  <c r="B2" i="64"/>
  <c r="B2" i="90"/>
  <c r="B2" i="69"/>
  <c r="B2" i="94"/>
  <c r="B2" i="89"/>
  <c r="B2" i="73"/>
  <c r="B2" i="88"/>
  <c r="B2" i="52"/>
  <c r="B2" i="86"/>
  <c r="B2" i="75"/>
  <c r="C2" i="85"/>
  <c r="G6" i="86"/>
  <c r="G13" i="86" s="1"/>
  <c r="F6" i="86"/>
  <c r="F13" i="86" s="1"/>
  <c r="E6" i="86"/>
  <c r="E13" i="86" s="1"/>
  <c r="D6" i="86"/>
  <c r="D13" i="86" s="1"/>
  <c r="B2" i="107" l="1"/>
  <c r="B1" i="107"/>
  <c r="B1" i="106" l="1"/>
  <c r="B1" i="105"/>
  <c r="B1" i="104"/>
  <c r="B1" i="103"/>
  <c r="B1" i="102"/>
  <c r="B1" i="101"/>
  <c r="B1" i="100"/>
  <c r="B1" i="99"/>
  <c r="B1" i="98"/>
  <c r="B2" i="106" l="1"/>
  <c r="B2" i="105"/>
  <c r="B2" i="104"/>
  <c r="B2" i="103"/>
  <c r="B2" i="102"/>
  <c r="B2" i="101"/>
  <c r="B2" i="100"/>
  <c r="B2" i="99"/>
  <c r="D19" i="101"/>
  <c r="D12" i="101"/>
  <c r="D7" i="101"/>
  <c r="B1" i="97" l="1"/>
  <c r="B1" i="95" l="1"/>
  <c r="B1" i="92"/>
  <c r="B1" i="93"/>
  <c r="B1" i="64"/>
  <c r="B1" i="90"/>
  <c r="B1" i="69"/>
  <c r="B1" i="94"/>
  <c r="B1" i="89"/>
  <c r="B1" i="73"/>
  <c r="B1" i="88"/>
  <c r="B1" i="52"/>
  <c r="B1" i="86"/>
  <c r="B1" i="75"/>
  <c r="C1" i="85"/>
  <c r="B2" i="83"/>
  <c r="G5" i="86"/>
  <c r="F5" i="86"/>
  <c r="E5" i="86"/>
  <c r="D5" i="86"/>
  <c r="C5" i="86"/>
  <c r="B1" i="91" l="1"/>
  <c r="B1" i="85"/>
  <c r="B1" i="83"/>
  <c r="B1" i="84"/>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<sst xmlns="http://schemas.openxmlformats.org/spreadsheetml/2006/main" count="1159" uniqueCount="771">
  <si>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</si>
  <si>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</si>
  <si>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</si>
  <si>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</si>
  <si>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</si>
  <si>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</si>
  <si>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</si>
  <si>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</si>
  <si>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</si>
  <si>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</si>
  <si>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</si>
  <si>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</si>
  <si>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</si>
  <si>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</si>
  <si>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</si>
  <si>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</si>
  <si>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</si>
  <si>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</si>
  <si>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</si>
  <si>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</si>
  <si>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</si>
  <si>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</si>
  <si>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</si>
  <si>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</si>
  <si>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</si>
  <si>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</si>
  <si>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</si>
  <si>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</si>
  <si>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</si>
  <si>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</si>
  <si>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</si>
  <si>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</si>
  <si>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</si>
  <si>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</si>
  <si>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</si>
  <si>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</si>
  <si>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</si>
  <si>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</si>
  <si>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</si>
  <si>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</si>
  <si>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</si>
  <si>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</si>
  <si>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</si>
  <si>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</si>
  <si>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</si>
  <si>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</si>
  <si>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</si>
  <si>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</si>
  <si>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</si>
  <si>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</si>
  <si>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</si>
  <si>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</si>
  <si>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</si>
  <si>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</si>
  <si>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</si>
  <si>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</si>
  <si>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</si>
  <si>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</si>
  <si>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</si>
  <si>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</si>
  <si>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</si>
  <si>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</si>
  <si>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</si>
  <si>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</si>
  <si>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</si>
  <si>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</si>
  <si>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</si>
  <si>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</si>
  <si>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</si>
  <si>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</si>
  <si>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</si>
  <si>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</si>
  <si>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</si>
  <si>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</si>
  <si>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</si>
  <si>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</si>
  <si>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</si>
  <si>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</si>
  <si>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</si>
  <si>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</si>
  <si>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</si>
  <si>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</si>
  <si>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</si>
  <si>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</si>
  <si>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</si>
  <si>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</si>
  <si>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</si>
  <si>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</si>
  <si>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</si>
  <si>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</si>
  <si>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</si>
  <si>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</si>
  <si>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</si>
  <si>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</si>
  <si>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</si>
  <si>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</si>
  <si>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</si>
  <si>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</si>
  <si>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</si>
  <si>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</si>
  <si>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</si>
  <si>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</si>
  <si>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</si>
  <si>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</si>
  <si>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</si>
  <si>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</si>
  <si>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</si>
  <si>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</si>
  <si>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</si>
  <si>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</si>
  <si>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</si>
  <si>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</si>
  <si>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</si>
  <si>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</si>
  <si>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</si>
  <si>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</si>
  <si>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</si>
  <si>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</si>
  <si>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</si>
  <si>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</si>
  <si>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</si>
  <si>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</si>
  <si>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</si>
  <si>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</si>
  <si>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</si>
  <si>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</si>
  <si>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</si>
  <si>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</si>
  <si>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</si>
  <si>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</si>
  <si>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</si>
  <si>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</si>
  <si>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</si>
  <si>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</si>
  <si>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</si>
  <si>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</si>
  <si>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</si>
  <si>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</si>
  <si>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</si>
  <si>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</si>
  <si>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</si>
  <si>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</si>
  <si>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</si>
  <si>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</si>
  <si>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</si>
  <si>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</si>
  <si>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</si>
  <si>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</si>
  <si>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</si>
  <si>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</si>
  <si>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</si>
  <si>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</si>
  <si>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</si>
  <si>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</si>
  <si>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</si>
  <si>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</si>
  <si>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</si>
  <si>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</si>
  <si>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</si>
  <si>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</si>
  <si>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</si>
  <si>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</si>
  <si>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</si>
  <si>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</si>
  <si>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</si>
  <si>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</si>
  <si>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</si>
  <si>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</si>
  <si>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</si>
  <si>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</si>
  <si>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</si>
  <si>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</si>
  <si>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</si>
  <si>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</si>
  <si>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</si>
  <si>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</si>
  <si>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</si>
  <si>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</si>
  <si>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</si>
  <si>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</si>
  <si>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</si>
  <si>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</si>
  <si>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</si>
  <si>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</si>
  <si>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</si>
  <si>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</si>
  <si>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</si>
  <si>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</si>
  <si>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</si>
  <si>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</si>
  <si>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</si>
  <si>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</si>
  <si>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</si>
  <si>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</si>
  <si>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</si>
  <si>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</si>
  <si>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</si>
  <si>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</si>
  <si>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</si>
  <si>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</si>
  <si>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</si>
  <si>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</si>
  <si>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</si>
  <si>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</si>
  <si>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</si>
  <si>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</si>
  <si>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</si>
  <si>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</si>
  <si>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</si>
  <si>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</si>
  <si>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</si>
  <si>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</si>
  <si>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</si>
  <si>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</si>
  <si>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</si>
  <si>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</si>
  <si>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</si>
  <si>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</si>
  <si>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</si>
  <si>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</si>
  <si>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</si>
  <si>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</si>
  <si>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</si>
  <si>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</si>
  <si>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</si>
  <si>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</si>
  <si>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</si>
  <si>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</si>
  <si>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</si>
  <si>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</si>
  <si>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</si>
  <si>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</si>
  <si>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</si>
  <si>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</si>
  <si>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</si>
  <si>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</si>
  <si>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</si>
  <si>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</si>
  <si>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</si>
  <si>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</si>
  <si>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</si>
  <si>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</si>
  <si>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</si>
  <si>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</si>
  <si>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</si>
  <si>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</si>
  <si>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</si>
  <si>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</si>
  <si>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</si>
  <si>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</si>
  <si>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</si>
  <si>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</si>
  <si>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</si>
  <si>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</si>
  <si>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</si>
  <si>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</si>
  <si>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</si>
  <si>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</si>
  <si>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</si>
  <si>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</si>
  <si>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</si>
  <si>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</si>
  <si>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</si>
  <si>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</si>
  <si>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</si>
  <si>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</si>
  <si>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</si>
  <si>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</si>
  <si>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</si>
  <si>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</si>
  <si>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</si>
  <si>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</si>
  <si>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</si>
  <si>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</si>
  <si>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</si>
  <si>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</si>
  <si>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</si>
  <si>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</si>
  <si>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</si>
  <si>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</si>
  <si>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</si>
  <si>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</si>
  <si>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</si>
  <si>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</si>
  <si>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</si>
  <si>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</si>
  <si>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</si>
  <si>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</si>
  <si>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</si>
  <si>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</si>
  <si>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</si>
  <si>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</si>
  <si>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</si>
  <si>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</si>
  <si>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</si>
  <si>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</si>
  <si>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</si>
  <si>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</si>
  <si>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</si>
  <si>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</si>
  <si>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</si>
  <si>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</si>
  <si>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</si>
  <si>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</si>
  <si>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</si>
  <si>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</si>
  <si>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</si>
  <si>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</si>
  <si>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</si>
  <si>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</si>
  <si>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</si>
  <si>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</si>
  <si>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</si>
  <si>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</si>
  <si>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</si>
  <si>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</si>
  <si>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</si>
  <si>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</si>
  <si>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</si>
  <si>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</si>
  <si>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</si>
  <si>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</si>
  <si>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</si>
  <si>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</si>
  <si>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</si>
  <si>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</si>
  <si>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</si>
  <si>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</si>
  <si>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</si>
  <si>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</si>
  <si>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</si>
  <si>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</si>
  <si>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</si>
  <si>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</si>
  <si>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</si>
  <si>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</si>
  <si>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</si>
  <si>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</si>
  <si>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</si>
  <si>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</si>
  <si>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</si>
  <si>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</si>
  <si>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</si>
  <si>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</si>
  <si>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</si>
  <si>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</si>
  <si>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</si>
  <si>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</si>
  <si>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</si>
  <si>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</si>
  <si>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</si>
  <si>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</si>
  <si>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</si>
  <si>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</si>
  <si>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</si>
  <si>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</si>
  <si>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</si>
  <si>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</si>
  <si>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</si>
  <si>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</si>
  <si>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</si>
  <si>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</si>
  <si>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</si>
  <si>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</si>
  <si>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</si>
  <si>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</si>
  <si>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</si>
  <si>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</si>
  <si>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</si>
  <si>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</si>
  <si>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</si>
  <si>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</si>
  <si>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</si>
  <si>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</si>
  <si>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</si>
  <si>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</si>
  <si>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</si>
  <si>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</si>
  <si>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</si>
  <si>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</si>
  <si>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</si>
  <si>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</si>
  <si>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</si>
  <si>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</si>
  <si>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</si>
  <si>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</si>
  <si>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</si>
  <si>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</si>
  <si>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</si>
  <si>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</si>
  <si>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</si>
  <si>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</si>
  <si>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</si>
  <si>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</si>
  <si>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</si>
  <si>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</si>
  <si>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</si>
  <si>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</si>
  <si>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</si>
  <si>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</si>
  <si>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</si>
  <si>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</si>
  <si>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</si>
  <si>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</si>
  <si>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</si>
  <si>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</si>
  <si>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</si>
  <si>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</si>
  <si>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</si>
  <si>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</si>
  <si>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</si>
  <si>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</si>
  <si>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</si>
  <si>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</si>
  <si>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</si>
  <si>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</si>
  <si>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</si>
  <si>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</si>
  <si>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</si>
  <si>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</si>
  <si>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</si>
  <si>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</si>
  <si>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</si>
  <si>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</si>
  <si>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</si>
  <si>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</si>
  <si>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</si>
  <si>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</si>
  <si>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</si>
  <si>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</si>
  <si>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</si>
  <si>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</si>
  <si>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</si>
  <si>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</si>
  <si>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</si>
  <si>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</si>
  <si>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</si>
  <si>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</si>
  <si>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</si>
  <si>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</si>
  <si>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</si>
  <si>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</si>
  <si>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</si>
  <si>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</si>
  <si>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</si>
  <si>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</si>
  <si>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</si>
  <si>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</si>
  <si>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</si>
  <si>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</si>
  <si>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</si>
  <si>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</si>
  <si>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</si>
  <si>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</si>
  <si>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</si>
  <si>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</si>
  <si>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</si>
  <si>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</si>
  <si>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</si>
  <si>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</si>
  <si>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</si>
  <si>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</si>
  <si>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</si>
  <si>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</si>
  <si>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</si>
  <si>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</si>
  <si>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</si>
  <si>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</si>
  <si>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</si>
  <si>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</si>
  <si>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</si>
  <si>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</si>
  <si>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</si>
  <si>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</si>
  <si>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</si>
  <si>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</si>
  <si>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</si>
  <si>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</si>
  <si>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</si>
  <si>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</si>
  <si>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</si>
  <si>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</si>
  <si>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</si>
  <si>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</si>
  <si>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</si>
  <si>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</si>
  <si>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</si>
  <si>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</si>
  <si>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</si>
  <si>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</si>
  <si>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</si>
  <si>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</si>
  <si>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</si>
  <si>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</si>
  <si>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</si>
  <si>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</si>
  <si>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</si>
  <si>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</si>
  <si>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</si>
  <si>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</si>
  <si>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</si>
  <si>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</si>
  <si>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</si>
  <si>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</si>
  <si>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</si>
  <si>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</si>
  <si>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</si>
  <si>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</si>
  <si>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</si>
  <si>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</si>
  <si>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</si>
  <si>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</si>
  <si>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</si>
  <si>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</si>
  <si>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</si>
  <si>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</si>
  <si>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</si>
  <si>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</si>
  <si>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</si>
  <si>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</si>
  <si>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</si>
  <si>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</si>
  <si>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</si>
  <si>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</si>
  <si>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</si>
  <si>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</si>
  <si>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</si>
  <si>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</si>
  <si>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</si>
  <si>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</si>
  <si>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</si>
  <si>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</si>
  <si>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</si>
  <si>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</si>
  <si>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</si>
  <si>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</si>
  <si>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</si>
  <si>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</si>
  <si>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</si>
  <si>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</si>
  <si>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</si>
  <si>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</si>
  <si>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</si>
  <si>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</si>
  <si>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</si>
  <si>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</si>
  <si>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</si>
  <si>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</si>
  <si>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</si>
  <si>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</si>
  <si>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</si>
  <si>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</si>
  <si>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</si>
  <si>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</si>
  <si>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</si>
  <si>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</si>
  <si>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</si>
  <si>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</si>
  <si>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</si>
  <si>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</si>
  <si>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</si>
  <si>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</si>
  <si>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</si>
  <si>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</si>
  <si>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</si>
  <si>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</si>
  <si>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</si>
  <si>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</si>
  <si>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</si>
  <si>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</si>
  <si>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</si>
  <si>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</si>
  <si>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</si>
  <si>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</si>
  <si>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</si>
  <si>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</si>
  <si>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</si>
  <si>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</si>
  <si>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</si>
  <si>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</si>
  <si>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</si>
  <si>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</si>
  <si>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</si>
  <si>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</si>
  <si>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</si>
  <si>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</si>
  <si>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</si>
  <si>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</si>
  <si>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</si>
  <si>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</si>
  <si>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</si>
  <si>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</si>
  <si>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</si>
  <si>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</si>
  <si>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</si>
  <si>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</si>
  <si>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</si>
  <si>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</si>
  <si>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</si>
  <si>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</si>
  <si>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</si>
  <si>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</si>
  <si>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</si>
  <si>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</si>
  <si>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</si>
  <si>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</si>
  <si>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</si>
  <si>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</si>
  <si>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</si>
  <si>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</si>
  <si>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</si>
  <si>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</si>
  <si>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</si>
  <si>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</si>
  <si>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</si>
  <si>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</si>
  <si>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</si>
  <si>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</si>
  <si>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</si>
  <si>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</si>
  <si>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</si>
  <si>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</si>
  <si>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</si>
  <si>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</si>
  <si>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</si>
  <si>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</si>
  <si>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</si>
  <si>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</si>
  <si>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</si>
  <si>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</si>
  <si>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</si>
  <si>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</si>
  <si>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</si>
  <si>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</si>
  <si>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</si>
  <si>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</si>
  <si>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</si>
  <si>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</si>
  <si>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</si>
  <si>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</si>
  <si>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</si>
  <si>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</si>
  <si>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</si>
  <si>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</si>
  <si>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</si>
  <si>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</si>
  <si>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</si>
  <si>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</si>
  <si>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</si>
  <si>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</si>
  <si>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</si>
  <si>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</si>
  <si>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</si>
  <si>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</si>
  <si>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</si>
  <si>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</si>
  <si>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</si>
  <si>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</si>
  <si>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</si>
  <si>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</si>
  <si>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</si>
  <si>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</si>
  <si>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</si>
  <si>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</si>
  <si>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</si>
  <si>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</si>
  <si>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</si>
  <si>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</si>
  <si>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</si>
  <si>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</si>
  <si>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</si>
  <si>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</si>
  <si>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</si>
  <si>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</si>
  <si>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</si>
  <si>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</si>
  <si>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</si>
  <si>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</si>
  <si>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</si>
  <si>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</si>
  <si>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</si>
  <si>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</si>
  <si>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</si>
  <si>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</si>
  <si>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</si>
  <si>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</si>
  <si>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</si>
  <si>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</si>
  <si>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</si>
  <si>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</si>
  <si>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</si>
  <si>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</si>
  <si>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</si>
  <si>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</si>
  <si>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</si>
  <si>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</si>
  <si>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</si>
  <si>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</si>
  <si>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</si>
  <si>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</si>
  <si>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</si>
  <si>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</si>
  <si>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</si>
  <si>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</si>
  <si>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</si>
  <si>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</si>
  <si>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</si>
  <si>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</si>
  <si>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</si>
  <si>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</si>
  <si>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</si>
  <si>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</si>
  <si>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</si>
  <si>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</si>
  <si>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</si>
  <si>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</si>
  <si>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</si>
  <si>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</si>
  <si>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</si>
  <si>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</si>
  <si>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</si>
  <si>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</si>
  <si>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</si>
  <si>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</si>
  <si>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</si>
  <si>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</si>
  <si>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</si>
  <si>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</si>
  <si>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</si>
  <si>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</si>
  <si>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</si>
  <si>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</si>
  <si>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</si>
  <si>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</si>
  <si>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</si>
  <si>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</si>
  <si>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</si>
  <si>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</si>
  <si>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</si>
  <si>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</si>
  <si>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</si>
  <si>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www.ziraatbank.ge</t>
  </si>
  <si>
    <t>JSC Ziraat Bank Georgia</t>
  </si>
  <si>
    <t>Mehmet DÖNMEZ</t>
  </si>
  <si>
    <t>Omer AYDIN</t>
  </si>
  <si>
    <t>Non-independent chair</t>
  </si>
  <si>
    <t>Harun ÖZMEN</t>
  </si>
  <si>
    <t>Non-independent member</t>
  </si>
  <si>
    <t>Ömer VANLI</t>
  </si>
  <si>
    <t>Dimitri JAPARIDZE</t>
  </si>
  <si>
    <t>Independent member</t>
  </si>
  <si>
    <t>Ketevan TKAVADZE</t>
  </si>
  <si>
    <t>General Director</t>
  </si>
  <si>
    <t>Haluk CENGIZ</t>
  </si>
  <si>
    <t>Deputy General Director (Finance and Operations)</t>
  </si>
  <si>
    <t>Mert KOZACIOGLU</t>
  </si>
  <si>
    <t>table 9 (Capital), N39</t>
  </si>
  <si>
    <t>table 9 (Capital), N2</t>
  </si>
  <si>
    <t>table 9 (Capital), N6</t>
  </si>
  <si>
    <t>table 9 (Capital), N8</t>
  </si>
  <si>
    <t>კოეფიციენტი</t>
  </si>
  <si>
    <t>თანხა (ლარი)</t>
  </si>
  <si>
    <t>Director (Credit and Marcketing)</t>
  </si>
  <si>
    <t>Archil ZHIZHAVADZE</t>
  </si>
  <si>
    <t>Director (Compliance and Risk)</t>
  </si>
  <si>
    <t>JSC  Ziraat Bank Turkey</t>
  </si>
  <si>
    <t>2Q-2022</t>
  </si>
  <si>
    <t>1Q-2022</t>
  </si>
  <si>
    <t>4Q-2021</t>
  </si>
  <si>
    <t>3Q-2021</t>
  </si>
  <si>
    <t>2Q-2021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</si>
</sst>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_);_(* \(#,##0.0\);_(* &quot;-&quot;??_);_(@_)"/>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1"/>
      <color theme="1"/>
      <name val="Sylfaen"/>
      <family val="1"/>
    </font>
    <font>
      <sz val="10"/>
      <color theme="1"/>
      <name val="Sylfaen"/>
      <family val="1"/>
    </font>
    <font>
      <i/>
      <sz val="10"/>
      <color theme="1"/>
      <name val="Sylfaen"/>
      <family val="1"/>
    </font>
    <font>
      <b/>
      <sz val="10"/>
      <color theme="1"/>
      <name val="Sylfaen"/>
      <family val="1"/>
    </font>
    <font>
      <i/>
      <sz val="1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indexed="64"/>
      </bottom>
      <diagonal/>
    </border>
    <border>
      <left style="medium">
        <color indexed="64"/>
      </left>
      <right/>
      <top style="thin">
        <color auto="1"/>
      </top>
      <bottom/>
      <diagonal/>
    </border>
    <border>
      <left style="medium">
        <color indexed="64"/>
      </left>
      <right/>
      <top style="thin">
        <color auto="1"/>
      </top>
      <bottom style="medium">
        <color indexed="64"/>
      </bottom>
      <diagonal/>
    </border>
    <border>
      <left style="thin">
        <color auto="1"/>
      </left>
      <right style="thin">
        <color auto="1"/>
      </right>
      <top style="thin">
        <color auto="1"/>
      </top>
      <bottom style="thin">
        <color auto="1"/>
      </bottom>
      <diagonal/>
    </border>
    <border>
      <left style="dotted">
        <color indexed="64"/>
      </left>
      <right style="medium">
        <color indexed="64"/>
      </right>
      <top style="dotted">
        <color indexed="64"/>
      </top>
      <bottom style="medium">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168" fontId="23"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168" fontId="23"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169" fontId="23"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0" fontId="21" fillId="64" borderId="128" applyNumberFormat="0" applyAlignment="0" applyProtection="0"/>
    <xf numFmtId="168" fontId="23" fillId="64" borderId="128" applyNumberFormat="0" applyAlignment="0" applyProtection="0"/>
    <xf numFmtId="169" fontId="23" fillId="64" borderId="128" applyNumberFormat="0" applyAlignment="0" applyProtection="0"/>
    <xf numFmtId="168" fontId="23" fillId="64" borderId="128" applyNumberFormat="0" applyAlignment="0" applyProtection="0"/>
    <xf numFmtId="168" fontId="23" fillId="64" borderId="128" applyNumberFormat="0" applyAlignment="0" applyProtection="0"/>
    <xf numFmtId="169" fontId="23" fillId="64" borderId="128" applyNumberFormat="0" applyAlignment="0" applyProtection="0"/>
    <xf numFmtId="168" fontId="23" fillId="64" borderId="128" applyNumberFormat="0" applyAlignment="0" applyProtection="0"/>
    <xf numFmtId="168" fontId="23" fillId="64" borderId="128" applyNumberFormat="0" applyAlignment="0" applyProtection="0"/>
    <xf numFmtId="169" fontId="23" fillId="64" borderId="128" applyNumberFormat="0" applyAlignment="0" applyProtection="0"/>
    <xf numFmtId="168" fontId="23" fillId="64" borderId="128" applyNumberFormat="0" applyAlignment="0" applyProtection="0"/>
    <xf numFmtId="168" fontId="23" fillId="64" borderId="128" applyNumberFormat="0" applyAlignment="0" applyProtection="0"/>
    <xf numFmtId="169" fontId="23" fillId="64" borderId="128" applyNumberFormat="0" applyAlignment="0" applyProtection="0"/>
    <xf numFmtId="168" fontId="23" fillId="64" borderId="128" applyNumberFormat="0" applyAlignment="0" applyProtection="0"/>
    <xf numFmtId="0" fontId="21" fillId="64" borderId="128" applyNumberFormat="0" applyAlignment="0" applyProtection="0"/>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19" fillId="0" borderId="118" applyNumberFormat="0" applyAlignment="0">
      <alignment horizontal="right"/>
      <protection locked="0"/>
    </xf>
    <xf numFmtId="0" fontId="2" fillId="69" borderId="118" applyNumberFormat="0" applyFont="0" applyBorder="0" applyProtection="0">
      <alignment horizontal="center" vertical="center"/>
    </xf>
    <xf numFmtId="0" fontId="37" fillId="0" borderId="121">
      <alignment horizontal="left" vertical="center"/>
    </xf>
    <xf numFmtId="0" fontId="37" fillId="0" borderId="121">
      <alignment horizontal="left" vertical="center"/>
    </xf>
    <xf numFmtId="168" fontId="37" fillId="0" borderId="121">
      <alignment horizontal="left" vertical="center"/>
    </xf>
    <xf numFmtId="0" fontId="45" fillId="70" borderId="120" applyFont="0" applyBorder="0">
      <alignment horizontal="center" wrapText="1"/>
    </xf>
    <xf numFmtId="3" fontId="2" fillId="71" borderId="118" applyFont="0" applyProtection="0">
      <alignment horizontal="right" vertical="center"/>
    </xf>
    <xf numFmtId="9" fontId="2" fillId="71" borderId="118" applyFont="0" applyProtection="0">
      <alignment horizontal="right" vertical="center"/>
    </xf>
    <xf numFmtId="0" fontId="2" fillId="71" borderId="120" applyNumberFormat="0" applyFont="0" applyBorder="0" applyProtection="0">
      <alignment horizontal="left" vertical="center"/>
    </xf>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168" fontId="51"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168" fontId="51"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169" fontId="51"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0" fontId="49" fillId="43" borderId="128" applyNumberFormat="0" applyAlignment="0" applyProtection="0"/>
    <xf numFmtId="168" fontId="51" fillId="43" borderId="128" applyNumberFormat="0" applyAlignment="0" applyProtection="0"/>
    <xf numFmtId="169" fontId="51" fillId="43" borderId="128" applyNumberFormat="0" applyAlignment="0" applyProtection="0"/>
    <xf numFmtId="168" fontId="51" fillId="43" borderId="128" applyNumberFormat="0" applyAlignment="0" applyProtection="0"/>
    <xf numFmtId="168" fontId="51" fillId="43" borderId="128" applyNumberFormat="0" applyAlignment="0" applyProtection="0"/>
    <xf numFmtId="169" fontId="51" fillId="43" borderId="128" applyNumberFormat="0" applyAlignment="0" applyProtection="0"/>
    <xf numFmtId="168" fontId="51" fillId="43" borderId="128" applyNumberFormat="0" applyAlignment="0" applyProtection="0"/>
    <xf numFmtId="168" fontId="51" fillId="43" borderId="128" applyNumberFormat="0" applyAlignment="0" applyProtection="0"/>
    <xf numFmtId="169" fontId="51" fillId="43" borderId="128" applyNumberFormat="0" applyAlignment="0" applyProtection="0"/>
    <xf numFmtId="168" fontId="51" fillId="43" borderId="128" applyNumberFormat="0" applyAlignment="0" applyProtection="0"/>
    <xf numFmtId="168" fontId="51" fillId="43" borderId="128" applyNumberFormat="0" applyAlignment="0" applyProtection="0"/>
    <xf numFmtId="169" fontId="51" fillId="43" borderId="128" applyNumberFormat="0" applyAlignment="0" applyProtection="0"/>
    <xf numFmtId="168" fontId="51" fillId="43" borderId="128" applyNumberFormat="0" applyAlignment="0" applyProtection="0"/>
    <xf numFmtId="0" fontId="49" fillId="43" borderId="128" applyNumberFormat="0" applyAlignment="0" applyProtection="0"/>
    <xf numFmtId="3" fontId="2" fillId="72" borderId="118" applyFont="0">
      <alignment horizontal="right" vertical="center"/>
      <protection locked="0"/>
    </xf>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2"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10" fillId="74" borderId="129" applyNumberFormat="0" applyFont="0" applyAlignment="0" applyProtection="0"/>
    <xf numFmtId="0" fontId="2"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2"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10"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3" fontId="2" fillId="75" borderId="118" applyFont="0">
      <alignment horizontal="right" vertical="center"/>
      <protection locked="0"/>
    </xf>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168" fontId="68"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168" fontId="68"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169" fontId="68"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0" fontId="66" fillId="64" borderId="130" applyNumberFormat="0" applyAlignment="0" applyProtection="0"/>
    <xf numFmtId="168" fontId="68" fillId="64" borderId="130" applyNumberFormat="0" applyAlignment="0" applyProtection="0"/>
    <xf numFmtId="169" fontId="68" fillId="64" borderId="130" applyNumberFormat="0" applyAlignment="0" applyProtection="0"/>
    <xf numFmtId="168" fontId="68" fillId="64" borderId="130" applyNumberFormat="0" applyAlignment="0" applyProtection="0"/>
    <xf numFmtId="168" fontId="68" fillId="64" borderId="130" applyNumberFormat="0" applyAlignment="0" applyProtection="0"/>
    <xf numFmtId="169" fontId="68" fillId="64" borderId="130" applyNumberFormat="0" applyAlignment="0" applyProtection="0"/>
    <xf numFmtId="168" fontId="68" fillId="64" borderId="130" applyNumberFormat="0" applyAlignment="0" applyProtection="0"/>
    <xf numFmtId="168" fontId="68" fillId="64" borderId="130" applyNumberFormat="0" applyAlignment="0" applyProtection="0"/>
    <xf numFmtId="169" fontId="68" fillId="64" borderId="130" applyNumberFormat="0" applyAlignment="0" applyProtection="0"/>
    <xf numFmtId="168" fontId="68" fillId="64" borderId="130" applyNumberFormat="0" applyAlignment="0" applyProtection="0"/>
    <xf numFmtId="168" fontId="68" fillId="64" borderId="130" applyNumberFormat="0" applyAlignment="0" applyProtection="0"/>
    <xf numFmtId="169" fontId="68" fillId="64" borderId="130" applyNumberFormat="0" applyAlignment="0" applyProtection="0"/>
    <xf numFmtId="168" fontId="68" fillId="64" borderId="130" applyNumberFormat="0" applyAlignment="0" applyProtection="0"/>
    <xf numFmtId="0" fontId="66" fillId="64" borderId="130" applyNumberFormat="0" applyAlignment="0" applyProtection="0"/>
    <xf numFmtId="3" fontId="2" fillId="70" borderId="118" applyFont="0">
      <alignment horizontal="right" vertical="center"/>
    </xf>
    <xf numFmtId="188" fontId="2" fillId="70" borderId="118" applyFont="0">
      <alignment horizontal="right" vertical="center"/>
    </xf>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168" fontId="77"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168" fontId="77"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169" fontId="77"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0" fontId="30" fillId="0" borderId="131" applyNumberFormat="0" applyFill="0" applyAlignment="0" applyProtection="0"/>
    <xf numFmtId="168" fontId="77" fillId="0" borderId="131" applyNumberFormat="0" applyFill="0" applyAlignment="0" applyProtection="0"/>
    <xf numFmtId="169" fontId="77" fillId="0" borderId="131" applyNumberFormat="0" applyFill="0" applyAlignment="0" applyProtection="0"/>
    <xf numFmtId="168" fontId="77" fillId="0" borderId="131" applyNumberFormat="0" applyFill="0" applyAlignment="0" applyProtection="0"/>
    <xf numFmtId="168" fontId="77" fillId="0" borderId="131" applyNumberFormat="0" applyFill="0" applyAlignment="0" applyProtection="0"/>
    <xf numFmtId="169" fontId="77" fillId="0" borderId="131" applyNumberFormat="0" applyFill="0" applyAlignment="0" applyProtection="0"/>
    <xf numFmtId="168" fontId="77" fillId="0" borderId="131" applyNumberFormat="0" applyFill="0" applyAlignment="0" applyProtection="0"/>
    <xf numFmtId="168" fontId="77" fillId="0" borderId="131" applyNumberFormat="0" applyFill="0" applyAlignment="0" applyProtection="0"/>
    <xf numFmtId="169" fontId="77" fillId="0" borderId="131" applyNumberFormat="0" applyFill="0" applyAlignment="0" applyProtection="0"/>
    <xf numFmtId="168" fontId="77" fillId="0" borderId="131" applyNumberFormat="0" applyFill="0" applyAlignment="0" applyProtection="0"/>
    <xf numFmtId="168" fontId="77" fillId="0" borderId="131" applyNumberFormat="0" applyFill="0" applyAlignment="0" applyProtection="0"/>
    <xf numFmtId="169" fontId="77" fillId="0" borderId="131" applyNumberFormat="0" applyFill="0" applyAlignment="0" applyProtection="0"/>
    <xf numFmtId="168" fontId="77" fillId="0" borderId="131" applyNumberFormat="0" applyFill="0" applyAlignment="0" applyProtection="0"/>
    <xf numFmtId="0" fontId="30" fillId="0" borderId="131" applyNumberFormat="0" applyFill="0" applyAlignment="0" applyProtection="0"/>
  </cellStyleXfs>
  <cellXfs count="815">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21" xfId="0" applyFont="1" applyFill="1" applyBorder="1" applyAlignment="1">
      <alignment horizontal="center"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5"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65" fillId="0" borderId="3" xfId="0" applyFont="1" applyFill="1" applyBorder="1" applyAlignment="1">
      <alignment horizontal="lef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3" xfId="0" applyFont="1" applyFill="1" applyBorder="1" applyAlignment="1">
      <alignment vertical="center"/>
    </xf>
    <xf numFmtId="0" fontId="3" fillId="0" borderId="71"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3" fillId="0" borderId="94" xfId="0" applyFont="1" applyFill="1" applyBorder="1" applyAlignment="1">
      <alignment vertical="center"/>
    </xf>
    <xf numFmtId="0" fontId="3" fillId="0" borderId="89"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6"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98" xfId="0" applyFont="1" applyFill="1" applyBorder="1" applyAlignment="1">
      <alignment horizontal="center" vertical="center"/>
    </xf>
    <xf numFmtId="0" fontId="3" fillId="0" borderId="99"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0" fontId="84" fillId="0" borderId="88" xfId="0" applyFont="1" applyFill="1" applyBorder="1" applyAlignment="1">
      <alignment horizontal="left" indent="1"/>
    </xf>
    <xf numFmtId="0" fontId="87" fillId="0" borderId="88" xfId="0" applyFont="1" applyFill="1" applyBorder="1" applyAlignment="1">
      <alignment horizontal="left" indent="1"/>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4" xfId="20964" applyFont="1" applyFill="1" applyBorder="1" applyAlignment="1">
      <alignment vertical="center"/>
    </xf>
    <xf numFmtId="0" fontId="45" fillId="77" borderId="105" xfId="20964" applyFont="1" applyFill="1" applyBorder="1" applyAlignment="1">
      <alignment vertical="center"/>
    </xf>
    <xf numFmtId="0" fontId="45" fillId="77" borderId="102" xfId="20964" applyFont="1" applyFill="1" applyBorder="1" applyAlignment="1">
      <alignment vertical="center"/>
    </xf>
    <xf numFmtId="0" fontId="105" fillId="70" borderId="101" xfId="20964" applyFont="1" applyFill="1" applyBorder="1" applyAlignment="1">
      <alignment horizontal="center" vertical="center"/>
    </xf>
    <xf numFmtId="0" fontId="105" fillId="70" borderId="102" xfId="20964" applyFont="1" applyFill="1" applyBorder="1" applyAlignment="1">
      <alignment horizontal="left" vertical="center" wrapText="1"/>
    </xf>
    <xf numFmtId="164" fontId="105" fillId="0" borderId="103" xfId="7" applyNumberFormat="1" applyFont="1" applyFill="1" applyBorder="1" applyAlignment="1" applyProtection="1">
      <alignment horizontal="right" vertical="center"/>
      <protection locked="0"/>
    </xf>
    <xf numFmtId="0" fontId="104" fillId="78" borderId="103" xfId="20964" applyFont="1" applyFill="1" applyBorder="1" applyAlignment="1">
      <alignment horizontal="center" vertical="center"/>
    </xf>
    <xf numFmtId="0" fontId="104"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6" fillId="70" borderId="101" xfId="20964" applyFont="1" applyFill="1" applyBorder="1" applyAlignment="1">
      <alignment horizontal="center" vertical="center"/>
    </xf>
    <xf numFmtId="0" fontId="105" fillId="70" borderId="105" xfId="20964" applyFont="1" applyFill="1" applyBorder="1" applyAlignment="1">
      <alignment vertical="center" wrapText="1"/>
    </xf>
    <xf numFmtId="0" fontId="105" fillId="70" borderId="102" xfId="20964" applyFont="1" applyFill="1" applyBorder="1" applyAlignment="1">
      <alignment horizontal="left" vertical="center"/>
    </xf>
    <xf numFmtId="0" fontId="106" fillId="3" borderId="101" xfId="20964" applyFont="1" applyFill="1" applyBorder="1" applyAlignment="1">
      <alignment horizontal="center" vertical="center"/>
    </xf>
    <xf numFmtId="0" fontId="105" fillId="3" borderId="102" xfId="20964" applyFont="1" applyFill="1" applyBorder="1" applyAlignment="1">
      <alignment horizontal="left" vertical="center"/>
    </xf>
    <xf numFmtId="0" fontId="106" fillId="0" borderId="101" xfId="20964" applyFont="1" applyFill="1" applyBorder="1" applyAlignment="1">
      <alignment horizontal="center" vertical="center"/>
    </xf>
    <xf numFmtId="0" fontId="105" fillId="0" borderId="102" xfId="20964" applyFont="1" applyFill="1" applyBorder="1" applyAlignment="1">
      <alignment horizontal="left" vertical="center"/>
    </xf>
    <xf numFmtId="0" fontId="107" fillId="78" borderId="103" xfId="20964" applyFont="1" applyFill="1" applyBorder="1" applyAlignment="1">
      <alignment horizontal="center" vertical="center"/>
    </xf>
    <xf numFmtId="0" fontId="104" fillId="78" borderId="105" xfId="20964" applyFont="1" applyFill="1" applyBorder="1" applyAlignment="1">
      <alignment vertical="center"/>
    </xf>
    <xf numFmtId="164" fontId="105" fillId="78" borderId="103" xfId="7" applyNumberFormat="1" applyFont="1" applyFill="1" applyBorder="1" applyAlignment="1" applyProtection="1">
      <alignment horizontal="right" vertical="center"/>
      <protection locked="0"/>
    </xf>
    <xf numFmtId="0" fontId="104" fillId="77" borderId="104" xfId="20964" applyFont="1" applyFill="1" applyBorder="1" applyAlignment="1">
      <alignment vertical="center"/>
    </xf>
    <xf numFmtId="0" fontId="104" fillId="77" borderId="105" xfId="20964" applyFont="1" applyFill="1" applyBorder="1" applyAlignment="1">
      <alignment vertical="center"/>
    </xf>
    <xf numFmtId="164" fontId="104" fillId="77" borderId="102" xfId="7" applyNumberFormat="1" applyFont="1" applyFill="1" applyBorder="1" applyAlignment="1">
      <alignment horizontal="right" vertical="center"/>
    </xf>
    <xf numFmtId="0" fontId="109" fillId="3" borderId="101" xfId="20964" applyFont="1" applyFill="1" applyBorder="1" applyAlignment="1">
      <alignment horizontal="center" vertical="center"/>
    </xf>
    <xf numFmtId="0" fontId="110" fillId="78" borderId="103" xfId="20964" applyFont="1" applyFill="1" applyBorder="1" applyAlignment="1">
      <alignment horizontal="center" vertical="center"/>
    </xf>
    <xf numFmtId="0" fontId="45" fillId="78" borderId="105" xfId="20964" applyFont="1" applyFill="1" applyBorder="1" applyAlignment="1">
      <alignment vertical="center"/>
    </xf>
    <xf numFmtId="0" fontId="109" fillId="70" borderId="101" xfId="20964" applyFont="1" applyFill="1" applyBorder="1" applyAlignment="1">
      <alignment horizontal="center" vertical="center"/>
    </xf>
    <xf numFmtId="164" fontId="105" fillId="3" borderId="103" xfId="7" applyNumberFormat="1" applyFont="1" applyFill="1" applyBorder="1" applyAlignment="1" applyProtection="1">
      <alignment horizontal="right" vertical="center"/>
      <protection locked="0"/>
    </xf>
    <xf numFmtId="0" fontId="110" fillId="3" borderId="103" xfId="20964" applyFont="1" applyFill="1" applyBorder="1" applyAlignment="1">
      <alignment horizontal="center" vertical="center"/>
    </xf>
    <xf numFmtId="0" fontId="45" fillId="3" borderId="105" xfId="20964" applyFont="1" applyFill="1" applyBorder="1" applyAlignment="1">
      <alignment vertical="center"/>
    </xf>
    <xf numFmtId="0" fontId="106"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0" fillId="0" borderId="103" xfId="0" applyFont="1" applyFill="1" applyBorder="1" applyAlignment="1">
      <alignment horizontal="left" vertical="center" wrapText="1"/>
    </xf>
    <xf numFmtId="10" fontId="96" fillId="0" borderId="103" xfId="20962" applyNumberFormat="1" applyFont="1" applyFill="1" applyBorder="1" applyAlignment="1">
      <alignment horizontal="left" vertical="center" wrapText="1"/>
    </xf>
    <xf numFmtId="10" fontId="3" fillId="0"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left" vertical="center" wrapText="1"/>
    </xf>
    <xf numFmtId="10" fontId="100" fillId="0" borderId="103" xfId="20962" applyNumberFormat="1" applyFont="1" applyFill="1" applyBorder="1" applyAlignment="1">
      <alignment horizontal="left" vertical="center" wrapText="1"/>
    </xf>
    <xf numFmtId="10" fontId="4" fillId="36"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3" xfId="0" applyFont="1" applyFill="1" applyBorder="1" applyAlignment="1">
      <alignment horizontal="left" vertical="center" wrapText="1"/>
    </xf>
    <xf numFmtId="0" fontId="3" fillId="0" borderId="103" xfId="0"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2"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84" fillId="0" borderId="103" xfId="0" applyFont="1" applyFill="1" applyBorder="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0"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3" xfId="0" applyFont="1" applyFill="1" applyBorder="1" applyAlignment="1">
      <alignment horizontal="center" wrapText="1"/>
    </xf>
    <xf numFmtId="0" fontId="3" fillId="0" borderId="103" xfId="0" applyFont="1" applyFill="1" applyBorder="1" applyAlignment="1">
      <alignment horizontal="center"/>
    </xf>
    <xf numFmtId="0" fontId="3" fillId="0" borderId="103"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0" xfId="0" applyFont="1" applyFill="1" applyBorder="1" applyAlignment="1">
      <alignment horizontal="center" vertical="center" wrapText="1"/>
    </xf>
    <xf numFmtId="0" fontId="3" fillId="0" borderId="21" xfId="0" applyFont="1" applyBorder="1"/>
    <xf numFmtId="0" fontId="3" fillId="0" borderId="103" xfId="0" applyFont="1" applyBorder="1" applyAlignment="1">
      <alignment wrapText="1"/>
    </xf>
    <xf numFmtId="0" fontId="99" fillId="0" borderId="103" xfId="0" applyFont="1" applyBorder="1" applyAlignment="1">
      <alignment horizontal="left" wrapText="1" indent="2"/>
    </xf>
    <xf numFmtId="0" fontId="4" fillId="0" borderId="21" xfId="0" applyFont="1" applyBorder="1"/>
    <xf numFmtId="0" fontId="4" fillId="0" borderId="103" xfId="0" applyFont="1" applyBorder="1" applyAlignment="1">
      <alignment wrapText="1"/>
    </xf>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0" fontId="99" fillId="0" borderId="103"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0" xfId="0" applyFont="1" applyFill="1" applyBorder="1"/>
    <xf numFmtId="0" fontId="4" fillId="0" borderId="24" xfId="0" applyFont="1" applyBorder="1"/>
    <xf numFmtId="0" fontId="4" fillId="0" borderId="25" xfId="0" applyFont="1" applyBorder="1" applyAlignment="1">
      <alignment wrapText="1"/>
    </xf>
    <xf numFmtId="0" fontId="2" fillId="2" borderId="95" xfId="0" applyFont="1" applyFill="1" applyBorder="1" applyAlignment="1">
      <alignment horizontal="right" vertical="center"/>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8" xfId="13" applyFont="1" applyFill="1" applyBorder="1" applyAlignment="1" applyProtection="1">
      <alignment horizontal="left" vertical="center" wrapText="1"/>
      <protection locked="0"/>
    </xf>
    <xf numFmtId="49" fontId="117" fillId="0" borderId="118" xfId="5" applyNumberFormat="1" applyFont="1" applyFill="1" applyBorder="1" applyAlignment="1" applyProtection="1">
      <alignment horizontal="right" vertical="center"/>
      <protection locked="0"/>
    </xf>
    <xf numFmtId="49" fontId="118" fillId="0" borderId="118" xfId="5" applyNumberFormat="1" applyFont="1" applyFill="1" applyBorder="1" applyAlignment="1" applyProtection="1">
      <alignment horizontal="right" vertical="center"/>
      <protection locked="0"/>
    </xf>
    <xf numFmtId="0" fontId="113" fillId="0" borderId="118" xfId="0" applyFont="1" applyFill="1" applyBorder="1"/>
    <xf numFmtId="49" fontId="117" fillId="0" borderId="118" xfId="5" applyNumberFormat="1" applyFont="1" applyFill="1" applyBorder="1" applyAlignment="1" applyProtection="1">
      <alignment horizontal="right" vertical="center" wrapText="1"/>
      <protection locked="0"/>
    </xf>
    <xf numFmtId="49" fontId="118" fillId="0" borderId="118" xfId="5" applyNumberFormat="1" applyFont="1" applyFill="1" applyBorder="1" applyAlignment="1" applyProtection="1">
      <alignment horizontal="right" vertical="center" wrapText="1"/>
      <protection locked="0"/>
    </xf>
    <xf numFmtId="0" fontId="113" fillId="0" borderId="0" xfId="0" applyFont="1" applyFill="1"/>
    <xf numFmtId="0" fontId="112" fillId="0" borderId="118" xfId="0" applyNumberFormat="1" applyFont="1" applyFill="1" applyBorder="1" applyAlignment="1">
      <alignment horizontal="left" vertical="center" wrapText="1"/>
    </xf>
    <xf numFmtId="0" fontId="116" fillId="0" borderId="118" xfId="0" applyFont="1" applyFill="1" applyBorder="1"/>
    <xf numFmtId="0" fontId="113" fillId="0" borderId="0" xfId="0" applyFont="1" applyFill="1" applyBorder="1"/>
    <xf numFmtId="0" fontId="115" fillId="0" borderId="118" xfId="0" applyFont="1" applyFill="1" applyBorder="1" applyAlignment="1">
      <alignment horizontal="left" indent="1"/>
    </xf>
    <xf numFmtId="0" fontId="115" fillId="0" borderId="118" xfId="0" applyFont="1" applyFill="1" applyBorder="1" applyAlignment="1">
      <alignment horizontal="left" wrapText="1" indent="1"/>
    </xf>
    <xf numFmtId="0" fontId="112" fillId="0" borderId="118" xfId="0" applyFont="1" applyFill="1" applyBorder="1" applyAlignment="1">
      <alignment horizontal="left" indent="1"/>
    </xf>
    <xf numFmtId="0" fontId="112" fillId="0" borderId="118" xfId="0" applyNumberFormat="1" applyFont="1" applyFill="1" applyBorder="1" applyAlignment="1">
      <alignment horizontal="left" indent="1"/>
    </xf>
    <xf numFmtId="0" fontId="112" fillId="0" borderId="118" xfId="0" applyFont="1" applyFill="1" applyBorder="1" applyAlignment="1">
      <alignment horizontal="left" wrapText="1" indent="2"/>
    </xf>
    <xf numFmtId="0" fontId="115" fillId="0" borderId="118" xfId="0" applyFont="1" applyFill="1" applyBorder="1" applyAlignment="1">
      <alignment horizontal="left" vertical="center" indent="1"/>
    </xf>
    <xf numFmtId="0" fontId="113" fillId="0" borderId="118" xfId="0" applyFont="1" applyFill="1" applyBorder="1" applyAlignment="1">
      <alignment horizontal="left" wrapText="1"/>
    </xf>
    <xf numFmtId="0" fontId="113" fillId="0" borderId="118" xfId="0" applyFont="1" applyFill="1" applyBorder="1" applyAlignment="1">
      <alignment horizontal="left" wrapText="1" indent="2"/>
    </xf>
    <xf numFmtId="49" fontId="113" fillId="0" borderId="118" xfId="0" applyNumberFormat="1" applyFont="1" applyFill="1" applyBorder="1" applyAlignment="1">
      <alignment horizontal="left" indent="3"/>
    </xf>
    <xf numFmtId="49" fontId="113" fillId="0" borderId="118" xfId="0" applyNumberFormat="1" applyFont="1" applyFill="1" applyBorder="1" applyAlignment="1">
      <alignment horizontal="left" indent="1"/>
    </xf>
    <xf numFmtId="49" fontId="113" fillId="0" borderId="118" xfId="0" applyNumberFormat="1" applyFont="1" applyFill="1" applyBorder="1" applyAlignment="1">
      <alignment horizontal="left" vertical="top" wrapText="1" indent="2"/>
    </xf>
    <xf numFmtId="49" fontId="113" fillId="0" borderId="118" xfId="0" applyNumberFormat="1" applyFont="1" applyFill="1" applyBorder="1" applyAlignment="1">
      <alignment horizontal="left" wrapText="1" indent="3"/>
    </xf>
    <xf numFmtId="49" fontId="113" fillId="0" borderId="118" xfId="0" applyNumberFormat="1" applyFont="1" applyFill="1" applyBorder="1" applyAlignment="1">
      <alignment horizontal="left" wrapText="1" indent="2"/>
    </xf>
    <xf numFmtId="0" fontId="113" fillId="0" borderId="118" xfId="0" applyNumberFormat="1" applyFont="1" applyFill="1" applyBorder="1" applyAlignment="1">
      <alignment horizontal="left" wrapText="1" indent="1"/>
    </xf>
    <xf numFmtId="49" fontId="113" fillId="0" borderId="118"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19" xfId="0" applyFont="1" applyFill="1" applyBorder="1" applyAlignment="1">
      <alignment horizontal="center" vertical="center" wrapText="1"/>
    </xf>
    <xf numFmtId="0" fontId="115" fillId="0" borderId="118" xfId="0" applyNumberFormat="1" applyFont="1" applyFill="1" applyBorder="1" applyAlignment="1">
      <alignment horizontal="left" vertical="center" wrapText="1"/>
    </xf>
    <xf numFmtId="0" fontId="113" fillId="0" borderId="118" xfId="0" applyFont="1" applyFill="1" applyBorder="1" applyAlignment="1">
      <alignment horizontal="left" indent="1"/>
    </xf>
    <xf numFmtId="0" fontId="6" fillId="0" borderId="118" xfId="17" applyBorder="1" applyAlignment="1" applyProtection="1"/>
    <xf numFmtId="0" fontId="116" fillId="0" borderId="118"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8"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8" xfId="0" applyFont="1" applyFill="1" applyBorder="1" applyAlignment="1">
      <alignment horizontal="center" vertical="center"/>
    </xf>
    <xf numFmtId="0" fontId="113" fillId="0" borderId="118" xfId="0" applyFont="1" applyFill="1" applyBorder="1" applyAlignment="1">
      <alignment horizontal="center" vertical="center" wrapText="1"/>
    </xf>
    <xf numFmtId="0" fontId="116" fillId="0" borderId="0" xfId="0" applyFont="1" applyFill="1"/>
    <xf numFmtId="0" fontId="113" fillId="0" borderId="118" xfId="0" applyFont="1" applyFill="1" applyBorder="1" applyAlignment="1">
      <alignment wrapText="1"/>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8" xfId="0" applyNumberFormat="1" applyFont="1" applyFill="1" applyBorder="1" applyAlignment="1">
      <alignment horizontal="center" vertical="center" wrapText="1"/>
    </xf>
    <xf numFmtId="0" fontId="113" fillId="0" borderId="118" xfId="0" applyFont="1" applyFill="1" applyBorder="1" applyAlignment="1">
      <alignment horizontal="center"/>
    </xf>
    <xf numFmtId="0" fontId="113" fillId="0" borderId="7" xfId="0" applyFont="1" applyFill="1" applyBorder="1"/>
    <xf numFmtId="0" fontId="113" fillId="0" borderId="118" xfId="0" applyFont="1" applyFill="1" applyBorder="1" applyAlignment="1">
      <alignment horizontal="left" indent="2"/>
    </xf>
    <xf numFmtId="0" fontId="113" fillId="0" borderId="118"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8" xfId="0" applyFont="1" applyFill="1" applyBorder="1" applyAlignment="1">
      <alignment horizontal="center" vertical="center" wrapText="1"/>
    </xf>
    <xf numFmtId="0" fontId="113" fillId="79" borderId="118" xfId="0" applyFont="1" applyFill="1" applyBorder="1"/>
    <xf numFmtId="0" fontId="116" fillId="79" borderId="118" xfId="0" applyFont="1" applyFill="1" applyBorder="1"/>
    <xf numFmtId="0" fontId="0" fillId="0" borderId="118" xfId="0" applyBorder="1" applyAlignment="1">
      <alignment horizontal="left" indent="2"/>
    </xf>
    <xf numFmtId="0" fontId="0" fillId="0" borderId="119" xfId="0" applyBorder="1" applyAlignment="1">
      <alignment horizontal="left" indent="2"/>
    </xf>
    <xf numFmtId="0" fontId="0" fillId="0" borderId="118" xfId="0" applyFill="1" applyBorder="1" applyAlignment="1">
      <alignment horizontal="left" indent="2"/>
    </xf>
    <xf numFmtId="0" fontId="123" fillId="0" borderId="125" xfId="0" applyNumberFormat="1" applyFont="1" applyFill="1" applyBorder="1" applyAlignment="1">
      <alignment vertical="center" wrapText="1" readingOrder="1"/>
    </xf>
    <xf numFmtId="0" fontId="123" fillId="0" borderId="126" xfId="0" applyNumberFormat="1" applyFont="1" applyFill="1" applyBorder="1" applyAlignment="1">
      <alignment vertical="center" wrapText="1" readingOrder="1"/>
    </xf>
    <xf numFmtId="0" fontId="123" fillId="0" borderId="126" xfId="0" applyNumberFormat="1" applyFont="1" applyFill="1" applyBorder="1" applyAlignment="1">
      <alignment horizontal="left" vertical="center" wrapText="1" indent="1" readingOrder="1"/>
    </xf>
    <xf numFmtId="0" fontId="123" fillId="0" borderId="127" xfId="0" applyNumberFormat="1" applyFont="1" applyFill="1" applyBorder="1" applyAlignment="1">
      <alignment vertical="center" wrapText="1" readingOrder="1"/>
    </xf>
    <xf numFmtId="0" fontId="124" fillId="0" borderId="118" xfId="0" applyNumberFormat="1" applyFont="1" applyFill="1" applyBorder="1" applyAlignment="1">
      <alignment vertical="center" wrapText="1" readingOrder="1"/>
    </xf>
    <xf numFmtId="0" fontId="113" fillId="0" borderId="119" xfId="0" applyFont="1" applyFill="1" applyBorder="1" applyAlignment="1">
      <alignment horizontal="center" vertical="center" wrapText="1"/>
    </xf>
    <xf numFmtId="0" fontId="0" fillId="0" borderId="7" xfId="0" applyBorder="1"/>
    <xf numFmtId="0" fontId="113" fillId="0" borderId="110" xfId="0" applyFont="1" applyFill="1" applyBorder="1" applyAlignment="1">
      <alignment horizontal="center" vertical="center" wrapText="1"/>
    </xf>
    <xf numFmtId="0" fontId="0" fillId="0" borderId="118" xfId="0" applyBorder="1" applyAlignment="1">
      <alignment horizontal="left" indent="3"/>
    </xf>
    <xf numFmtId="193" fontId="96" fillId="0" borderId="118" xfId="0" applyNumberFormat="1" applyFont="1" applyFill="1" applyBorder="1" applyAlignment="1" applyProtection="1">
      <alignment vertical="center" wrapText="1"/>
      <protection locked="0"/>
    </xf>
    <xf numFmtId="193" fontId="3" fillId="0" borderId="118" xfId="0" applyNumberFormat="1" applyFont="1" applyFill="1" applyBorder="1" applyAlignment="1" applyProtection="1">
      <alignment vertical="center" wrapText="1"/>
      <protection locked="0"/>
    </xf>
    <xf numFmtId="169" fontId="9" fillId="37" borderId="76" xfId="20" applyBorder="1"/>
    <xf numFmtId="193" fontId="96" fillId="0" borderId="118" xfId="0" applyNumberFormat="1" applyFont="1" applyFill="1" applyBorder="1" applyAlignment="1" applyProtection="1">
      <alignment horizontal="right" vertical="center" wrapText="1"/>
      <protection locked="0"/>
    </xf>
    <xf numFmtId="10" fontId="3" fillId="0" borderId="118" xfId="20962" applyNumberFormat="1" applyFont="1" applyFill="1" applyBorder="1" applyAlignment="1" applyProtection="1">
      <alignment horizontal="right" vertical="center" wrapText="1"/>
      <protection locked="0"/>
    </xf>
    <xf numFmtId="10" fontId="3" fillId="0" borderId="118" xfId="20962" applyNumberFormat="1" applyFont="1" applyBorder="1" applyAlignment="1" applyProtection="1">
      <alignment vertical="center" wrapText="1"/>
      <protection locked="0"/>
    </xf>
    <xf numFmtId="10" fontId="94" fillId="2" borderId="118" xfId="20962" applyNumberFormat="1" applyFont="1" applyFill="1" applyBorder="1" applyAlignment="1" applyProtection="1">
      <alignment vertical="center"/>
      <protection locked="0"/>
    </xf>
    <xf numFmtId="10" fontId="126" fillId="2" borderId="118" xfId="20962" applyNumberFormat="1" applyFont="1" applyFill="1" applyBorder="1" applyAlignment="1" applyProtection="1">
      <alignment vertical="center"/>
      <protection locked="0"/>
    </xf>
    <xf numFmtId="9" fontId="9" fillId="37" borderId="0" xfId="20962" applyFont="1" applyFill="1" applyBorder="1"/>
    <xf numFmtId="9" fontId="9" fillId="37" borderId="76" xfId="20962" applyFont="1" applyFill="1" applyBorder="1"/>
    <xf numFmtId="10" fontId="9" fillId="37" borderId="0" xfId="20962" applyNumberFormat="1" applyFont="1" applyFill="1" applyBorder="1"/>
    <xf numFmtId="10" fontId="9" fillId="37" borderId="76" xfId="20962" applyNumberFormat="1" applyFont="1" applyFill="1" applyBorder="1"/>
    <xf numFmtId="193" fontId="94" fillId="2" borderId="118" xfId="0" applyNumberFormat="1" applyFont="1" applyFill="1" applyBorder="1" applyAlignment="1" applyProtection="1">
      <alignment vertical="center"/>
      <protection locked="0"/>
    </xf>
    <xf numFmtId="193" fontId="126" fillId="2" borderId="118" xfId="0" applyNumberFormat="1" applyFont="1" applyFill="1" applyBorder="1" applyAlignment="1" applyProtection="1">
      <alignment vertical="center"/>
      <protection locked="0"/>
    </xf>
    <xf numFmtId="9" fontId="94" fillId="2" borderId="118" xfId="20962" applyFont="1" applyFill="1" applyBorder="1" applyAlignment="1" applyProtection="1">
      <alignment vertical="center"/>
      <protection locked="0"/>
    </xf>
    <xf numFmtId="9" fontId="126" fillId="2" borderId="118" xfId="20962" applyFont="1" applyFill="1" applyBorder="1" applyAlignment="1" applyProtection="1">
      <alignment vertical="center"/>
      <protection locked="0"/>
    </xf>
    <xf numFmtId="193" fontId="94" fillId="2" borderId="119" xfId="0" applyNumberFormat="1" applyFont="1" applyFill="1" applyBorder="1" applyAlignment="1" applyProtection="1">
      <alignment vertical="center"/>
      <protection locked="0"/>
    </xf>
    <xf numFmtId="193" fontId="126" fillId="2" borderId="119" xfId="0" applyNumberFormat="1" applyFont="1" applyFill="1" applyBorder="1" applyAlignment="1" applyProtection="1">
      <alignment vertical="center"/>
      <protection locked="0"/>
    </xf>
    <xf numFmtId="193" fontId="94" fillId="0" borderId="118" xfId="7" applyNumberFormat="1" applyFont="1" applyFill="1" applyBorder="1" applyAlignment="1" applyProtection="1">
      <alignment horizontal="right"/>
    </xf>
    <xf numFmtId="193" fontId="94" fillId="36" borderId="118" xfId="7" applyNumberFormat="1" applyFont="1" applyFill="1" applyBorder="1" applyAlignment="1" applyProtection="1">
      <alignment horizontal="right"/>
    </xf>
    <xf numFmtId="193" fontId="94" fillId="0" borderId="122" xfId="0" applyNumberFormat="1" applyFont="1" applyFill="1" applyBorder="1" applyAlignment="1" applyProtection="1">
      <alignment horizontal="right"/>
    </xf>
    <xf numFmtId="193" fontId="94" fillId="0" borderId="118" xfId="0" applyNumberFormat="1" applyFont="1" applyFill="1" applyBorder="1" applyAlignment="1" applyProtection="1">
      <alignment horizontal="right"/>
    </xf>
    <xf numFmtId="193" fontId="94" fillId="36" borderId="89" xfId="0" applyNumberFormat="1" applyFont="1" applyFill="1" applyBorder="1" applyAlignment="1" applyProtection="1">
      <alignment horizontal="right"/>
    </xf>
    <xf numFmtId="193" fontId="94" fillId="0" borderId="118" xfId="7" applyNumberFormat="1" applyFont="1" applyFill="1" applyBorder="1" applyAlignment="1" applyProtection="1">
      <alignment horizontal="right"/>
      <protection locked="0"/>
    </xf>
    <xf numFmtId="193" fontId="94" fillId="0" borderId="122" xfId="0" applyNumberFormat="1" applyFont="1" applyFill="1" applyBorder="1" applyAlignment="1" applyProtection="1">
      <alignment horizontal="right"/>
      <protection locked="0"/>
    </xf>
    <xf numFmtId="193" fontId="94" fillId="0" borderId="118" xfId="0" applyNumberFormat="1" applyFont="1" applyFill="1" applyBorder="1" applyAlignment="1" applyProtection="1">
      <alignment horizontal="right"/>
      <protection locked="0"/>
    </xf>
    <xf numFmtId="193" fontId="94" fillId="0" borderId="89"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7" fillId="0" borderId="118" xfId="0" applyNumberFormat="1" applyFont="1" applyFill="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7" fillId="36" borderId="118"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8" fillId="0" borderId="118" xfId="0" applyNumberFormat="1" applyFont="1" applyFill="1" applyBorder="1" applyAlignment="1">
      <alignment horizontal="center"/>
    </xf>
    <xf numFmtId="193" fontId="128" fillId="0" borderId="89" xfId="0" applyNumberFormat="1" applyFont="1" applyFill="1" applyBorder="1" applyAlignment="1">
      <alignment horizontal="center"/>
    </xf>
    <xf numFmtId="193" fontId="127" fillId="36" borderId="118" xfId="0" applyNumberFormat="1" applyFont="1" applyFill="1" applyBorder="1" applyAlignment="1" applyProtection="1">
      <alignment horizontal="right"/>
    </xf>
    <xf numFmtId="193" fontId="127" fillId="0" borderId="89" xfId="0" applyNumberFormat="1" applyFont="1" applyFill="1" applyBorder="1" applyAlignment="1" applyProtection="1">
      <alignment horizontal="right"/>
      <protection locked="0"/>
    </xf>
    <xf numFmtId="193" fontId="127" fillId="0" borderId="118" xfId="0" applyNumberFormat="1" applyFont="1" applyFill="1" applyBorder="1" applyAlignment="1" applyProtection="1">
      <alignment horizontal="right" indent="1"/>
      <protection locked="0"/>
    </xf>
    <xf numFmtId="193" fontId="127" fillId="0" borderId="118" xfId="0" applyNumberFormat="1" applyFont="1" applyFill="1" applyBorder="1" applyAlignment="1" applyProtection="1">
      <alignment horizontal="left" indent="1"/>
      <protection locked="0"/>
    </xf>
    <xf numFmtId="193" fontId="94" fillId="36" borderId="118" xfId="7" applyNumberFormat="1" applyFont="1" applyFill="1" applyBorder="1" applyAlignment="1" applyProtection="1"/>
    <xf numFmtId="193" fontId="127" fillId="0" borderId="118" xfId="0" applyNumberFormat="1" applyFont="1" applyFill="1" applyBorder="1" applyAlignment="1" applyProtection="1">
      <protection locked="0"/>
    </xf>
    <xf numFmtId="193" fontId="94" fillId="36" borderId="89" xfId="7" applyNumberFormat="1" applyFont="1" applyFill="1" applyBorder="1" applyAlignment="1" applyProtection="1"/>
    <xf numFmtId="193" fontId="127" fillId="0" borderId="118" xfId="0" applyNumberFormat="1" applyFont="1" applyFill="1" applyBorder="1" applyAlignment="1" applyProtection="1">
      <alignment horizontal="right" vertical="center"/>
      <protection locked="0"/>
    </xf>
    <xf numFmtId="193" fontId="127"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67" fontId="130" fillId="0" borderId="65" xfId="0" applyNumberFormat="1" applyFont="1" applyBorder="1" applyAlignment="1">
      <alignment horizontal="center"/>
    </xf>
    <xf numFmtId="167" fontId="132" fillId="36" borderId="60" xfId="0" applyNumberFormat="1" applyFont="1" applyFill="1" applyBorder="1" applyAlignment="1">
      <alignment horizontal="center"/>
    </xf>
    <xf numFmtId="167" fontId="130" fillId="0" borderId="69" xfId="0" applyNumberFormat="1" applyFont="1" applyBorder="1" applyAlignment="1">
      <alignment horizontal="center"/>
    </xf>
    <xf numFmtId="167" fontId="130" fillId="0" borderId="68" xfId="0" applyNumberFormat="1" applyFont="1" applyBorder="1" applyAlignment="1">
      <alignment horizontal="center"/>
    </xf>
    <xf numFmtId="167" fontId="133" fillId="76" borderId="65" xfId="0" applyNumberFormat="1" applyFont="1" applyFill="1" applyBorder="1" applyAlignment="1">
      <alignment horizontal="center"/>
    </xf>
    <xf numFmtId="193" fontId="132" fillId="36" borderId="62" xfId="0" applyNumberFormat="1" applyFont="1" applyFill="1" applyBorder="1" applyAlignment="1">
      <alignment vertical="center"/>
    </xf>
    <xf numFmtId="193" fontId="131" fillId="0" borderId="14" xfId="0" applyNumberFormat="1" applyFont="1" applyBorder="1" applyAlignment="1">
      <alignment vertical="center"/>
    </xf>
    <xf numFmtId="193" fontId="130" fillId="0" borderId="17" xfId="0" applyNumberFormat="1" applyFont="1" applyBorder="1" applyAlignment="1">
      <alignment vertical="center"/>
    </xf>
    <xf numFmtId="193" fontId="132" fillId="36" borderId="16" xfId="0" applyNumberFormat="1" applyFont="1" applyFill="1" applyBorder="1" applyAlignment="1">
      <alignment vertical="center"/>
    </xf>
    <xf numFmtId="193" fontId="130" fillId="0" borderId="14" xfId="0" applyNumberFormat="1" applyFont="1" applyBorder="1" applyAlignment="1">
      <alignment vertical="center"/>
    </xf>
    <xf numFmtId="193" fontId="130" fillId="36" borderId="13" xfId="0" applyNumberFormat="1" applyFont="1" applyFill="1" applyBorder="1" applyAlignment="1">
      <alignment vertical="center"/>
    </xf>
    <xf numFmtId="193" fontId="131" fillId="0" borderId="13" xfId="0" applyNumberFormat="1" applyFont="1" applyBorder="1" applyAlignment="1">
      <alignment vertical="center"/>
    </xf>
    <xf numFmtId="193" fontId="130" fillId="0" borderId="13" xfId="0" applyNumberFormat="1" applyFont="1" applyBorder="1" applyAlignment="1">
      <alignment vertical="center"/>
    </xf>
    <xf numFmtId="193" fontId="130" fillId="0" borderId="34" xfId="0" applyNumberFormat="1" applyFont="1" applyBorder="1" applyAlignment="1">
      <alignment vertical="center"/>
    </xf>
    <xf numFmtId="164" fontId="4" fillId="36" borderId="89" xfId="7" applyNumberFormat="1" applyFont="1" applyFill="1" applyBorder="1" applyAlignment="1">
      <alignment horizontal="center" vertical="center" wrapText="1"/>
    </xf>
    <xf numFmtId="164" fontId="4" fillId="36" borderId="89" xfId="7" applyNumberFormat="1" applyFont="1" applyFill="1" applyBorder="1" applyAlignment="1">
      <alignment horizontal="left" vertical="center" wrapText="1"/>
    </xf>
    <xf numFmtId="164" fontId="3" fillId="0" borderId="89" xfId="7" applyNumberFormat="1" applyFont="1" applyFill="1" applyBorder="1" applyAlignment="1">
      <alignment horizontal="right" vertical="center" wrapText="1"/>
    </xf>
    <xf numFmtId="193" fontId="96" fillId="36" borderId="26" xfId="2" applyNumberFormat="1" applyFont="1" applyFill="1" applyBorder="1" applyAlignment="1" applyProtection="1">
      <alignment vertical="top" wrapText="1"/>
    </xf>
    <xf numFmtId="193" fontId="96" fillId="36" borderId="133" xfId="2" applyNumberFormat="1" applyFont="1" applyFill="1" applyBorder="1" applyAlignment="1" applyProtection="1">
      <alignment vertical="top" wrapText="1"/>
      <protection locked="0"/>
    </xf>
    <xf numFmtId="193" fontId="96" fillId="3" borderId="133" xfId="2" applyNumberFormat="1" applyFont="1" applyFill="1" applyBorder="1" applyAlignment="1" applyProtection="1">
      <alignment vertical="top" wrapText="1"/>
      <protection locked="0"/>
    </xf>
    <xf numFmtId="193" fontId="96" fillId="36" borderId="133" xfId="2" applyNumberFormat="1" applyFont="1" applyFill="1" applyBorder="1" applyAlignment="1" applyProtection="1">
      <alignment vertical="top" wrapText="1"/>
    </xf>
    <xf numFmtId="193" fontId="96" fillId="3" borderId="133" xfId="2" applyNumberFormat="1" applyFont="1" applyFill="1" applyBorder="1" applyAlignment="1" applyProtection="1">
      <alignment vertical="top"/>
      <protection locked="0"/>
    </xf>
    <xf numFmtId="193" fontId="96" fillId="36" borderId="133" xfId="2" applyNumberFormat="1" applyFont="1" applyFill="1" applyBorder="1" applyAlignment="1" applyProtection="1">
      <alignment vertical="top"/>
    </xf>
    <xf numFmtId="193" fontId="0" fillId="0" borderId="133" xfId="0" applyNumberFormat="1" applyFill="1" applyBorder="1" applyAlignment="1">
      <alignment horizontal="right" wrapText="1"/>
    </xf>
    <xf numFmtId="193" fontId="0" fillId="36" borderId="133" xfId="0" applyNumberFormat="1" applyFill="1" applyBorder="1" applyAlignment="1">
      <alignment horizontal="right" vertical="center" wrapText="1"/>
    </xf>
    <xf numFmtId="193" fontId="0" fillId="0" borderId="133" xfId="0" applyNumberFormat="1" applyBorder="1" applyAlignment="1">
      <alignment horizontal="right" wrapText="1"/>
    </xf>
    <xf numFmtId="193" fontId="0" fillId="0" borderId="133" xfId="0" applyNumberFormat="1" applyBorder="1" applyAlignment="1">
      <alignment horizontal="right"/>
    </xf>
    <xf numFmtId="193" fontId="0" fillId="36" borderId="20" xfId="0" applyNumberFormat="1" applyFill="1" applyBorder="1" applyAlignment="1">
      <alignment horizontal="right" vertical="center"/>
    </xf>
    <xf numFmtId="167" fontId="99" fillId="0" borderId="132" xfId="0" applyNumberFormat="1" applyFont="1" applyBorder="1" applyAlignment="1">
      <alignment horizontal="center" vertical="center"/>
    </xf>
    <xf numFmtId="167" fontId="3" fillId="0" borderId="133" xfId="0" applyNumberFormat="1" applyFont="1" applyBorder="1" applyAlignment="1">
      <alignment horizontal="center" vertical="center"/>
    </xf>
    <xf numFmtId="167" fontId="3" fillId="0" borderId="132" xfId="0" applyNumberFormat="1" applyFont="1" applyBorder="1" applyAlignment="1">
      <alignment horizontal="center" vertical="center"/>
    </xf>
    <xf numFmtId="0" fontId="2" fillId="0" borderId="134" xfId="0" applyFont="1" applyBorder="1" applyAlignment="1"/>
    <xf numFmtId="0" fontId="2" fillId="0" borderId="135" xfId="0" applyFont="1" applyBorder="1" applyAlignment="1">
      <alignment wrapText="1"/>
    </xf>
    <xf numFmtId="193" fontId="94" fillId="36" borderId="25" xfId="0" applyNumberFormat="1" applyFont="1" applyFill="1" applyBorder="1" applyAlignment="1" applyProtection="1">
      <alignment horizontal="right"/>
    </xf>
    <xf numFmtId="193" fontId="94" fillId="0" borderId="25" xfId="0" applyNumberFormat="1" applyFont="1" applyFill="1" applyBorder="1" applyAlignment="1" applyProtection="1">
      <alignment horizontal="right"/>
    </xf>
    <xf numFmtId="193" fontId="94" fillId="36" borderId="133" xfId="0" applyNumberFormat="1" applyFont="1" applyFill="1" applyBorder="1" applyAlignment="1" applyProtection="1">
      <alignment horizontal="right"/>
    </xf>
    <xf numFmtId="193" fontId="94" fillId="36" borderId="132" xfId="0" applyNumberFormat="1" applyFont="1" applyFill="1" applyBorder="1" applyAlignment="1" applyProtection="1">
      <alignment horizontal="right"/>
    </xf>
    <xf numFmtId="193" fontId="94" fillId="0" borderId="132" xfId="0" applyNumberFormat="1" applyFont="1" applyFill="1" applyBorder="1" applyAlignment="1" applyProtection="1">
      <alignment horizontal="right"/>
    </xf>
    <xf numFmtId="0" fontId="85" fillId="0" borderId="118" xfId="0" applyFont="1" applyBorder="1"/>
    <xf numFmtId="3" fontId="103" fillId="36" borderId="133"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10" fontId="100" fillId="0" borderId="132" xfId="20962" applyNumberFormat="1" applyFont="1" applyFill="1" applyBorder="1" applyAlignment="1">
      <alignment horizontal="left" vertical="center" wrapText="1"/>
    </xf>
    <xf numFmtId="3" fontId="103" fillId="36" borderId="132" xfId="0" applyNumberFormat="1" applyFont="1" applyFill="1" applyBorder="1" applyAlignment="1">
      <alignment vertical="center" wrapText="1"/>
    </xf>
    <xf numFmtId="3" fontId="103" fillId="0" borderId="132" xfId="0" applyNumberFormat="1" applyFont="1" applyBorder="1" applyAlignment="1">
      <alignment vertical="center" wrapText="1"/>
    </xf>
    <xf numFmtId="3" fontId="103" fillId="0" borderId="132" xfId="0" applyNumberFormat="1" applyFont="1" applyFill="1" applyBorder="1" applyAlignment="1">
      <alignment vertical="center" wrapText="1"/>
    </xf>
    <xf numFmtId="3" fontId="103" fillId="36" borderId="135" xfId="0" applyNumberFormat="1" applyFont="1" applyFill="1" applyBorder="1" applyAlignment="1">
      <alignment vertical="center" wrapText="1"/>
    </xf>
    <xf numFmtId="3" fontId="103" fillId="0" borderId="135"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134" xfId="0" applyNumberFormat="1" applyFont="1" applyFill="1" applyBorder="1" applyAlignment="1">
      <alignment vertical="center" wrapText="1"/>
    </xf>
    <xf numFmtId="3" fontId="103" fillId="0" borderId="134" xfId="0" applyNumberFormat="1" applyFont="1" applyBorder="1" applyAlignment="1">
      <alignment vertical="center" wrapText="1"/>
    </xf>
    <xf numFmtId="3" fontId="103" fillId="0" borderId="134"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14" fontId="84" fillId="0" borderId="0" xfId="0" applyNumberFormat="1" applyFont="1"/>
    <xf numFmtId="0" fontId="129" fillId="0" borderId="132" xfId="0" applyFont="1" applyBorder="1"/>
    <xf numFmtId="164" fontId="3" fillId="0" borderId="26" xfId="7" applyNumberFormat="1" applyFont="1" applyFill="1" applyBorder="1" applyAlignment="1">
      <alignment horizontal="right" vertical="center" wrapText="1"/>
    </xf>
    <xf numFmtId="194" fontId="105" fillId="0" borderId="103" xfId="20962" applyNumberFormat="1" applyFont="1" applyFill="1" applyBorder="1" applyAlignment="1" applyProtection="1">
      <alignment horizontal="right" vertical="center"/>
      <protection locked="0"/>
    </xf>
    <xf numFmtId="43" fontId="85" fillId="0" borderId="0" xfId="7" applyFont="1" applyFill="1"/>
    <xf numFmtId="14" fontId="2" fillId="0" borderId="0" xfId="0" applyNumberFormat="1" applyFont="1" applyAlignment="1">
      <alignment horizontal="left"/>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14" fontId="84" fillId="0" borderId="0" xfId="0" applyNumberFormat="1" applyFont="1" applyAlignment="1">
      <alignment horizontal="left"/>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3" fillId="0" borderId="132" xfId="0" applyNumberFormat="1" applyFont="1" applyBorder="1"/>
    <xf numFmtId="193" fontId="3" fillId="0" borderId="132" xfId="0" applyNumberFormat="1" applyFont="1" applyFill="1" applyBorder="1"/>
    <xf numFmtId="193" fontId="3" fillId="0" borderId="135" xfId="0" applyNumberFormat="1" applyFont="1" applyBorder="1"/>
    <xf numFmtId="9" fontId="3" fillId="0" borderId="133" xfId="20962" applyFont="1" applyBorder="1"/>
    <xf numFmtId="193" fontId="3" fillId="0" borderId="135" xfId="0" applyNumberFormat="1" applyFont="1" applyFill="1" applyBorder="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0" fontId="45" fillId="0" borderId="0" xfId="11" applyFont="1" applyFill="1" applyBorder="1" applyProtection="1"/>
    <xf numFmtId="0" fontId="45" fillId="0" borderId="0" xfId="0" applyFont="1"/>
    <xf numFmtId="14" fontId="86" fillId="0" borderId="0" xfId="0" applyNumberFormat="1" applyFont="1" applyAlignment="1">
      <alignment horizontal="left"/>
    </xf>
    <xf numFmtId="0" fontId="84" fillId="0" borderId="134" xfId="0" applyFont="1" applyBorder="1" applyAlignment="1">
      <alignment horizontal="left"/>
    </xf>
    <xf numFmtId="0" fontId="84" fillId="0" borderId="23" xfId="0" applyFont="1" applyBorder="1" applyAlignment="1">
      <alignment horizontal="left"/>
    </xf>
    <xf numFmtId="0" fontId="113" fillId="0" borderId="119" xfId="0" applyFont="1" applyFill="1" applyBorder="1" applyAlignment="1">
      <alignment horizontal="center" vertical="center" wrapText="1"/>
    </xf>
    <xf numFmtId="0" fontId="45" fillId="0" borderId="0" xfId="11" applyFont="1" applyFill="1" applyBorder="1" applyAlignment="1" applyProtection="1">
      <alignment horizontal="left"/>
    </xf>
    <xf numFmtId="0" fontId="86" fillId="0" borderId="0" xfId="0" applyFont="1" applyAlignment="1">
      <alignment horizontal="left"/>
    </xf>
    <xf numFmtId="9" fontId="84" fillId="0" borderId="23" xfId="0" applyNumberFormat="1" applyFont="1" applyBorder="1" applyAlignment="1">
      <alignment horizontal="left"/>
    </xf>
    <xf numFmtId="0" fontId="2" fillId="0" borderId="0" xfId="0" applyFont="1" applyAlignment="1">
      <alignment horizontal="left"/>
    </xf>
    <xf numFmtId="193" fontId="0" fillId="36" borderId="26" xfId="0" applyNumberFormat="1" applyFill="1" applyBorder="1" applyAlignment="1">
      <alignment horizontal="center" vertical="center" wrapText="1"/>
    </xf>
    <xf numFmtId="164" fontId="121" fillId="0" borderId="118" xfId="7" applyNumberFormat="1" applyFont="1" applyBorder="1"/>
    <xf numFmtId="164" fontId="0" fillId="0" borderId="118" xfId="7" applyNumberFormat="1" applyFont="1" applyBorder="1"/>
    <xf numFmtId="164" fontId="121" fillId="0" borderId="119" xfId="7" applyNumberFormat="1" applyFont="1" applyBorder="1"/>
    <xf numFmtId="164" fontId="0" fillId="0" borderId="119" xfId="7" applyNumberFormat="1" applyFont="1" applyBorder="1"/>
    <xf numFmtId="10" fontId="0" fillId="0" borderId="118" xfId="20962" applyNumberFormat="1" applyFont="1" applyBorder="1"/>
    <xf numFmtId="10" fontId="0" fillId="0" borderId="119" xfId="20962" applyNumberFormat="1" applyFont="1" applyBorder="1"/>
    <xf numFmtId="10" fontId="85" fillId="0" borderId="0" xfId="20962" applyNumberFormat="1" applyFont="1"/>
    <xf numFmtId="0" fontId="2" fillId="0" borderId="0" xfId="0" applyFont="1" applyBorder="1" applyAlignment="1">
      <alignment horizontal="left"/>
    </xf>
    <xf numFmtId="0" fontId="86" fillId="0" borderId="1" xfId="0" applyFont="1" applyBorder="1" applyAlignment="1">
      <alignment horizontal="left" vertical="center"/>
    </xf>
    <xf numFmtId="0" fontId="2" fillId="0" borderId="19" xfId="0" applyFont="1" applyBorder="1" applyAlignment="1">
      <alignment horizontal="left" vertical="center" wrapText="1"/>
    </xf>
    <xf numFmtId="0" fontId="2" fillId="0" borderId="3" xfId="0" applyFont="1" applyBorder="1" applyAlignment="1">
      <alignment horizontal="left" vertical="center" wrapText="1"/>
    </xf>
    <xf numFmtId="0" fontId="2" fillId="0" borderId="101"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wrapText="1"/>
    </xf>
    <xf numFmtId="0" fontId="96" fillId="0" borderId="0" xfId="0" applyFont="1" applyAlignment="1">
      <alignment horizontal="left" wrapText="1"/>
    </xf>
    <xf numFmtId="14" fontId="84" fillId="0" borderId="0" xfId="0" applyNumberFormat="1" applyFont="1" applyFill="1" applyAlignment="1">
      <alignment horizontal="left"/>
    </xf>
    <xf numFmtId="0" fontId="113" fillId="0" borderId="0" xfId="0" applyFont="1" applyFill="1" applyAlignment="1">
      <alignment horizontal="left"/>
    </xf>
    <xf numFmtId="0" fontId="116" fillId="0" borderId="118" xfId="0" applyFont="1" applyFill="1" applyBorder="1" applyAlignment="1">
      <alignment horizontal="left"/>
    </xf>
    <xf numFmtId="0" fontId="113" fillId="0" borderId="0" xfId="0" applyFont="1" applyFill="1" applyAlignment="1">
      <alignment horizontal="center"/>
    </xf>
    <xf numFmtId="0" fontId="113" fillId="0" borderId="118" xfId="0" applyFont="1" applyFill="1" applyBorder="1" applyAlignment="1">
      <alignment horizontal="left"/>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6" fillId="0" borderId="110" xfId="0" applyFont="1" applyFill="1" applyBorder="1" applyAlignment="1">
      <alignment horizontal="center" vertical="center" wrapText="1"/>
    </xf>
    <xf numFmtId="0" fontId="116" fillId="0" borderId="111" xfId="0" applyFont="1" applyFill="1" applyBorder="1" applyAlignment="1">
      <alignment horizontal="center" vertical="center" wrapText="1"/>
    </xf>
    <xf numFmtId="0" fontId="116" fillId="0" borderId="112"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20" fillId="0" borderId="11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112"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18"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0" xfId="0" applyFont="1" applyFill="1" applyBorder="1" applyAlignment="1">
      <alignment horizontal="center" vertical="top" wrapText="1"/>
    </xf>
    <xf numFmtId="0" fontId="116" fillId="0" borderId="112"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21" xfId="0" applyFont="1" applyFill="1" applyBorder="1" applyAlignment="1">
      <alignment horizontal="center" vertical="center"/>
    </xf>
    <xf numFmtId="0" fontId="113" fillId="0" borderId="122" xfId="0" applyFont="1" applyFill="1" applyBorder="1" applyAlignment="1">
      <alignment horizontal="center" vertical="center"/>
    </xf>
    <xf numFmtId="0" fontId="113" fillId="0" borderId="110" xfId="0" applyFont="1" applyFill="1" applyBorder="1" applyAlignment="1">
      <alignment horizontal="center" vertical="top" wrapText="1"/>
    </xf>
    <xf numFmtId="0" fontId="113" fillId="0" borderId="111" xfId="0" applyFont="1" applyFill="1" applyBorder="1" applyAlignment="1">
      <alignment horizontal="center" vertical="top" wrapText="1"/>
    </xf>
    <xf numFmtId="0" fontId="113" fillId="0" borderId="112" xfId="0" applyFont="1" applyFill="1" applyBorder="1" applyAlignment="1">
      <alignment horizontal="center" vertical="top" wrapText="1"/>
    </xf>
    <xf numFmtId="0" fontId="113" fillId="0" borderId="121"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3" xfId="0" applyNumberFormat="1" applyFont="1" applyFill="1" applyBorder="1" applyAlignment="1">
      <alignment horizontal="left" vertical="top" wrapText="1"/>
    </xf>
    <xf numFmtId="0" fontId="115" fillId="0" borderId="124" xfId="0" applyNumberFormat="1" applyFont="1" applyFill="1" applyBorder="1" applyAlignment="1">
      <alignment horizontal="left" vertical="top" wrapText="1"/>
    </xf>
    <xf numFmtId="0" fontId="121" fillId="0" borderId="119" xfId="0" applyFont="1" applyBorder="1" applyAlignment="1">
      <alignment horizontal="center" vertical="center" wrapText="1"/>
    </xf>
    <xf numFmtId="0" fontId="121" fillId="0" borderId="110" xfId="0" applyFont="1" applyBorder="1" applyAlignment="1">
      <alignment horizontal="center" vertical="center" wrapText="1"/>
    </xf>
    <xf numFmtId="0" fontId="125" fillId="0" borderId="118" xfId="0" applyFont="1" applyBorder="1" applyAlignment="1">
      <alignment horizontal="center" vertical="center"/>
    </xf>
    <xf numFmtId="0" fontId="122" fillId="0" borderId="118" xfId="0" applyFont="1" applyBorder="1" applyAlignment="1">
      <alignment horizontal="center" vertical="center" wrapText="1"/>
    </xf>
    <xf numFmtId="164" fontId="3" fillId="0" borderId="136" xfId="7" applyNumberFormat="1" applyFont="1" applyFill="1" applyBorder="1" applyAlignment="1">
      <alignment vertical="center"/>
    </xf>
    <xf numFmtId="164" fontId="3" fillId="0" borderId="137" xfId="7" applyNumberFormat="1" applyFont="1" applyFill="1" applyBorder="1" applyAlignment="1">
      <alignment vertical="center"/>
    </xf>
    <xf numFmtId="164" fontId="3" fillId="0" borderId="77" xfId="7" applyNumberFormat="1" applyFont="1" applyFill="1" applyBorder="1" applyAlignment="1">
      <alignment vertical="center"/>
    </xf>
    <xf numFmtId="164" fontId="3" fillId="0" borderId="139" xfId="7" applyNumberFormat="1" applyFont="1" applyFill="1" applyBorder="1" applyAlignment="1">
      <alignment vertical="center"/>
    </xf>
    <xf numFmtId="10" fontId="3" fillId="0" borderId="140" xfId="20962" applyNumberFormat="1" applyFont="1" applyFill="1" applyBorder="1" applyAlignment="1">
      <alignment vertical="center"/>
    </xf>
    <xf numFmtId="10" fontId="3" fillId="0" borderId="27" xfId="20962" applyNumberFormat="1" applyFont="1" applyFill="1" applyBorder="1" applyAlignment="1">
      <alignment vertical="center"/>
    </xf>
    <xf numFmtId="10" fontId="3" fillId="0" borderId="26" xfId="20962" applyNumberFormat="1" applyFont="1" applyFill="1" applyBorder="1" applyAlignment="1">
      <alignment vertical="center"/>
    </xf>
    <xf numFmtId="164" fontId="4" fillId="0" borderId="141" xfId="7" applyNumberFormat="1" applyFont="1" applyBorder="1"/>
    <xf numFmtId="164" fontId="4" fillId="0" borderId="138" xfId="7" applyNumberFormat="1" applyFont="1" applyBorder="1"/>
    <xf numFmtId="164" fontId="3" fillId="0" borderId="141" xfId="7" applyNumberFormat="1" applyFont="1" applyBorder="1"/>
    <xf numFmtId="164" fontId="3" fillId="0" borderId="138" xfId="7" applyNumberFormat="1" applyFont="1" applyBorder="1"/>
    <xf numFmtId="169" fontId="9" fillId="37" borderId="141" xfId="20" applyBorder="1"/>
    <xf numFmtId="164" fontId="3" fillId="0" borderId="141" xfId="7" applyNumberFormat="1" applyFont="1" applyBorder="1" applyAlignment="1">
      <alignment vertical="center"/>
    </xf>
    <xf numFmtId="164" fontId="4" fillId="0" borderId="141" xfId="7" applyNumberFormat="1" applyFont="1" applyBorder="1" applyAlignment="1">
      <alignment vertical="center"/>
    </xf>
    <xf numFmtId="195" fontId="4" fillId="0" borderId="138" xfId="7" applyNumberFormat="1" applyFont="1" applyBorder="1"/>
    <xf numFmtId="164" fontId="3" fillId="0" borderId="141" xfId="7" applyNumberFormat="1" applyFont="1" applyFill="1" applyBorder="1"/>
    <xf numFmtId="164" fontId="3" fillId="0" borderId="141" xfId="7" applyNumberFormat="1" applyFont="1" applyFill="1" applyBorder="1" applyAlignment="1">
      <alignment vertical="center"/>
    </xf>
    <xf numFmtId="43" fontId="4" fillId="0" borderId="141" xfId="7" applyNumberFormat="1" applyFont="1" applyBorder="1"/>
    <xf numFmtId="10" fontId="111" fillId="0" borderId="142" xfId="20962" applyNumberFormat="1" applyFont="1" applyBorder="1" applyAlignment="1">
      <alignment horizontal="center" wrapText="1"/>
    </xf>
    <xf numFmtId="43" fontId="113" fillId="0" borderId="141" xfId="7" applyFont="1" applyBorder="1"/>
    <xf numFmtId="164" fontId="116" fillId="0" borderId="141" xfId="7" applyNumberFormat="1" applyFont="1" applyBorder="1"/>
    <xf numFmtId="164" fontId="113" fillId="0" borderId="141" xfId="7" applyNumberFormat="1" applyFont="1" applyBorder="1"/>
    <xf numFmtId="164" fontId="113" fillId="0" borderId="141" xfId="7" applyNumberFormat="1" applyFont="1" applyFill="1" applyBorder="1"/>
    <xf numFmtId="166" fontId="112" fillId="36" borderId="141" xfId="20965" applyFont="1" applyFill="1" applyBorder="1" applyAlignment="1">
      <alignment horizontal="center"/>
    </xf>
    <xf numFmtId="166" fontId="112" fillId="36" borderId="141" xfId="20965" applyNumberFormat="1" applyFont="1" applyFill="1" applyBorder="1" applyAlignment="1">
      <alignment horizontal="center"/>
    </xf>
    <xf numFmtId="164" fontId="113" fillId="0" borderId="141" xfId="7" applyNumberFormat="1" applyFont="1" applyBorder="1" applyAlignment="1">
      <alignment horizontal="center"/>
    </xf>
    <xf numFmtId="164" fontId="116" fillId="0" borderId="141" xfId="7" applyNumberFormat="1" applyFont="1" applyBorder="1" applyAlignment="1">
      <alignment horizontal="center"/>
    </xf>
    <xf numFmtId="164" fontId="113" fillId="80" borderId="141" xfId="7" applyNumberFormat="1" applyFont="1" applyFill="1" applyBorder="1" applyAlignment="1">
      <alignment horizontal="center"/>
    </xf>
    <xf numFmtId="164" fontId="113" fillId="80" borderId="141" xfId="7" applyNumberFormat="1" applyFont="1" applyFill="1" applyBorder="1"/>
    <xf numFmtId="164" fontId="116" fillId="0" borderId="7" xfId="7" applyNumberFormat="1" applyFont="1" applyBorder="1"/>
    <xf numFmtId="164" fontId="113" fillId="0" borderId="141" xfId="7" applyNumberFormat="1" applyFont="1" applyBorder="1" applyAlignment="1">
      <alignment horizontal="left" indent="1"/>
    </xf>
    <xf numFmtId="164" fontId="113" fillId="0" borderId="141" xfId="7" applyNumberFormat="1" applyFont="1" applyBorder="1" applyAlignment="1">
      <alignment horizontal="left" indent="2"/>
    </xf>
    <xf numFmtId="164" fontId="113" fillId="0" borderId="141" xfId="7" applyNumberFormat="1" applyFont="1" applyFill="1" applyBorder="1" applyAlignment="1">
      <alignment horizontal="left" indent="3"/>
    </xf>
    <xf numFmtId="164" fontId="113" fillId="0" borderId="141" xfId="7" applyNumberFormat="1" applyFont="1" applyFill="1" applyBorder="1" applyAlignment="1">
      <alignment horizontal="left" indent="1"/>
    </xf>
    <xf numFmtId="164" fontId="113" fillId="81" borderId="141" xfId="7" applyNumberFormat="1" applyFont="1" applyFill="1" applyBorder="1"/>
    <xf numFmtId="164" fontId="113" fillId="0" borderId="141" xfId="7" applyNumberFormat="1" applyFont="1" applyFill="1" applyBorder="1" applyAlignment="1">
      <alignment horizontal="left" vertical="top" wrapText="1" indent="2"/>
    </xf>
    <xf numFmtId="164" fontId="113" fillId="0" borderId="141" xfId="7" applyNumberFormat="1" applyFont="1" applyFill="1" applyBorder="1" applyAlignment="1">
      <alignment horizontal="left" wrapText="1" indent="3"/>
    </xf>
    <xf numFmtId="164" fontId="113" fillId="0" borderId="141" xfId="7" applyNumberFormat="1" applyFont="1" applyFill="1" applyBorder="1" applyAlignment="1">
      <alignment horizontal="left" wrapText="1" indent="2"/>
    </xf>
    <xf numFmtId="164" fontId="113" fillId="0" borderId="141" xfId="7" applyNumberFormat="1" applyFont="1" applyFill="1" applyBorder="1" applyAlignment="1">
      <alignment horizontal="left" wrapText="1" indent="1"/>
    </xf>
    <xf numFmtId="164" fontId="112" fillId="0" borderId="141" xfId="7" applyNumberFormat="1" applyFont="1" applyFill="1" applyBorder="1" applyAlignment="1">
      <alignment horizontal="left" vertical="center" wrapText="1"/>
    </xf>
    <xf numFmtId="164" fontId="113" fillId="0" borderId="141" xfId="7" applyNumberFormat="1" applyFont="1" applyBorder="1" applyAlignment="1">
      <alignment horizontal="center" vertical="center" wrapText="1"/>
    </xf>
    <xf numFmtId="0" fontId="113" fillId="0" borderId="141" xfId="0" applyFont="1" applyBorder="1"/>
    <xf numFmtId="164" fontId="113" fillId="0" borderId="141" xfId="7" applyNumberFormat="1" applyFont="1" applyBorder="1" applyAlignment="1">
      <alignment horizontal="center" vertical="center"/>
    </xf>
    <xf numFmtId="0" fontId="112" fillId="0" borderId="141" xfId="0" applyNumberFormat="1" applyFont="1" applyFill="1" applyBorder="1" applyAlignment="1">
      <alignment horizontal="left" vertical="center" wrapText="1"/>
    </xf>
    <xf numFmtId="0" fontId="113" fillId="0" borderId="141" xfId="0" applyFont="1" applyBorder="1" applyAlignment="1">
      <alignment horizontal="center" vertical="center"/>
    </xf>
    <xf numFmtId="164" fontId="115" fillId="0" borderId="141" xfId="0" applyNumberFormat="1" applyFont="1" applyFill="1" applyBorder="1" applyAlignment="1">
      <alignment horizontal="left" vertical="center" wrapText="1"/>
    </xf>
    <xf numFmtId="0" fontId="112" fillId="0" borderId="0" xfId="11" applyFont="1" applyFill="1" applyBorder="1" applyAlignment="1" applyProtection="1">
      <alignment horizontal="left"/>
    </xf>
  </cellXfs>
  <cellStyles count="21414">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0967"/>
    <cellStyle name="Calculation 2 10 3" xfId="724"/>
    <cellStyle name="Calculation 2 10 3 2" xfId="20968"/>
    <cellStyle name="Calculation 2 10 4" xfId="725"/>
    <cellStyle name="Calculation 2 10 4 2" xfId="20969"/>
    <cellStyle name="Calculation 2 10 5" xfId="726"/>
    <cellStyle name="Calculation 2 10 5 2" xfId="20970"/>
    <cellStyle name="Calculation 2 11" xfId="727"/>
    <cellStyle name="Calculation 2 11 2" xfId="728"/>
    <cellStyle name="Calculation 2 11 2 2" xfId="20972"/>
    <cellStyle name="Calculation 2 11 3" xfId="729"/>
    <cellStyle name="Calculation 2 11 3 2" xfId="20973"/>
    <cellStyle name="Calculation 2 11 4" xfId="730"/>
    <cellStyle name="Calculation 2 11 4 2" xfId="20974"/>
    <cellStyle name="Calculation 2 11 5" xfId="731"/>
    <cellStyle name="Calculation 2 11 5 2" xfId="20975"/>
    <cellStyle name="Calculation 2 11 6" xfId="20971"/>
    <cellStyle name="Calculation 2 12" xfId="732"/>
    <cellStyle name="Calculation 2 12 2" xfId="733"/>
    <cellStyle name="Calculation 2 12 2 2" xfId="20977"/>
    <cellStyle name="Calculation 2 12 3" xfId="734"/>
    <cellStyle name="Calculation 2 12 3 2" xfId="20978"/>
    <cellStyle name="Calculation 2 12 4" xfId="735"/>
    <cellStyle name="Calculation 2 12 4 2" xfId="20979"/>
    <cellStyle name="Calculation 2 12 5" xfId="736"/>
    <cellStyle name="Calculation 2 12 5 2" xfId="20980"/>
    <cellStyle name="Calculation 2 12 6" xfId="20976"/>
    <cellStyle name="Calculation 2 13" xfId="737"/>
    <cellStyle name="Calculation 2 13 2" xfId="738"/>
    <cellStyle name="Calculation 2 13 2 2" xfId="20982"/>
    <cellStyle name="Calculation 2 13 3" xfId="739"/>
    <cellStyle name="Calculation 2 13 3 2" xfId="20983"/>
    <cellStyle name="Calculation 2 13 4" xfId="740"/>
    <cellStyle name="Calculation 2 13 4 2" xfId="20984"/>
    <cellStyle name="Calculation 2 13 5" xfId="20981"/>
    <cellStyle name="Calculation 2 14" xfId="741"/>
    <cellStyle name="Calculation 2 14 2" xfId="20985"/>
    <cellStyle name="Calculation 2 15" xfId="742"/>
    <cellStyle name="Calculation 2 15 2" xfId="20986"/>
    <cellStyle name="Calculation 2 16" xfId="743"/>
    <cellStyle name="Calculation 2 16 2" xfId="20987"/>
    <cellStyle name="Calculation 2 17" xfId="20966"/>
    <cellStyle name="Calculation 2 2" xfId="744"/>
    <cellStyle name="Calculation 2 2 10" xfId="20988"/>
    <cellStyle name="Calculation 2 2 2" xfId="745"/>
    <cellStyle name="Calculation 2 2 2 2" xfId="746"/>
    <cellStyle name="Calculation 2 2 2 2 2" xfId="20990"/>
    <cellStyle name="Calculation 2 2 2 3" xfId="747"/>
    <cellStyle name="Calculation 2 2 2 3 2" xfId="20991"/>
    <cellStyle name="Calculation 2 2 2 4" xfId="748"/>
    <cellStyle name="Calculation 2 2 2 4 2" xfId="20992"/>
    <cellStyle name="Calculation 2 2 2 5" xfId="20989"/>
    <cellStyle name="Calculation 2 2 3" xfId="749"/>
    <cellStyle name="Calculation 2 2 3 2" xfId="750"/>
    <cellStyle name="Calculation 2 2 3 2 2" xfId="20994"/>
    <cellStyle name="Calculation 2 2 3 3" xfId="751"/>
    <cellStyle name="Calculation 2 2 3 3 2" xfId="20995"/>
    <cellStyle name="Calculation 2 2 3 4" xfId="752"/>
    <cellStyle name="Calculation 2 2 3 4 2" xfId="20996"/>
    <cellStyle name="Calculation 2 2 3 5" xfId="20993"/>
    <cellStyle name="Calculation 2 2 4" xfId="753"/>
    <cellStyle name="Calculation 2 2 4 2" xfId="754"/>
    <cellStyle name="Calculation 2 2 4 2 2" xfId="20998"/>
    <cellStyle name="Calculation 2 2 4 3" xfId="755"/>
    <cellStyle name="Calculation 2 2 4 3 2" xfId="20999"/>
    <cellStyle name="Calculation 2 2 4 4" xfId="756"/>
    <cellStyle name="Calculation 2 2 4 4 2" xfId="21000"/>
    <cellStyle name="Calculation 2 2 4 5" xfId="20997"/>
    <cellStyle name="Calculation 2 2 5" xfId="757"/>
    <cellStyle name="Calculation 2 2 5 2" xfId="758"/>
    <cellStyle name="Calculation 2 2 5 2 2" xfId="21002"/>
    <cellStyle name="Calculation 2 2 5 3" xfId="759"/>
    <cellStyle name="Calculation 2 2 5 3 2" xfId="21003"/>
    <cellStyle name="Calculation 2 2 5 4" xfId="760"/>
    <cellStyle name="Calculation 2 2 5 4 2" xfId="21004"/>
    <cellStyle name="Calculation 2 2 5 5" xfId="21001"/>
    <cellStyle name="Calculation 2 2 6" xfId="761"/>
    <cellStyle name="Calculation 2 2 6 2" xfId="21005"/>
    <cellStyle name="Calculation 2 2 7" xfId="762"/>
    <cellStyle name="Calculation 2 2 7 2" xfId="21006"/>
    <cellStyle name="Calculation 2 2 8" xfId="763"/>
    <cellStyle name="Calculation 2 2 8 2" xfId="21007"/>
    <cellStyle name="Calculation 2 2 9" xfId="764"/>
    <cellStyle name="Calculation 2 2 9 2" xfId="21008"/>
    <cellStyle name="Calculation 2 3" xfId="765"/>
    <cellStyle name="Calculation 2 3 2" xfId="766"/>
    <cellStyle name="Calculation 2 3 2 2" xfId="21009"/>
    <cellStyle name="Calculation 2 3 3" xfId="767"/>
    <cellStyle name="Calculation 2 3 3 2" xfId="21010"/>
    <cellStyle name="Calculation 2 3 4" xfId="768"/>
    <cellStyle name="Calculation 2 3 4 2" xfId="21011"/>
    <cellStyle name="Calculation 2 3 5" xfId="769"/>
    <cellStyle name="Calculation 2 3 5 2" xfId="21012"/>
    <cellStyle name="Calculation 2 4" xfId="770"/>
    <cellStyle name="Calculation 2 4 2" xfId="771"/>
    <cellStyle name="Calculation 2 4 2 2" xfId="21013"/>
    <cellStyle name="Calculation 2 4 3" xfId="772"/>
    <cellStyle name="Calculation 2 4 3 2" xfId="21014"/>
    <cellStyle name="Calculation 2 4 4" xfId="773"/>
    <cellStyle name="Calculation 2 4 4 2" xfId="21015"/>
    <cellStyle name="Calculation 2 4 5" xfId="774"/>
    <cellStyle name="Calculation 2 4 5 2" xfId="21016"/>
    <cellStyle name="Calculation 2 5" xfId="775"/>
    <cellStyle name="Calculation 2 5 2" xfId="776"/>
    <cellStyle name="Calculation 2 5 2 2" xfId="21017"/>
    <cellStyle name="Calculation 2 5 3" xfId="777"/>
    <cellStyle name="Calculation 2 5 3 2" xfId="21018"/>
    <cellStyle name="Calculation 2 5 4" xfId="778"/>
    <cellStyle name="Calculation 2 5 4 2" xfId="21019"/>
    <cellStyle name="Calculation 2 5 5" xfId="779"/>
    <cellStyle name="Calculation 2 5 5 2" xfId="21020"/>
    <cellStyle name="Calculation 2 6" xfId="780"/>
    <cellStyle name="Calculation 2 6 2" xfId="781"/>
    <cellStyle name="Calculation 2 6 2 2" xfId="21021"/>
    <cellStyle name="Calculation 2 6 3" xfId="782"/>
    <cellStyle name="Calculation 2 6 3 2" xfId="21022"/>
    <cellStyle name="Calculation 2 6 4" xfId="783"/>
    <cellStyle name="Calculation 2 6 4 2" xfId="21023"/>
    <cellStyle name="Calculation 2 6 5" xfId="784"/>
    <cellStyle name="Calculation 2 6 5 2" xfId="21024"/>
    <cellStyle name="Calculation 2 7" xfId="785"/>
    <cellStyle name="Calculation 2 7 2" xfId="786"/>
    <cellStyle name="Calculation 2 7 2 2" xfId="21025"/>
    <cellStyle name="Calculation 2 7 3" xfId="787"/>
    <cellStyle name="Calculation 2 7 3 2" xfId="21026"/>
    <cellStyle name="Calculation 2 7 4" xfId="788"/>
    <cellStyle name="Calculation 2 7 4 2" xfId="21027"/>
    <cellStyle name="Calculation 2 7 5" xfId="789"/>
    <cellStyle name="Calculation 2 7 5 2" xfId="21028"/>
    <cellStyle name="Calculation 2 8" xfId="790"/>
    <cellStyle name="Calculation 2 8 2" xfId="791"/>
    <cellStyle name="Calculation 2 8 2 2" xfId="21029"/>
    <cellStyle name="Calculation 2 8 3" xfId="792"/>
    <cellStyle name="Calculation 2 8 3 2" xfId="21030"/>
    <cellStyle name="Calculation 2 8 4" xfId="793"/>
    <cellStyle name="Calculation 2 8 4 2" xfId="21031"/>
    <cellStyle name="Calculation 2 8 5" xfId="794"/>
    <cellStyle name="Calculation 2 8 5 2" xfId="21032"/>
    <cellStyle name="Calculation 2 9" xfId="795"/>
    <cellStyle name="Calculation 2 9 2" xfId="796"/>
    <cellStyle name="Calculation 2 9 2 2" xfId="21033"/>
    <cellStyle name="Calculation 2 9 3" xfId="797"/>
    <cellStyle name="Calculation 2 9 3 2" xfId="21034"/>
    <cellStyle name="Calculation 2 9 4" xfId="798"/>
    <cellStyle name="Calculation 2 9 4 2" xfId="21035"/>
    <cellStyle name="Calculation 2 9 5" xfId="799"/>
    <cellStyle name="Calculation 2 9 5 2" xfId="21036"/>
    <cellStyle name="Calculation 3" xfId="800"/>
    <cellStyle name="Calculation 3 2" xfId="801"/>
    <cellStyle name="Calculation 3 2 2" xfId="21038"/>
    <cellStyle name="Calculation 3 3" xfId="802"/>
    <cellStyle name="Calculation 3 3 2" xfId="21039"/>
    <cellStyle name="Calculation 3 4" xfId="21037"/>
    <cellStyle name="Calculation 4" xfId="803"/>
    <cellStyle name="Calculation 4 2" xfId="804"/>
    <cellStyle name="Calculation 4 2 2" xfId="21041"/>
    <cellStyle name="Calculation 4 3" xfId="805"/>
    <cellStyle name="Calculation 4 3 2" xfId="21042"/>
    <cellStyle name="Calculation 4 4" xfId="21040"/>
    <cellStyle name="Calculation 5" xfId="806"/>
    <cellStyle name="Calculation 5 2" xfId="807"/>
    <cellStyle name="Calculation 5 2 2" xfId="21044"/>
    <cellStyle name="Calculation 5 3" xfId="808"/>
    <cellStyle name="Calculation 5 3 2" xfId="21045"/>
    <cellStyle name="Calculation 5 4" xfId="21043"/>
    <cellStyle name="Calculation 6" xfId="809"/>
    <cellStyle name="Calculation 6 2" xfId="810"/>
    <cellStyle name="Calculation 6 2 2" xfId="21047"/>
    <cellStyle name="Calculation 6 3" xfId="811"/>
    <cellStyle name="Calculation 6 3 2" xfId="21048"/>
    <cellStyle name="Calculation 6 4" xfId="21046"/>
    <cellStyle name="Calculation 7" xfId="812"/>
    <cellStyle name="Calculation 7 2" xfId="2104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051"/>
    <cellStyle name="Gia's 11" xfId="21050"/>
    <cellStyle name="Gia's 2" xfId="9187"/>
    <cellStyle name="Gia's 2 2" xfId="21052"/>
    <cellStyle name="Gia's 3" xfId="9188"/>
    <cellStyle name="Gia's 3 2" xfId="21053"/>
    <cellStyle name="Gia's 4" xfId="9189"/>
    <cellStyle name="Gia's 4 2" xfId="21054"/>
    <cellStyle name="Gia's 5" xfId="9190"/>
    <cellStyle name="Gia's 5 2" xfId="21055"/>
    <cellStyle name="Gia's 6" xfId="9191"/>
    <cellStyle name="Gia's 6 2" xfId="21056"/>
    <cellStyle name="Gia's 7" xfId="9192"/>
    <cellStyle name="Gia's 7 2" xfId="21057"/>
    <cellStyle name="Gia's 8" xfId="9193"/>
    <cellStyle name="Gia's 8 2" xfId="21058"/>
    <cellStyle name="Gia's 9" xfId="9194"/>
    <cellStyle name="Gia's 9 2" xfId="21059"/>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060"/>
    <cellStyle name="Header1" xfId="9222"/>
    <cellStyle name="Header1 2" xfId="9223"/>
    <cellStyle name="Header1 3" xfId="9224"/>
    <cellStyle name="Header2" xfId="9225"/>
    <cellStyle name="Header2 2" xfId="9226"/>
    <cellStyle name="Header2 2 2" xfId="21062"/>
    <cellStyle name="Header2 3" xfId="9227"/>
    <cellStyle name="Header2 3 2" xfId="21063"/>
    <cellStyle name="Header2 4" xfId="21061"/>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064"/>
    <cellStyle name="highlightExposure" xfId="9323"/>
    <cellStyle name="highlightExposure 2" xfId="21065"/>
    <cellStyle name="highlightPercentage" xfId="9324"/>
    <cellStyle name="highlightPercentage 2" xfId="21066"/>
    <cellStyle name="highlightText" xfId="9325"/>
    <cellStyle name="highlightText 2" xfId="21067"/>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069"/>
    <cellStyle name="Input 2 10 3" xfId="9336"/>
    <cellStyle name="Input 2 10 3 2" xfId="21070"/>
    <cellStyle name="Input 2 10 4" xfId="9337"/>
    <cellStyle name="Input 2 10 4 2" xfId="21071"/>
    <cellStyle name="Input 2 10 5" xfId="9338"/>
    <cellStyle name="Input 2 10 5 2" xfId="21072"/>
    <cellStyle name="Input 2 11" xfId="9339"/>
    <cellStyle name="Input 2 11 2" xfId="9340"/>
    <cellStyle name="Input 2 11 2 2" xfId="21074"/>
    <cellStyle name="Input 2 11 3" xfId="9341"/>
    <cellStyle name="Input 2 11 3 2" xfId="21075"/>
    <cellStyle name="Input 2 11 4" xfId="9342"/>
    <cellStyle name="Input 2 11 4 2" xfId="21076"/>
    <cellStyle name="Input 2 11 5" xfId="9343"/>
    <cellStyle name="Input 2 11 5 2" xfId="21077"/>
    <cellStyle name="Input 2 11 6" xfId="21073"/>
    <cellStyle name="Input 2 12" xfId="9344"/>
    <cellStyle name="Input 2 12 2" xfId="9345"/>
    <cellStyle name="Input 2 12 2 2" xfId="21079"/>
    <cellStyle name="Input 2 12 3" xfId="9346"/>
    <cellStyle name="Input 2 12 3 2" xfId="21080"/>
    <cellStyle name="Input 2 12 4" xfId="9347"/>
    <cellStyle name="Input 2 12 4 2" xfId="21081"/>
    <cellStyle name="Input 2 12 5" xfId="9348"/>
    <cellStyle name="Input 2 12 5 2" xfId="21082"/>
    <cellStyle name="Input 2 12 6" xfId="21078"/>
    <cellStyle name="Input 2 13" xfId="9349"/>
    <cellStyle name="Input 2 13 2" xfId="9350"/>
    <cellStyle name="Input 2 13 2 2" xfId="21084"/>
    <cellStyle name="Input 2 13 3" xfId="9351"/>
    <cellStyle name="Input 2 13 3 2" xfId="21085"/>
    <cellStyle name="Input 2 13 4" xfId="9352"/>
    <cellStyle name="Input 2 13 4 2" xfId="21086"/>
    <cellStyle name="Input 2 13 5" xfId="21083"/>
    <cellStyle name="Input 2 14" xfId="9353"/>
    <cellStyle name="Input 2 14 2" xfId="21087"/>
    <cellStyle name="Input 2 15" xfId="9354"/>
    <cellStyle name="Input 2 15 2" xfId="21088"/>
    <cellStyle name="Input 2 16" xfId="9355"/>
    <cellStyle name="Input 2 16 2" xfId="21089"/>
    <cellStyle name="Input 2 17" xfId="21068"/>
    <cellStyle name="Input 2 2" xfId="9356"/>
    <cellStyle name="Input 2 2 10" xfId="21090"/>
    <cellStyle name="Input 2 2 2" xfId="9357"/>
    <cellStyle name="Input 2 2 2 2" xfId="9358"/>
    <cellStyle name="Input 2 2 2 2 2" xfId="21092"/>
    <cellStyle name="Input 2 2 2 3" xfId="9359"/>
    <cellStyle name="Input 2 2 2 3 2" xfId="21093"/>
    <cellStyle name="Input 2 2 2 4" xfId="9360"/>
    <cellStyle name="Input 2 2 2 4 2" xfId="21094"/>
    <cellStyle name="Input 2 2 2 5" xfId="21091"/>
    <cellStyle name="Input 2 2 3" xfId="9361"/>
    <cellStyle name="Input 2 2 3 2" xfId="9362"/>
    <cellStyle name="Input 2 2 3 2 2" xfId="21096"/>
    <cellStyle name="Input 2 2 3 3" xfId="9363"/>
    <cellStyle name="Input 2 2 3 3 2" xfId="21097"/>
    <cellStyle name="Input 2 2 3 4" xfId="9364"/>
    <cellStyle name="Input 2 2 3 4 2" xfId="21098"/>
    <cellStyle name="Input 2 2 3 5" xfId="21095"/>
    <cellStyle name="Input 2 2 4" xfId="9365"/>
    <cellStyle name="Input 2 2 4 2" xfId="9366"/>
    <cellStyle name="Input 2 2 4 2 2" xfId="21100"/>
    <cellStyle name="Input 2 2 4 3" xfId="9367"/>
    <cellStyle name="Input 2 2 4 3 2" xfId="21101"/>
    <cellStyle name="Input 2 2 4 4" xfId="9368"/>
    <cellStyle name="Input 2 2 4 4 2" xfId="21102"/>
    <cellStyle name="Input 2 2 4 5" xfId="21099"/>
    <cellStyle name="Input 2 2 5" xfId="9369"/>
    <cellStyle name="Input 2 2 5 2" xfId="9370"/>
    <cellStyle name="Input 2 2 5 2 2" xfId="21104"/>
    <cellStyle name="Input 2 2 5 3" xfId="9371"/>
    <cellStyle name="Input 2 2 5 3 2" xfId="21105"/>
    <cellStyle name="Input 2 2 5 4" xfId="9372"/>
    <cellStyle name="Input 2 2 5 4 2" xfId="21106"/>
    <cellStyle name="Input 2 2 5 5" xfId="21103"/>
    <cellStyle name="Input 2 2 6" xfId="9373"/>
    <cellStyle name="Input 2 2 6 2" xfId="21107"/>
    <cellStyle name="Input 2 2 7" xfId="9374"/>
    <cellStyle name="Input 2 2 7 2" xfId="21108"/>
    <cellStyle name="Input 2 2 8" xfId="9375"/>
    <cellStyle name="Input 2 2 8 2" xfId="21109"/>
    <cellStyle name="Input 2 2 9" xfId="9376"/>
    <cellStyle name="Input 2 2 9 2" xfId="21110"/>
    <cellStyle name="Input 2 3" xfId="9377"/>
    <cellStyle name="Input 2 3 2" xfId="9378"/>
    <cellStyle name="Input 2 3 2 2" xfId="21111"/>
    <cellStyle name="Input 2 3 3" xfId="9379"/>
    <cellStyle name="Input 2 3 3 2" xfId="21112"/>
    <cellStyle name="Input 2 3 4" xfId="9380"/>
    <cellStyle name="Input 2 3 4 2" xfId="21113"/>
    <cellStyle name="Input 2 3 5" xfId="9381"/>
    <cellStyle name="Input 2 3 5 2" xfId="21114"/>
    <cellStyle name="Input 2 4" xfId="9382"/>
    <cellStyle name="Input 2 4 2" xfId="9383"/>
    <cellStyle name="Input 2 4 2 2" xfId="21115"/>
    <cellStyle name="Input 2 4 3" xfId="9384"/>
    <cellStyle name="Input 2 4 3 2" xfId="21116"/>
    <cellStyle name="Input 2 4 4" xfId="9385"/>
    <cellStyle name="Input 2 4 4 2" xfId="21117"/>
    <cellStyle name="Input 2 4 5" xfId="9386"/>
    <cellStyle name="Input 2 4 5 2" xfId="21118"/>
    <cellStyle name="Input 2 5" xfId="9387"/>
    <cellStyle name="Input 2 5 2" xfId="9388"/>
    <cellStyle name="Input 2 5 2 2" xfId="21119"/>
    <cellStyle name="Input 2 5 3" xfId="9389"/>
    <cellStyle name="Input 2 5 3 2" xfId="21120"/>
    <cellStyle name="Input 2 5 4" xfId="9390"/>
    <cellStyle name="Input 2 5 4 2" xfId="21121"/>
    <cellStyle name="Input 2 5 5" xfId="9391"/>
    <cellStyle name="Input 2 5 5 2" xfId="21122"/>
    <cellStyle name="Input 2 6" xfId="9392"/>
    <cellStyle name="Input 2 6 2" xfId="9393"/>
    <cellStyle name="Input 2 6 2 2" xfId="21123"/>
    <cellStyle name="Input 2 6 3" xfId="9394"/>
    <cellStyle name="Input 2 6 3 2" xfId="21124"/>
    <cellStyle name="Input 2 6 4" xfId="9395"/>
    <cellStyle name="Input 2 6 4 2" xfId="21125"/>
    <cellStyle name="Input 2 6 5" xfId="9396"/>
    <cellStyle name="Input 2 6 5 2" xfId="21126"/>
    <cellStyle name="Input 2 7" xfId="9397"/>
    <cellStyle name="Input 2 7 2" xfId="9398"/>
    <cellStyle name="Input 2 7 2 2" xfId="21127"/>
    <cellStyle name="Input 2 7 3" xfId="9399"/>
    <cellStyle name="Input 2 7 3 2" xfId="21128"/>
    <cellStyle name="Input 2 7 4" xfId="9400"/>
    <cellStyle name="Input 2 7 4 2" xfId="21129"/>
    <cellStyle name="Input 2 7 5" xfId="9401"/>
    <cellStyle name="Input 2 7 5 2" xfId="21130"/>
    <cellStyle name="Input 2 8" xfId="9402"/>
    <cellStyle name="Input 2 8 2" xfId="9403"/>
    <cellStyle name="Input 2 8 2 2" xfId="21131"/>
    <cellStyle name="Input 2 8 3" xfId="9404"/>
    <cellStyle name="Input 2 8 3 2" xfId="21132"/>
    <cellStyle name="Input 2 8 4" xfId="9405"/>
    <cellStyle name="Input 2 8 4 2" xfId="21133"/>
    <cellStyle name="Input 2 8 5" xfId="9406"/>
    <cellStyle name="Input 2 8 5 2" xfId="21134"/>
    <cellStyle name="Input 2 9" xfId="9407"/>
    <cellStyle name="Input 2 9 2" xfId="9408"/>
    <cellStyle name="Input 2 9 2 2" xfId="21135"/>
    <cellStyle name="Input 2 9 3" xfId="9409"/>
    <cellStyle name="Input 2 9 3 2" xfId="21136"/>
    <cellStyle name="Input 2 9 4" xfId="9410"/>
    <cellStyle name="Input 2 9 4 2" xfId="21137"/>
    <cellStyle name="Input 2 9 5" xfId="9411"/>
    <cellStyle name="Input 2 9 5 2" xfId="21138"/>
    <cellStyle name="Input 3" xfId="9412"/>
    <cellStyle name="Input 3 2" xfId="9413"/>
    <cellStyle name="Input 3 2 2" xfId="21140"/>
    <cellStyle name="Input 3 3" xfId="9414"/>
    <cellStyle name="Input 3 3 2" xfId="21141"/>
    <cellStyle name="Input 3 4" xfId="21139"/>
    <cellStyle name="Input 4" xfId="9415"/>
    <cellStyle name="Input 4 2" xfId="9416"/>
    <cellStyle name="Input 4 2 2" xfId="21143"/>
    <cellStyle name="Input 4 3" xfId="9417"/>
    <cellStyle name="Input 4 3 2" xfId="21144"/>
    <cellStyle name="Input 4 4" xfId="21142"/>
    <cellStyle name="Input 5" xfId="9418"/>
    <cellStyle name="Input 5 2" xfId="9419"/>
    <cellStyle name="Input 5 2 2" xfId="21146"/>
    <cellStyle name="Input 5 3" xfId="9420"/>
    <cellStyle name="Input 5 3 2" xfId="21147"/>
    <cellStyle name="Input 5 4" xfId="21145"/>
    <cellStyle name="Input 6" xfId="9421"/>
    <cellStyle name="Input 6 2" xfId="9422"/>
    <cellStyle name="Input 6 2 2" xfId="21149"/>
    <cellStyle name="Input 6 3" xfId="9423"/>
    <cellStyle name="Input 6 3 2" xfId="21150"/>
    <cellStyle name="Input 6 4" xfId="21148"/>
    <cellStyle name="Input 7" xfId="9424"/>
    <cellStyle name="Input 7 2" xfId="21151"/>
    <cellStyle name="inputExposure" xfId="9425"/>
    <cellStyle name="inputExposure 2" xfId="21152"/>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154"/>
    <cellStyle name="Note 2 10 3" xfId="20386"/>
    <cellStyle name="Note 2 10 3 2" xfId="21155"/>
    <cellStyle name="Note 2 10 4" xfId="20387"/>
    <cellStyle name="Note 2 10 4 2" xfId="21156"/>
    <cellStyle name="Note 2 10 5" xfId="20388"/>
    <cellStyle name="Note 2 10 5 2" xfId="21157"/>
    <cellStyle name="Note 2 11" xfId="20389"/>
    <cellStyle name="Note 2 11 2" xfId="20390"/>
    <cellStyle name="Note 2 11 2 2" xfId="21158"/>
    <cellStyle name="Note 2 11 3" xfId="20391"/>
    <cellStyle name="Note 2 11 3 2" xfId="21159"/>
    <cellStyle name="Note 2 11 4" xfId="20392"/>
    <cellStyle name="Note 2 11 4 2" xfId="21160"/>
    <cellStyle name="Note 2 11 5" xfId="20393"/>
    <cellStyle name="Note 2 11 5 2" xfId="21161"/>
    <cellStyle name="Note 2 12" xfId="20394"/>
    <cellStyle name="Note 2 12 2" xfId="20395"/>
    <cellStyle name="Note 2 12 2 2" xfId="21162"/>
    <cellStyle name="Note 2 12 3" xfId="20396"/>
    <cellStyle name="Note 2 12 3 2" xfId="21163"/>
    <cellStyle name="Note 2 12 4" xfId="20397"/>
    <cellStyle name="Note 2 12 4 2" xfId="21164"/>
    <cellStyle name="Note 2 12 5" xfId="20398"/>
    <cellStyle name="Note 2 12 5 2" xfId="21165"/>
    <cellStyle name="Note 2 13" xfId="20399"/>
    <cellStyle name="Note 2 13 2" xfId="20400"/>
    <cellStyle name="Note 2 13 2 2" xfId="21166"/>
    <cellStyle name="Note 2 13 3" xfId="20401"/>
    <cellStyle name="Note 2 13 3 2" xfId="21167"/>
    <cellStyle name="Note 2 13 4" xfId="20402"/>
    <cellStyle name="Note 2 13 4 2" xfId="21168"/>
    <cellStyle name="Note 2 13 5" xfId="20403"/>
    <cellStyle name="Note 2 13 5 2" xfId="21169"/>
    <cellStyle name="Note 2 14" xfId="20404"/>
    <cellStyle name="Note 2 14 2" xfId="20405"/>
    <cellStyle name="Note 2 14 2 2" xfId="21171"/>
    <cellStyle name="Note 2 14 3" xfId="21170"/>
    <cellStyle name="Note 2 15" xfId="20406"/>
    <cellStyle name="Note 2 15 2" xfId="20407"/>
    <cellStyle name="Note 2 15 2 2" xfId="21172"/>
    <cellStyle name="Note 2 16" xfId="20408"/>
    <cellStyle name="Note 2 16 2" xfId="21173"/>
    <cellStyle name="Note 2 17" xfId="20409"/>
    <cellStyle name="Note 2 17 2" xfId="21174"/>
    <cellStyle name="Note 2 18" xfId="21153"/>
    <cellStyle name="Note 2 2" xfId="20410"/>
    <cellStyle name="Note 2 2 10" xfId="20411"/>
    <cellStyle name="Note 2 2 10 2" xfId="21176"/>
    <cellStyle name="Note 2 2 11" xfId="21175"/>
    <cellStyle name="Note 2 2 2" xfId="20412"/>
    <cellStyle name="Note 2 2 2 2" xfId="20413"/>
    <cellStyle name="Note 2 2 2 2 2" xfId="21178"/>
    <cellStyle name="Note 2 2 2 3" xfId="20414"/>
    <cellStyle name="Note 2 2 2 3 2" xfId="21179"/>
    <cellStyle name="Note 2 2 2 4" xfId="20415"/>
    <cellStyle name="Note 2 2 2 4 2" xfId="21180"/>
    <cellStyle name="Note 2 2 2 5" xfId="20416"/>
    <cellStyle name="Note 2 2 2 5 2" xfId="21181"/>
    <cellStyle name="Note 2 2 2 6" xfId="21177"/>
    <cellStyle name="Note 2 2 3" xfId="20417"/>
    <cellStyle name="Note 2 2 3 2" xfId="20418"/>
    <cellStyle name="Note 2 2 3 2 2" xfId="21182"/>
    <cellStyle name="Note 2 2 3 3" xfId="20419"/>
    <cellStyle name="Note 2 2 3 3 2" xfId="21183"/>
    <cellStyle name="Note 2 2 3 4" xfId="20420"/>
    <cellStyle name="Note 2 2 3 4 2" xfId="21184"/>
    <cellStyle name="Note 2 2 3 5" xfId="20421"/>
    <cellStyle name="Note 2 2 3 5 2" xfId="21185"/>
    <cellStyle name="Note 2 2 4" xfId="20422"/>
    <cellStyle name="Note 2 2 4 2" xfId="20423"/>
    <cellStyle name="Note 2 2 4 2 2" xfId="21187"/>
    <cellStyle name="Note 2 2 4 3" xfId="20424"/>
    <cellStyle name="Note 2 2 4 3 2" xfId="21188"/>
    <cellStyle name="Note 2 2 4 4" xfId="20425"/>
    <cellStyle name="Note 2 2 4 4 2" xfId="21189"/>
    <cellStyle name="Note 2 2 4 5" xfId="21186"/>
    <cellStyle name="Note 2 2 5" xfId="20426"/>
    <cellStyle name="Note 2 2 5 2" xfId="20427"/>
    <cellStyle name="Note 2 2 5 2 2" xfId="21191"/>
    <cellStyle name="Note 2 2 5 3" xfId="20428"/>
    <cellStyle name="Note 2 2 5 3 2" xfId="21192"/>
    <cellStyle name="Note 2 2 5 4" xfId="20429"/>
    <cellStyle name="Note 2 2 5 4 2" xfId="21193"/>
    <cellStyle name="Note 2 2 5 5" xfId="21190"/>
    <cellStyle name="Note 2 2 6" xfId="20430"/>
    <cellStyle name="Note 2 2 6 2" xfId="21194"/>
    <cellStyle name="Note 2 2 7" xfId="20431"/>
    <cellStyle name="Note 2 2 7 2" xfId="21195"/>
    <cellStyle name="Note 2 2 8" xfId="20432"/>
    <cellStyle name="Note 2 2 8 2" xfId="21196"/>
    <cellStyle name="Note 2 2 9" xfId="20433"/>
    <cellStyle name="Note 2 2 9 2" xfId="21197"/>
    <cellStyle name="Note 2 3" xfId="20434"/>
    <cellStyle name="Note 2 3 2" xfId="20435"/>
    <cellStyle name="Note 2 3 2 2" xfId="21198"/>
    <cellStyle name="Note 2 3 3" xfId="20436"/>
    <cellStyle name="Note 2 3 3 2" xfId="21199"/>
    <cellStyle name="Note 2 3 4" xfId="20437"/>
    <cellStyle name="Note 2 3 4 2" xfId="21200"/>
    <cellStyle name="Note 2 3 5" xfId="20438"/>
    <cellStyle name="Note 2 3 5 2" xfId="21201"/>
    <cellStyle name="Note 2 4" xfId="20439"/>
    <cellStyle name="Note 2 4 2" xfId="20440"/>
    <cellStyle name="Note 2 4 2 2" xfId="20441"/>
    <cellStyle name="Note 2 4 2 2 2" xfId="21202"/>
    <cellStyle name="Note 2 4 3" xfId="20442"/>
    <cellStyle name="Note 2 4 3 2" xfId="20443"/>
    <cellStyle name="Note 2 4 3 2 2" xfId="21203"/>
    <cellStyle name="Note 2 4 4" xfId="20444"/>
    <cellStyle name="Note 2 4 4 2" xfId="20445"/>
    <cellStyle name="Note 2 4 4 2 2" xfId="21204"/>
    <cellStyle name="Note 2 4 5" xfId="20446"/>
    <cellStyle name="Note 2 4 6" xfId="20447"/>
    <cellStyle name="Note 2 4 7" xfId="20448"/>
    <cellStyle name="Note 2 4 7 2" xfId="21205"/>
    <cellStyle name="Note 2 5" xfId="20449"/>
    <cellStyle name="Note 2 5 2" xfId="20450"/>
    <cellStyle name="Note 2 5 2 2" xfId="20451"/>
    <cellStyle name="Note 2 5 2 2 2" xfId="21206"/>
    <cellStyle name="Note 2 5 3" xfId="20452"/>
    <cellStyle name="Note 2 5 3 2" xfId="20453"/>
    <cellStyle name="Note 2 5 3 2 2" xfId="21207"/>
    <cellStyle name="Note 2 5 4" xfId="20454"/>
    <cellStyle name="Note 2 5 4 2" xfId="20455"/>
    <cellStyle name="Note 2 5 4 2 2" xfId="21208"/>
    <cellStyle name="Note 2 5 5" xfId="20456"/>
    <cellStyle name="Note 2 5 6" xfId="20457"/>
    <cellStyle name="Note 2 5 7" xfId="20458"/>
    <cellStyle name="Note 2 5 7 2" xfId="21209"/>
    <cellStyle name="Note 2 6" xfId="20459"/>
    <cellStyle name="Note 2 6 2" xfId="20460"/>
    <cellStyle name="Note 2 6 2 2" xfId="20461"/>
    <cellStyle name="Note 2 6 2 2 2" xfId="21210"/>
    <cellStyle name="Note 2 6 3" xfId="20462"/>
    <cellStyle name="Note 2 6 3 2" xfId="20463"/>
    <cellStyle name="Note 2 6 3 2 2" xfId="21211"/>
    <cellStyle name="Note 2 6 4" xfId="20464"/>
    <cellStyle name="Note 2 6 4 2" xfId="20465"/>
    <cellStyle name="Note 2 6 4 2 2" xfId="21212"/>
    <cellStyle name="Note 2 6 5" xfId="20466"/>
    <cellStyle name="Note 2 6 6" xfId="20467"/>
    <cellStyle name="Note 2 6 7" xfId="20468"/>
    <cellStyle name="Note 2 6 7 2" xfId="21213"/>
    <cellStyle name="Note 2 7" xfId="20469"/>
    <cellStyle name="Note 2 7 2" xfId="20470"/>
    <cellStyle name="Note 2 7 2 2" xfId="20471"/>
    <cellStyle name="Note 2 7 2 2 2" xfId="21214"/>
    <cellStyle name="Note 2 7 3" xfId="20472"/>
    <cellStyle name="Note 2 7 3 2" xfId="20473"/>
    <cellStyle name="Note 2 7 3 2 2" xfId="21215"/>
    <cellStyle name="Note 2 7 4" xfId="20474"/>
    <cellStyle name="Note 2 7 4 2" xfId="20475"/>
    <cellStyle name="Note 2 7 4 2 2" xfId="21216"/>
    <cellStyle name="Note 2 7 5" xfId="20476"/>
    <cellStyle name="Note 2 7 6" xfId="20477"/>
    <cellStyle name="Note 2 7 7" xfId="20478"/>
    <cellStyle name="Note 2 7 7 2" xfId="21217"/>
    <cellStyle name="Note 2 8" xfId="20479"/>
    <cellStyle name="Note 2 8 2" xfId="20480"/>
    <cellStyle name="Note 2 8 2 2" xfId="21218"/>
    <cellStyle name="Note 2 8 3" xfId="20481"/>
    <cellStyle name="Note 2 8 3 2" xfId="21219"/>
    <cellStyle name="Note 2 8 4" xfId="20482"/>
    <cellStyle name="Note 2 8 4 2" xfId="21220"/>
    <cellStyle name="Note 2 8 5" xfId="20483"/>
    <cellStyle name="Note 2 8 5 2" xfId="21221"/>
    <cellStyle name="Note 2 9" xfId="20484"/>
    <cellStyle name="Note 2 9 2" xfId="20485"/>
    <cellStyle name="Note 2 9 2 2" xfId="21222"/>
    <cellStyle name="Note 2 9 3" xfId="20486"/>
    <cellStyle name="Note 2 9 3 2" xfId="21223"/>
    <cellStyle name="Note 2 9 4" xfId="20487"/>
    <cellStyle name="Note 2 9 4 2" xfId="21224"/>
    <cellStyle name="Note 2 9 5" xfId="20488"/>
    <cellStyle name="Note 2 9 5 2" xfId="21225"/>
    <cellStyle name="Note 3 2" xfId="20489"/>
    <cellStyle name="Note 3 2 2" xfId="20490"/>
    <cellStyle name="Note 3 2 2 2" xfId="21227"/>
    <cellStyle name="Note 3 2 3" xfId="20491"/>
    <cellStyle name="Note 3 2 4" xfId="21226"/>
    <cellStyle name="Note 3 3" xfId="20492"/>
    <cellStyle name="Note 3 3 2" xfId="20493"/>
    <cellStyle name="Note 3 3 3" xfId="21228"/>
    <cellStyle name="Note 3 4" xfId="20494"/>
    <cellStyle name="Note 3 4 2" xfId="21229"/>
    <cellStyle name="Note 3 5" xfId="20495"/>
    <cellStyle name="Note 4 2" xfId="20496"/>
    <cellStyle name="Note 4 2 2" xfId="20497"/>
    <cellStyle name="Note 4 2 2 2" xfId="21231"/>
    <cellStyle name="Note 4 2 3" xfId="20498"/>
    <cellStyle name="Note 4 2 4" xfId="21230"/>
    <cellStyle name="Note 4 3" xfId="20499"/>
    <cellStyle name="Note 4 4" xfId="20500"/>
    <cellStyle name="Note 4 4 2" xfId="21232"/>
    <cellStyle name="Note 4 5" xfId="20501"/>
    <cellStyle name="Note 5" xfId="20502"/>
    <cellStyle name="Note 5 2" xfId="20503"/>
    <cellStyle name="Note 5 2 2" xfId="20504"/>
    <cellStyle name="Note 5 2 3" xfId="21234"/>
    <cellStyle name="Note 5 3" xfId="20505"/>
    <cellStyle name="Note 5 3 2" xfId="20506"/>
    <cellStyle name="Note 5 3 3" xfId="21235"/>
    <cellStyle name="Note 5 4" xfId="20507"/>
    <cellStyle name="Note 5 4 2" xfId="21236"/>
    <cellStyle name="Note 5 5" xfId="20508"/>
    <cellStyle name="Note 5 6" xfId="21233"/>
    <cellStyle name="Note 6" xfId="20509"/>
    <cellStyle name="Note 6 2" xfId="20510"/>
    <cellStyle name="Note 6 2 2" xfId="20511"/>
    <cellStyle name="Note 6 2 3" xfId="21238"/>
    <cellStyle name="Note 6 3" xfId="20512"/>
    <cellStyle name="Note 6 4" xfId="20513"/>
    <cellStyle name="Note 6 5" xfId="21237"/>
    <cellStyle name="Note 7" xfId="20514"/>
    <cellStyle name="Note 7 2" xfId="21239"/>
    <cellStyle name="Note 8" xfId="20515"/>
    <cellStyle name="Note 8 2" xfId="20516"/>
    <cellStyle name="Note 8 2 2" xfId="21241"/>
    <cellStyle name="Note 8 3" xfId="21240"/>
    <cellStyle name="Note 9" xfId="20517"/>
    <cellStyle name="Note 9 2" xfId="21242"/>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43"/>
    <cellStyle name="OptionHeading" xfId="20525"/>
    <cellStyle name="OptionHeading 2" xfId="20526"/>
    <cellStyle name="OptionHeading 3" xfId="20527"/>
    <cellStyle name="Output 2" xfId="20528"/>
    <cellStyle name="Output 2 10" xfId="20529"/>
    <cellStyle name="Output 2 10 2" xfId="20530"/>
    <cellStyle name="Output 2 10 2 2" xfId="21245"/>
    <cellStyle name="Output 2 10 3" xfId="20531"/>
    <cellStyle name="Output 2 10 3 2" xfId="21246"/>
    <cellStyle name="Output 2 10 4" xfId="20532"/>
    <cellStyle name="Output 2 10 4 2" xfId="21247"/>
    <cellStyle name="Output 2 10 5" xfId="20533"/>
    <cellStyle name="Output 2 10 5 2" xfId="21248"/>
    <cellStyle name="Output 2 11" xfId="20534"/>
    <cellStyle name="Output 2 11 2" xfId="20535"/>
    <cellStyle name="Output 2 11 2 2" xfId="21250"/>
    <cellStyle name="Output 2 11 3" xfId="20536"/>
    <cellStyle name="Output 2 11 3 2" xfId="21251"/>
    <cellStyle name="Output 2 11 4" xfId="20537"/>
    <cellStyle name="Output 2 11 4 2" xfId="21252"/>
    <cellStyle name="Output 2 11 5" xfId="20538"/>
    <cellStyle name="Output 2 11 5 2" xfId="21253"/>
    <cellStyle name="Output 2 11 6" xfId="21249"/>
    <cellStyle name="Output 2 12" xfId="20539"/>
    <cellStyle name="Output 2 12 2" xfId="20540"/>
    <cellStyle name="Output 2 12 2 2" xfId="21255"/>
    <cellStyle name="Output 2 12 3" xfId="20541"/>
    <cellStyle name="Output 2 12 3 2" xfId="21256"/>
    <cellStyle name="Output 2 12 4" xfId="20542"/>
    <cellStyle name="Output 2 12 4 2" xfId="21257"/>
    <cellStyle name="Output 2 12 5" xfId="20543"/>
    <cellStyle name="Output 2 12 5 2" xfId="21258"/>
    <cellStyle name="Output 2 12 6" xfId="21254"/>
    <cellStyle name="Output 2 13" xfId="20544"/>
    <cellStyle name="Output 2 13 2" xfId="20545"/>
    <cellStyle name="Output 2 13 2 2" xfId="21260"/>
    <cellStyle name="Output 2 13 3" xfId="20546"/>
    <cellStyle name="Output 2 13 3 2" xfId="21261"/>
    <cellStyle name="Output 2 13 4" xfId="20547"/>
    <cellStyle name="Output 2 13 4 2" xfId="21262"/>
    <cellStyle name="Output 2 13 5" xfId="21259"/>
    <cellStyle name="Output 2 14" xfId="20548"/>
    <cellStyle name="Output 2 14 2" xfId="21263"/>
    <cellStyle name="Output 2 15" xfId="20549"/>
    <cellStyle name="Output 2 15 2" xfId="21264"/>
    <cellStyle name="Output 2 16" xfId="20550"/>
    <cellStyle name="Output 2 16 2" xfId="21265"/>
    <cellStyle name="Output 2 17" xfId="21244"/>
    <cellStyle name="Output 2 2" xfId="20551"/>
    <cellStyle name="Output 2 2 10" xfId="21266"/>
    <cellStyle name="Output 2 2 2" xfId="20552"/>
    <cellStyle name="Output 2 2 2 2" xfId="20553"/>
    <cellStyle name="Output 2 2 2 2 2" xfId="21268"/>
    <cellStyle name="Output 2 2 2 3" xfId="20554"/>
    <cellStyle name="Output 2 2 2 3 2" xfId="21269"/>
    <cellStyle name="Output 2 2 2 4" xfId="20555"/>
    <cellStyle name="Output 2 2 2 4 2" xfId="21270"/>
    <cellStyle name="Output 2 2 2 5" xfId="21267"/>
    <cellStyle name="Output 2 2 3" xfId="20556"/>
    <cellStyle name="Output 2 2 3 2" xfId="20557"/>
    <cellStyle name="Output 2 2 3 2 2" xfId="21272"/>
    <cellStyle name="Output 2 2 3 3" xfId="20558"/>
    <cellStyle name="Output 2 2 3 3 2" xfId="21273"/>
    <cellStyle name="Output 2 2 3 4" xfId="20559"/>
    <cellStyle name="Output 2 2 3 4 2" xfId="21274"/>
    <cellStyle name="Output 2 2 3 5" xfId="21271"/>
    <cellStyle name="Output 2 2 4" xfId="20560"/>
    <cellStyle name="Output 2 2 4 2" xfId="20561"/>
    <cellStyle name="Output 2 2 4 2 2" xfId="21276"/>
    <cellStyle name="Output 2 2 4 3" xfId="20562"/>
    <cellStyle name="Output 2 2 4 3 2" xfId="21277"/>
    <cellStyle name="Output 2 2 4 4" xfId="20563"/>
    <cellStyle name="Output 2 2 4 4 2" xfId="21278"/>
    <cellStyle name="Output 2 2 4 5" xfId="21275"/>
    <cellStyle name="Output 2 2 5" xfId="20564"/>
    <cellStyle name="Output 2 2 5 2" xfId="20565"/>
    <cellStyle name="Output 2 2 5 2 2" xfId="21280"/>
    <cellStyle name="Output 2 2 5 3" xfId="20566"/>
    <cellStyle name="Output 2 2 5 3 2" xfId="21281"/>
    <cellStyle name="Output 2 2 5 4" xfId="20567"/>
    <cellStyle name="Output 2 2 5 4 2" xfId="21282"/>
    <cellStyle name="Output 2 2 5 5" xfId="21279"/>
    <cellStyle name="Output 2 2 6" xfId="20568"/>
    <cellStyle name="Output 2 2 6 2" xfId="21283"/>
    <cellStyle name="Output 2 2 7" xfId="20569"/>
    <cellStyle name="Output 2 2 7 2" xfId="21284"/>
    <cellStyle name="Output 2 2 8" xfId="20570"/>
    <cellStyle name="Output 2 2 8 2" xfId="21285"/>
    <cellStyle name="Output 2 2 9" xfId="20571"/>
    <cellStyle name="Output 2 2 9 2" xfId="21286"/>
    <cellStyle name="Output 2 3" xfId="20572"/>
    <cellStyle name="Output 2 3 2" xfId="20573"/>
    <cellStyle name="Output 2 3 2 2" xfId="21287"/>
    <cellStyle name="Output 2 3 3" xfId="20574"/>
    <cellStyle name="Output 2 3 3 2" xfId="21288"/>
    <cellStyle name="Output 2 3 4" xfId="20575"/>
    <cellStyle name="Output 2 3 4 2" xfId="21289"/>
    <cellStyle name="Output 2 3 5" xfId="20576"/>
    <cellStyle name="Output 2 3 5 2" xfId="21290"/>
    <cellStyle name="Output 2 4" xfId="20577"/>
    <cellStyle name="Output 2 4 2" xfId="20578"/>
    <cellStyle name="Output 2 4 2 2" xfId="21291"/>
    <cellStyle name="Output 2 4 3" xfId="20579"/>
    <cellStyle name="Output 2 4 3 2" xfId="21292"/>
    <cellStyle name="Output 2 4 4" xfId="20580"/>
    <cellStyle name="Output 2 4 4 2" xfId="21293"/>
    <cellStyle name="Output 2 4 5" xfId="20581"/>
    <cellStyle name="Output 2 4 5 2" xfId="21294"/>
    <cellStyle name="Output 2 5" xfId="20582"/>
    <cellStyle name="Output 2 5 2" xfId="20583"/>
    <cellStyle name="Output 2 5 2 2" xfId="21295"/>
    <cellStyle name="Output 2 5 3" xfId="20584"/>
    <cellStyle name="Output 2 5 3 2" xfId="21296"/>
    <cellStyle name="Output 2 5 4" xfId="20585"/>
    <cellStyle name="Output 2 5 4 2" xfId="21297"/>
    <cellStyle name="Output 2 5 5" xfId="20586"/>
    <cellStyle name="Output 2 5 5 2" xfId="21298"/>
    <cellStyle name="Output 2 6" xfId="20587"/>
    <cellStyle name="Output 2 6 2" xfId="20588"/>
    <cellStyle name="Output 2 6 2 2" xfId="21299"/>
    <cellStyle name="Output 2 6 3" xfId="20589"/>
    <cellStyle name="Output 2 6 3 2" xfId="21300"/>
    <cellStyle name="Output 2 6 4" xfId="20590"/>
    <cellStyle name="Output 2 6 4 2" xfId="21301"/>
    <cellStyle name="Output 2 6 5" xfId="20591"/>
    <cellStyle name="Output 2 6 5 2" xfId="21302"/>
    <cellStyle name="Output 2 7" xfId="20592"/>
    <cellStyle name="Output 2 7 2" xfId="20593"/>
    <cellStyle name="Output 2 7 2 2" xfId="21303"/>
    <cellStyle name="Output 2 7 3" xfId="20594"/>
    <cellStyle name="Output 2 7 3 2" xfId="21304"/>
    <cellStyle name="Output 2 7 4" xfId="20595"/>
    <cellStyle name="Output 2 7 4 2" xfId="21305"/>
    <cellStyle name="Output 2 7 5" xfId="20596"/>
    <cellStyle name="Output 2 7 5 2" xfId="21306"/>
    <cellStyle name="Output 2 8" xfId="20597"/>
    <cellStyle name="Output 2 8 2" xfId="20598"/>
    <cellStyle name="Output 2 8 2 2" xfId="21307"/>
    <cellStyle name="Output 2 8 3" xfId="20599"/>
    <cellStyle name="Output 2 8 3 2" xfId="21308"/>
    <cellStyle name="Output 2 8 4" xfId="20600"/>
    <cellStyle name="Output 2 8 4 2" xfId="21309"/>
    <cellStyle name="Output 2 8 5" xfId="20601"/>
    <cellStyle name="Output 2 8 5 2" xfId="21310"/>
    <cellStyle name="Output 2 9" xfId="20602"/>
    <cellStyle name="Output 2 9 2" xfId="20603"/>
    <cellStyle name="Output 2 9 2 2" xfId="21311"/>
    <cellStyle name="Output 2 9 3" xfId="20604"/>
    <cellStyle name="Output 2 9 3 2" xfId="21312"/>
    <cellStyle name="Output 2 9 4" xfId="20605"/>
    <cellStyle name="Output 2 9 4 2" xfId="21313"/>
    <cellStyle name="Output 2 9 5" xfId="20606"/>
    <cellStyle name="Output 2 9 5 2" xfId="21314"/>
    <cellStyle name="Output 3" xfId="20607"/>
    <cellStyle name="Output 3 2" xfId="20608"/>
    <cellStyle name="Output 3 2 2" xfId="21316"/>
    <cellStyle name="Output 3 3" xfId="20609"/>
    <cellStyle name="Output 3 3 2" xfId="21317"/>
    <cellStyle name="Output 3 4" xfId="21315"/>
    <cellStyle name="Output 4" xfId="20610"/>
    <cellStyle name="Output 4 2" xfId="20611"/>
    <cellStyle name="Output 4 2 2" xfId="21319"/>
    <cellStyle name="Output 4 3" xfId="20612"/>
    <cellStyle name="Output 4 3 2" xfId="21320"/>
    <cellStyle name="Output 4 4" xfId="21318"/>
    <cellStyle name="Output 5" xfId="20613"/>
    <cellStyle name="Output 5 2" xfId="20614"/>
    <cellStyle name="Output 5 2 2" xfId="21322"/>
    <cellStyle name="Output 5 3" xfId="20615"/>
    <cellStyle name="Output 5 3 2" xfId="21323"/>
    <cellStyle name="Output 5 4" xfId="21321"/>
    <cellStyle name="Output 6" xfId="20616"/>
    <cellStyle name="Output 6 2" xfId="20617"/>
    <cellStyle name="Output 6 2 2" xfId="21325"/>
    <cellStyle name="Output 6 3" xfId="20618"/>
    <cellStyle name="Output 6 3 2" xfId="21326"/>
    <cellStyle name="Output 6 4" xfId="21324"/>
    <cellStyle name="Output 7" xfId="20619"/>
    <cellStyle name="Output 7 2" xfId="21327"/>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28"/>
    <cellStyle name="showParameterE" xfId="20787"/>
    <cellStyle name="showParameterE 2" xfId="2132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331"/>
    <cellStyle name="Total 2 10 3" xfId="20826"/>
    <cellStyle name="Total 2 10 3 2" xfId="21332"/>
    <cellStyle name="Total 2 10 4" xfId="20827"/>
    <cellStyle name="Total 2 10 4 2" xfId="21333"/>
    <cellStyle name="Total 2 10 5" xfId="20828"/>
    <cellStyle name="Total 2 10 5 2" xfId="21334"/>
    <cellStyle name="Total 2 11" xfId="20829"/>
    <cellStyle name="Total 2 11 2" xfId="20830"/>
    <cellStyle name="Total 2 11 2 2" xfId="21336"/>
    <cellStyle name="Total 2 11 3" xfId="20831"/>
    <cellStyle name="Total 2 11 3 2" xfId="21337"/>
    <cellStyle name="Total 2 11 4" xfId="20832"/>
    <cellStyle name="Total 2 11 4 2" xfId="21338"/>
    <cellStyle name="Total 2 11 5" xfId="20833"/>
    <cellStyle name="Total 2 11 5 2" xfId="21339"/>
    <cellStyle name="Total 2 11 6" xfId="21335"/>
    <cellStyle name="Total 2 12" xfId="20834"/>
    <cellStyle name="Total 2 12 2" xfId="20835"/>
    <cellStyle name="Total 2 12 2 2" xfId="21341"/>
    <cellStyle name="Total 2 12 3" xfId="20836"/>
    <cellStyle name="Total 2 12 3 2" xfId="21342"/>
    <cellStyle name="Total 2 12 4" xfId="20837"/>
    <cellStyle name="Total 2 12 4 2" xfId="21343"/>
    <cellStyle name="Total 2 12 5" xfId="20838"/>
    <cellStyle name="Total 2 12 5 2" xfId="21344"/>
    <cellStyle name="Total 2 12 6" xfId="21340"/>
    <cellStyle name="Total 2 13" xfId="20839"/>
    <cellStyle name="Total 2 13 2" xfId="20840"/>
    <cellStyle name="Total 2 13 2 2" xfId="21346"/>
    <cellStyle name="Total 2 13 3" xfId="20841"/>
    <cellStyle name="Total 2 13 3 2" xfId="21347"/>
    <cellStyle name="Total 2 13 4" xfId="20842"/>
    <cellStyle name="Total 2 13 4 2" xfId="21348"/>
    <cellStyle name="Total 2 13 5" xfId="21345"/>
    <cellStyle name="Total 2 14" xfId="20843"/>
    <cellStyle name="Total 2 14 2" xfId="21349"/>
    <cellStyle name="Total 2 15" xfId="20844"/>
    <cellStyle name="Total 2 15 2" xfId="21350"/>
    <cellStyle name="Total 2 16" xfId="20845"/>
    <cellStyle name="Total 2 16 2" xfId="21351"/>
    <cellStyle name="Total 2 17" xfId="21330"/>
    <cellStyle name="Total 2 2" xfId="20846"/>
    <cellStyle name="Total 2 2 10" xfId="21352"/>
    <cellStyle name="Total 2 2 2" xfId="20847"/>
    <cellStyle name="Total 2 2 2 2" xfId="20848"/>
    <cellStyle name="Total 2 2 2 2 2" xfId="21354"/>
    <cellStyle name="Total 2 2 2 3" xfId="20849"/>
    <cellStyle name="Total 2 2 2 3 2" xfId="21355"/>
    <cellStyle name="Total 2 2 2 4" xfId="20850"/>
    <cellStyle name="Total 2 2 2 4 2" xfId="21356"/>
    <cellStyle name="Total 2 2 2 5" xfId="21353"/>
    <cellStyle name="Total 2 2 3" xfId="20851"/>
    <cellStyle name="Total 2 2 3 2" xfId="20852"/>
    <cellStyle name="Total 2 2 3 2 2" xfId="21358"/>
    <cellStyle name="Total 2 2 3 3" xfId="20853"/>
    <cellStyle name="Total 2 2 3 3 2" xfId="21359"/>
    <cellStyle name="Total 2 2 3 4" xfId="20854"/>
    <cellStyle name="Total 2 2 3 4 2" xfId="21360"/>
    <cellStyle name="Total 2 2 3 5" xfId="21357"/>
    <cellStyle name="Total 2 2 4" xfId="20855"/>
    <cellStyle name="Total 2 2 4 2" xfId="20856"/>
    <cellStyle name="Total 2 2 4 2 2" xfId="21362"/>
    <cellStyle name="Total 2 2 4 3" xfId="20857"/>
    <cellStyle name="Total 2 2 4 3 2" xfId="21363"/>
    <cellStyle name="Total 2 2 4 4" xfId="20858"/>
    <cellStyle name="Total 2 2 4 4 2" xfId="21364"/>
    <cellStyle name="Total 2 2 4 5" xfId="21361"/>
    <cellStyle name="Total 2 2 5" xfId="20859"/>
    <cellStyle name="Total 2 2 5 2" xfId="20860"/>
    <cellStyle name="Total 2 2 5 2 2" xfId="21366"/>
    <cellStyle name="Total 2 2 5 3" xfId="20861"/>
    <cellStyle name="Total 2 2 5 3 2" xfId="21367"/>
    <cellStyle name="Total 2 2 5 4" xfId="20862"/>
    <cellStyle name="Total 2 2 5 4 2" xfId="21368"/>
    <cellStyle name="Total 2 2 5 5" xfId="21365"/>
    <cellStyle name="Total 2 2 6" xfId="20863"/>
    <cellStyle name="Total 2 2 6 2" xfId="21369"/>
    <cellStyle name="Total 2 2 7" xfId="20864"/>
    <cellStyle name="Total 2 2 7 2" xfId="21370"/>
    <cellStyle name="Total 2 2 8" xfId="20865"/>
    <cellStyle name="Total 2 2 8 2" xfId="21371"/>
    <cellStyle name="Total 2 2 9" xfId="20866"/>
    <cellStyle name="Total 2 2 9 2" xfId="21372"/>
    <cellStyle name="Total 2 3" xfId="20867"/>
    <cellStyle name="Total 2 3 2" xfId="20868"/>
    <cellStyle name="Total 2 3 2 2" xfId="21373"/>
    <cellStyle name="Total 2 3 3" xfId="20869"/>
    <cellStyle name="Total 2 3 3 2" xfId="21374"/>
    <cellStyle name="Total 2 3 4" xfId="20870"/>
    <cellStyle name="Total 2 3 4 2" xfId="21375"/>
    <cellStyle name="Total 2 3 5" xfId="20871"/>
    <cellStyle name="Total 2 3 5 2" xfId="21376"/>
    <cellStyle name="Total 2 4" xfId="20872"/>
    <cellStyle name="Total 2 4 2" xfId="20873"/>
    <cellStyle name="Total 2 4 2 2" xfId="21377"/>
    <cellStyle name="Total 2 4 3" xfId="20874"/>
    <cellStyle name="Total 2 4 3 2" xfId="21378"/>
    <cellStyle name="Total 2 4 4" xfId="20875"/>
    <cellStyle name="Total 2 4 4 2" xfId="21379"/>
    <cellStyle name="Total 2 4 5" xfId="20876"/>
    <cellStyle name="Total 2 4 5 2" xfId="21380"/>
    <cellStyle name="Total 2 5" xfId="20877"/>
    <cellStyle name="Total 2 5 2" xfId="20878"/>
    <cellStyle name="Total 2 5 2 2" xfId="21381"/>
    <cellStyle name="Total 2 5 3" xfId="20879"/>
    <cellStyle name="Total 2 5 3 2" xfId="21382"/>
    <cellStyle name="Total 2 5 4" xfId="20880"/>
    <cellStyle name="Total 2 5 4 2" xfId="21383"/>
    <cellStyle name="Total 2 5 5" xfId="20881"/>
    <cellStyle name="Total 2 5 5 2" xfId="21384"/>
    <cellStyle name="Total 2 6" xfId="20882"/>
    <cellStyle name="Total 2 6 2" xfId="20883"/>
    <cellStyle name="Total 2 6 2 2" xfId="21385"/>
    <cellStyle name="Total 2 6 3" xfId="20884"/>
    <cellStyle name="Total 2 6 3 2" xfId="21386"/>
    <cellStyle name="Total 2 6 4" xfId="20885"/>
    <cellStyle name="Total 2 6 4 2" xfId="21387"/>
    <cellStyle name="Total 2 6 5" xfId="20886"/>
    <cellStyle name="Total 2 6 5 2" xfId="21388"/>
    <cellStyle name="Total 2 7" xfId="20887"/>
    <cellStyle name="Total 2 7 2" xfId="20888"/>
    <cellStyle name="Total 2 7 2 2" xfId="21389"/>
    <cellStyle name="Total 2 7 3" xfId="20889"/>
    <cellStyle name="Total 2 7 3 2" xfId="21390"/>
    <cellStyle name="Total 2 7 4" xfId="20890"/>
    <cellStyle name="Total 2 7 4 2" xfId="21391"/>
    <cellStyle name="Total 2 7 5" xfId="20891"/>
    <cellStyle name="Total 2 7 5 2" xfId="21392"/>
    <cellStyle name="Total 2 8" xfId="20892"/>
    <cellStyle name="Total 2 8 2" xfId="20893"/>
    <cellStyle name="Total 2 8 2 2" xfId="21393"/>
    <cellStyle name="Total 2 8 3" xfId="20894"/>
    <cellStyle name="Total 2 8 3 2" xfId="21394"/>
    <cellStyle name="Total 2 8 4" xfId="20895"/>
    <cellStyle name="Total 2 8 4 2" xfId="21395"/>
    <cellStyle name="Total 2 8 5" xfId="20896"/>
    <cellStyle name="Total 2 8 5 2" xfId="21396"/>
    <cellStyle name="Total 2 9" xfId="20897"/>
    <cellStyle name="Total 2 9 2" xfId="20898"/>
    <cellStyle name="Total 2 9 2 2" xfId="21397"/>
    <cellStyle name="Total 2 9 3" xfId="20899"/>
    <cellStyle name="Total 2 9 3 2" xfId="21398"/>
    <cellStyle name="Total 2 9 4" xfId="20900"/>
    <cellStyle name="Total 2 9 4 2" xfId="21399"/>
    <cellStyle name="Total 2 9 5" xfId="20901"/>
    <cellStyle name="Total 2 9 5 2" xfId="21400"/>
    <cellStyle name="Total 3" xfId="20902"/>
    <cellStyle name="Total 3 2" xfId="20903"/>
    <cellStyle name="Total 3 2 2" xfId="21402"/>
    <cellStyle name="Total 3 3" xfId="20904"/>
    <cellStyle name="Total 3 3 2" xfId="21403"/>
    <cellStyle name="Total 3 4" xfId="21401"/>
    <cellStyle name="Total 4" xfId="20905"/>
    <cellStyle name="Total 4 2" xfId="20906"/>
    <cellStyle name="Total 4 2 2" xfId="21405"/>
    <cellStyle name="Total 4 3" xfId="20907"/>
    <cellStyle name="Total 4 3 2" xfId="21406"/>
    <cellStyle name="Total 4 4" xfId="21404"/>
    <cellStyle name="Total 5" xfId="20908"/>
    <cellStyle name="Total 5 2" xfId="20909"/>
    <cellStyle name="Total 5 2 2" xfId="21408"/>
    <cellStyle name="Total 5 3" xfId="20910"/>
    <cellStyle name="Total 5 3 2" xfId="21409"/>
    <cellStyle name="Total 5 4" xfId="21407"/>
    <cellStyle name="Total 6" xfId="20911"/>
    <cellStyle name="Total 6 2" xfId="20912"/>
    <cellStyle name="Total 6 2 2" xfId="21411"/>
    <cellStyle name="Total 6 3" xfId="20913"/>
    <cellStyle name="Total 6 3 2" xfId="21412"/>
    <cellStyle name="Total 6 4" xfId="21410"/>
    <cellStyle name="Total 7" xfId="20914"/>
    <cellStyle name="Total 7 2" xfId="2141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B7" sqref="B7"/>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60"/>
      <c r="B1" s="205" t="s">
        <v>344</v>
      </c>
      <c r="C1" s="160"/>
    </row>
    <row r="2" spans="1:3">
      <c r="A2" s="206">
        <v>1</v>
      </c>
      <c r="B2" s="340" t="s">
        <v>345</v>
      </c>
      <c r="C2" s="596" t="s">
        <v>742</v>
      </c>
    </row>
    <row r="3" spans="1:3" ht="15">
      <c r="A3" s="206">
        <v>2</v>
      </c>
      <c r="B3" s="341" t="s">
        <v>341</v>
      </c>
      <c r="C3" s="612" t="s">
        <v>743</v>
      </c>
    </row>
    <row r="4" spans="1:3" ht="15">
      <c r="A4" s="206">
        <v>3</v>
      </c>
      <c r="B4" s="342" t="s">
        <v>346</v>
      </c>
      <c r="C4" s="612" t="s">
        <v>744</v>
      </c>
    </row>
    <row r="5" spans="1:3" ht="15">
      <c r="A5" s="207">
        <v>4</v>
      </c>
      <c r="B5" s="343" t="s">
        <v>342</v>
      </c>
      <c r="C5" s="612" t="s">
        <v>741</v>
      </c>
    </row>
    <row r="6" spans="1:3" s="208" customFormat="1" ht="45.75" customHeight="1">
      <c r="A6" s="660" t="s">
        <v>420</v>
      </c>
      <c r="B6" s="661"/>
      <c r="C6" s="661"/>
    </row>
    <row r="7" spans="1:3" ht="15">
      <c r="A7" s="209" t="s">
        <v>30</v>
      </c>
      <c r="B7" s="205" t="s">
        <v>343</v>
      </c>
    </row>
    <row r="8" spans="1:3">
      <c r="A8" s="160">
        <v>1</v>
      </c>
      <c r="B8" s="247" t="s">
        <v>21</v>
      </c>
    </row>
    <row r="9" spans="1:3">
      <c r="A9" s="160">
        <v>2</v>
      </c>
      <c r="B9" s="248" t="s">
        <v>22</v>
      </c>
    </row>
    <row r="10" spans="1:3">
      <c r="A10" s="160">
        <v>3</v>
      </c>
      <c r="B10" s="248" t="s">
        <v>23</v>
      </c>
    </row>
    <row r="11" spans="1:3">
      <c r="A11" s="160">
        <v>4</v>
      </c>
      <c r="B11" s="248" t="s">
        <v>24</v>
      </c>
      <c r="C11" s="87"/>
    </row>
    <row r="12" spans="1:3">
      <c r="A12" s="160">
        <v>5</v>
      </c>
      <c r="B12" s="248" t="s">
        <v>25</v>
      </c>
    </row>
    <row r="13" spans="1:3">
      <c r="A13" s="160">
        <v>6</v>
      </c>
      <c r="B13" s="249" t="s">
        <v>353</v>
      </c>
    </row>
    <row r="14" spans="1:3">
      <c r="A14" s="160">
        <v>7</v>
      </c>
      <c r="B14" s="248" t="s">
        <v>347</v>
      </c>
    </row>
    <row r="15" spans="1:3">
      <c r="A15" s="160">
        <v>8</v>
      </c>
      <c r="B15" s="248" t="s">
        <v>348</v>
      </c>
    </row>
    <row r="16" spans="1:3">
      <c r="A16" s="160">
        <v>9</v>
      </c>
      <c r="B16" s="248" t="s">
        <v>26</v>
      </c>
    </row>
    <row r="17" spans="1:2">
      <c r="A17" s="339" t="s">
        <v>419</v>
      </c>
      <c r="B17" s="338" t="s">
        <v>406</v>
      </c>
    </row>
    <row r="18" spans="1:2">
      <c r="A18" s="160">
        <v>10</v>
      </c>
      <c r="B18" s="248" t="s">
        <v>27</v>
      </c>
    </row>
    <row r="19" spans="1:2">
      <c r="A19" s="160">
        <v>11</v>
      </c>
      <c r="B19" s="249" t="s">
        <v>349</v>
      </c>
    </row>
    <row r="20" spans="1:2">
      <c r="A20" s="160">
        <v>12</v>
      </c>
      <c r="B20" s="249" t="s">
        <v>28</v>
      </c>
    </row>
    <row r="21" spans="1:2">
      <c r="A21" s="390">
        <v>13</v>
      </c>
      <c r="B21" s="391" t="s">
        <v>350</v>
      </c>
    </row>
    <row r="22" spans="1:2">
      <c r="A22" s="390">
        <v>14</v>
      </c>
      <c r="B22" s="392" t="s">
        <v>377</v>
      </c>
    </row>
    <row r="23" spans="1:2">
      <c r="A23" s="393">
        <v>15</v>
      </c>
      <c r="B23" s="394" t="s">
        <v>29</v>
      </c>
    </row>
    <row r="24" spans="1:2">
      <c r="A24" s="393">
        <v>15.1</v>
      </c>
      <c r="B24" s="395" t="s">
        <v>433</v>
      </c>
    </row>
    <row r="25" spans="1:2">
      <c r="A25" s="393">
        <v>16</v>
      </c>
      <c r="B25" s="395" t="s">
        <v>497</v>
      </c>
    </row>
    <row r="26" spans="1:2">
      <c r="A26" s="393">
        <v>17</v>
      </c>
      <c r="B26" s="395" t="s">
        <v>538</v>
      </c>
    </row>
    <row r="27" spans="1:2">
      <c r="A27" s="393">
        <v>18</v>
      </c>
      <c r="B27" s="395" t="s">
        <v>708</v>
      </c>
    </row>
    <row r="28" spans="1:2">
      <c r="A28" s="393">
        <v>19</v>
      </c>
      <c r="B28" s="395" t="s">
        <v>709</v>
      </c>
    </row>
    <row r="29" spans="1:2">
      <c r="A29" s="393">
        <v>20</v>
      </c>
      <c r="B29" s="473" t="s">
        <v>539</v>
      </c>
    </row>
    <row r="30" spans="1:2">
      <c r="A30" s="393">
        <v>21</v>
      </c>
      <c r="B30" s="395" t="s">
        <v>705</v>
      </c>
    </row>
    <row r="31" spans="1:2">
      <c r="A31" s="393">
        <v>22</v>
      </c>
      <c r="B31" s="395" t="s">
        <v>540</v>
      </c>
    </row>
    <row r="32" spans="1:2">
      <c r="A32" s="393">
        <v>23</v>
      </c>
      <c r="B32" s="395" t="s">
        <v>541</v>
      </c>
    </row>
    <row r="33" spans="1:2">
      <c r="A33" s="393">
        <v>24</v>
      </c>
      <c r="B33" s="395" t="s">
        <v>542</v>
      </c>
    </row>
    <row r="34" spans="1:2">
      <c r="A34" s="393">
        <v>25</v>
      </c>
      <c r="B34" s="395" t="s">
        <v>543</v>
      </c>
    </row>
    <row r="35" spans="1:2">
      <c r="A35" s="393">
        <v>26</v>
      </c>
      <c r="B35" s="395" t="s">
        <v>740</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33" activePane="bottomRight" state="frozen"/>
      <selection activeCell="B9" sqref="B9"/>
      <selection pane="topRight" activeCell="B9" sqref="B9"/>
      <selection pane="bottomLeft" activeCell="B9" sqref="B9"/>
      <selection pane="bottomRight" activeCell="C6" sqref="C6:C52"/>
    </sheetView>
  </sheetViews>
  <sheetFormatPr defaultColWidth="9.140625" defaultRowHeight="12.75"/>
  <cols>
    <col min="1" max="1" width="9.5703125" style="90"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78" customFormat="1" ht="15.75" customHeight="1">
      <c r="A2" s="78" t="s">
        <v>32</v>
      </c>
      <c r="B2" s="611">
        <f>'1. key ratios '!$B$2</f>
        <v>44742</v>
      </c>
    </row>
    <row r="3" spans="1:3" s="78" customFormat="1" ht="15.75" customHeight="1"/>
    <row r="4" spans="1:3" ht="13.5" thickBot="1">
      <c r="A4" s="90" t="s">
        <v>246</v>
      </c>
      <c r="B4" s="141" t="s">
        <v>245</v>
      </c>
    </row>
    <row r="5" spans="1:3">
      <c r="A5" s="91" t="s">
        <v>6</v>
      </c>
      <c r="B5" s="92"/>
      <c r="C5" s="93" t="s">
        <v>74</v>
      </c>
    </row>
    <row r="6" spans="1:3">
      <c r="A6" s="94">
        <v>1</v>
      </c>
      <c r="B6" s="95" t="s">
        <v>244</v>
      </c>
      <c r="C6" s="580">
        <v>62878440.801799998</v>
      </c>
    </row>
    <row r="7" spans="1:3">
      <c r="A7" s="94">
        <v>2</v>
      </c>
      <c r="B7" s="96" t="s">
        <v>243</v>
      </c>
      <c r="C7" s="579">
        <v>50000000</v>
      </c>
    </row>
    <row r="8" spans="1:3">
      <c r="A8" s="94">
        <v>3</v>
      </c>
      <c r="B8" s="97" t="s">
        <v>242</v>
      </c>
      <c r="C8" s="579"/>
    </row>
    <row r="9" spans="1:3">
      <c r="A9" s="94">
        <v>4</v>
      </c>
      <c r="B9" s="97" t="s">
        <v>241</v>
      </c>
      <c r="C9" s="579"/>
    </row>
    <row r="10" spans="1:3">
      <c r="A10" s="94">
        <v>5</v>
      </c>
      <c r="B10" s="97" t="s">
        <v>240</v>
      </c>
      <c r="C10" s="579"/>
    </row>
    <row r="11" spans="1:3">
      <c r="A11" s="94">
        <v>6</v>
      </c>
      <c r="B11" s="98" t="s">
        <v>239</v>
      </c>
      <c r="C11" s="579">
        <v>12878440.8018</v>
      </c>
    </row>
    <row r="12" spans="1:3" s="63" customFormat="1">
      <c r="A12" s="94">
        <v>7</v>
      </c>
      <c r="B12" s="95" t="s">
        <v>238</v>
      </c>
      <c r="C12" s="578">
        <v>948616.75</v>
      </c>
    </row>
    <row r="13" spans="1:3" s="63" customFormat="1">
      <c r="A13" s="94">
        <v>8</v>
      </c>
      <c r="B13" s="99" t="s">
        <v>237</v>
      </c>
      <c r="C13" s="577"/>
    </row>
    <row r="14" spans="1:3" s="63" customFormat="1" ht="25.5">
      <c r="A14" s="94">
        <v>9</v>
      </c>
      <c r="B14" s="100" t="s">
        <v>236</v>
      </c>
      <c r="C14" s="577"/>
    </row>
    <row r="15" spans="1:3" s="63" customFormat="1">
      <c r="A15" s="94">
        <v>10</v>
      </c>
      <c r="B15" s="101" t="s">
        <v>235</v>
      </c>
      <c r="C15" s="577">
        <v>948616.75</v>
      </c>
    </row>
    <row r="16" spans="1:3" s="63" customFormat="1">
      <c r="A16" s="94">
        <v>11</v>
      </c>
      <c r="B16" s="102" t="s">
        <v>234</v>
      </c>
      <c r="C16" s="577"/>
    </row>
    <row r="17" spans="1:3" s="63" customFormat="1">
      <c r="A17" s="94">
        <v>12</v>
      </c>
      <c r="B17" s="101" t="s">
        <v>233</v>
      </c>
      <c r="C17" s="577"/>
    </row>
    <row r="18" spans="1:3" s="63" customFormat="1">
      <c r="A18" s="94">
        <v>13</v>
      </c>
      <c r="B18" s="101" t="s">
        <v>232</v>
      </c>
      <c r="C18" s="577"/>
    </row>
    <row r="19" spans="1:3" s="63" customFormat="1">
      <c r="A19" s="94">
        <v>14</v>
      </c>
      <c r="B19" s="101" t="s">
        <v>231</v>
      </c>
      <c r="C19" s="577"/>
    </row>
    <row r="20" spans="1:3" s="63" customFormat="1">
      <c r="A20" s="94">
        <v>15</v>
      </c>
      <c r="B20" s="101" t="s">
        <v>230</v>
      </c>
      <c r="C20" s="577"/>
    </row>
    <row r="21" spans="1:3" s="63" customFormat="1" ht="25.5">
      <c r="A21" s="94">
        <v>16</v>
      </c>
      <c r="B21" s="100" t="s">
        <v>229</v>
      </c>
      <c r="C21" s="577"/>
    </row>
    <row r="22" spans="1:3" s="63" customFormat="1">
      <c r="A22" s="94">
        <v>17</v>
      </c>
      <c r="B22" s="103" t="s">
        <v>228</v>
      </c>
      <c r="C22" s="577"/>
    </row>
    <row r="23" spans="1:3" s="63" customFormat="1">
      <c r="A23" s="94">
        <v>18</v>
      </c>
      <c r="B23" s="100" t="s">
        <v>227</v>
      </c>
      <c r="C23" s="577">
        <v>0</v>
      </c>
    </row>
    <row r="24" spans="1:3" s="63" customFormat="1" ht="25.5">
      <c r="A24" s="94">
        <v>19</v>
      </c>
      <c r="B24" s="100" t="s">
        <v>204</v>
      </c>
      <c r="C24" s="577">
        <v>0</v>
      </c>
    </row>
    <row r="25" spans="1:3" s="63" customFormat="1">
      <c r="A25" s="94">
        <v>20</v>
      </c>
      <c r="B25" s="104" t="s">
        <v>226</v>
      </c>
      <c r="C25" s="577">
        <v>0</v>
      </c>
    </row>
    <row r="26" spans="1:3" s="63" customFormat="1">
      <c r="A26" s="94">
        <v>21</v>
      </c>
      <c r="B26" s="104" t="s">
        <v>225</v>
      </c>
      <c r="C26" s="577">
        <v>0</v>
      </c>
    </row>
    <row r="27" spans="1:3" s="63" customFormat="1">
      <c r="A27" s="94">
        <v>22</v>
      </c>
      <c r="B27" s="104" t="s">
        <v>224</v>
      </c>
      <c r="C27" s="577">
        <v>0</v>
      </c>
    </row>
    <row r="28" spans="1:3" s="63" customFormat="1">
      <c r="A28" s="94">
        <v>23</v>
      </c>
      <c r="B28" s="105" t="s">
        <v>223</v>
      </c>
      <c r="C28" s="578">
        <v>61929824.051799998</v>
      </c>
    </row>
    <row r="29" spans="1:3" s="63" customFormat="1">
      <c r="A29" s="106"/>
      <c r="B29" s="107"/>
      <c r="C29" s="577"/>
    </row>
    <row r="30" spans="1:3" s="63" customFormat="1">
      <c r="A30" s="106">
        <v>24</v>
      </c>
      <c r="B30" s="105" t="s">
        <v>222</v>
      </c>
      <c r="C30" s="578">
        <v>0</v>
      </c>
    </row>
    <row r="31" spans="1:3" s="63" customFormat="1">
      <c r="A31" s="106">
        <v>25</v>
      </c>
      <c r="B31" s="97" t="s">
        <v>221</v>
      </c>
      <c r="C31" s="576">
        <v>0</v>
      </c>
    </row>
    <row r="32" spans="1:3" s="63" customFormat="1">
      <c r="A32" s="106">
        <v>26</v>
      </c>
      <c r="B32" s="108" t="s">
        <v>302</v>
      </c>
      <c r="C32" s="577"/>
    </row>
    <row r="33" spans="1:3" s="63" customFormat="1">
      <c r="A33" s="106">
        <v>27</v>
      </c>
      <c r="B33" s="108" t="s">
        <v>220</v>
      </c>
      <c r="C33" s="577"/>
    </row>
    <row r="34" spans="1:3" s="63" customFormat="1">
      <c r="A34" s="106">
        <v>28</v>
      </c>
      <c r="B34" s="97" t="s">
        <v>219</v>
      </c>
      <c r="C34" s="577"/>
    </row>
    <row r="35" spans="1:3" s="63" customFormat="1">
      <c r="A35" s="106">
        <v>29</v>
      </c>
      <c r="B35" s="105" t="s">
        <v>218</v>
      </c>
      <c r="C35" s="578">
        <v>0</v>
      </c>
    </row>
    <row r="36" spans="1:3" s="63" customFormat="1">
      <c r="A36" s="106">
        <v>30</v>
      </c>
      <c r="B36" s="100" t="s">
        <v>217</v>
      </c>
      <c r="C36" s="577">
        <v>0</v>
      </c>
    </row>
    <row r="37" spans="1:3" s="63" customFormat="1">
      <c r="A37" s="106">
        <v>31</v>
      </c>
      <c r="B37" s="101" t="s">
        <v>216</v>
      </c>
      <c r="C37" s="577">
        <v>0</v>
      </c>
    </row>
    <row r="38" spans="1:3" s="63" customFormat="1" ht="25.5">
      <c r="A38" s="106">
        <v>32</v>
      </c>
      <c r="B38" s="100" t="s">
        <v>215</v>
      </c>
      <c r="C38" s="577">
        <v>0</v>
      </c>
    </row>
    <row r="39" spans="1:3" s="63" customFormat="1" ht="25.5">
      <c r="A39" s="106">
        <v>33</v>
      </c>
      <c r="B39" s="100" t="s">
        <v>204</v>
      </c>
      <c r="C39" s="577">
        <v>0</v>
      </c>
    </row>
    <row r="40" spans="1:3" s="63" customFormat="1">
      <c r="A40" s="106">
        <v>34</v>
      </c>
      <c r="B40" s="104" t="s">
        <v>214</v>
      </c>
      <c r="C40" s="577">
        <v>0</v>
      </c>
    </row>
    <row r="41" spans="1:3" s="63" customFormat="1">
      <c r="A41" s="106">
        <v>35</v>
      </c>
      <c r="B41" s="105" t="s">
        <v>213</v>
      </c>
      <c r="C41" s="578">
        <v>0</v>
      </c>
    </row>
    <row r="42" spans="1:3" s="63" customFormat="1">
      <c r="A42" s="106"/>
      <c r="B42" s="107"/>
      <c r="C42" s="577"/>
    </row>
    <row r="43" spans="1:3" s="63" customFormat="1">
      <c r="A43" s="106">
        <v>36</v>
      </c>
      <c r="B43" s="109" t="s">
        <v>212</v>
      </c>
      <c r="C43" s="578">
        <v>1768506.2896</v>
      </c>
    </row>
    <row r="44" spans="1:3" s="63" customFormat="1">
      <c r="A44" s="106">
        <v>37</v>
      </c>
      <c r="B44" s="97" t="s">
        <v>211</v>
      </c>
      <c r="C44" s="577"/>
    </row>
    <row r="45" spans="1:3" s="63" customFormat="1">
      <c r="A45" s="106">
        <v>38</v>
      </c>
      <c r="B45" s="97" t="s">
        <v>210</v>
      </c>
      <c r="C45" s="577"/>
    </row>
    <row r="46" spans="1:3" s="63" customFormat="1">
      <c r="A46" s="106">
        <v>39</v>
      </c>
      <c r="B46" s="97" t="s">
        <v>209</v>
      </c>
      <c r="C46" s="577">
        <v>1768506.2896</v>
      </c>
    </row>
    <row r="47" spans="1:3" s="63" customFormat="1">
      <c r="A47" s="106">
        <v>40</v>
      </c>
      <c r="B47" s="109" t="s">
        <v>208</v>
      </c>
      <c r="C47" s="578">
        <v>0</v>
      </c>
    </row>
    <row r="48" spans="1:3" s="63" customFormat="1">
      <c r="A48" s="106">
        <v>41</v>
      </c>
      <c r="B48" s="100" t="s">
        <v>207</v>
      </c>
      <c r="C48" s="577">
        <v>0</v>
      </c>
    </row>
    <row r="49" spans="1:3" s="63" customFormat="1">
      <c r="A49" s="106">
        <v>42</v>
      </c>
      <c r="B49" s="101" t="s">
        <v>206</v>
      </c>
      <c r="C49" s="577">
        <v>0</v>
      </c>
    </row>
    <row r="50" spans="1:3" s="63" customFormat="1">
      <c r="A50" s="106">
        <v>43</v>
      </c>
      <c r="B50" s="100" t="s">
        <v>205</v>
      </c>
      <c r="C50" s="577">
        <v>0</v>
      </c>
    </row>
    <row r="51" spans="1:3" s="63" customFormat="1" ht="25.5">
      <c r="A51" s="106">
        <v>44</v>
      </c>
      <c r="B51" s="100" t="s">
        <v>204</v>
      </c>
      <c r="C51" s="577">
        <v>0</v>
      </c>
    </row>
    <row r="52" spans="1:3" s="63" customFormat="1" ht="13.5" thickBot="1">
      <c r="A52" s="110">
        <v>45</v>
      </c>
      <c r="B52" s="111" t="s">
        <v>203</v>
      </c>
      <c r="C52" s="575">
        <v>1768506.2896</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7" sqref="C7:D21"/>
    </sheetView>
  </sheetViews>
  <sheetFormatPr defaultColWidth="9.140625" defaultRowHeight="12.75"/>
  <cols>
    <col min="1" max="1" width="9.42578125" style="263" bestFit="1" customWidth="1"/>
    <col min="2" max="2" width="59" style="263" customWidth="1"/>
    <col min="3" max="3" width="16.7109375" style="263" bestFit="1" customWidth="1"/>
    <col min="4" max="4" width="13.28515625" style="263" bestFit="1" customWidth="1"/>
    <col min="5" max="16384" width="9.140625" style="263"/>
  </cols>
  <sheetData>
    <row r="1" spans="1:4" ht="15">
      <c r="A1" s="322" t="s">
        <v>31</v>
      </c>
      <c r="B1" s="3" t="str">
        <f>'Info '!C2</f>
        <v>JSC Ziraat Bank Georgia</v>
      </c>
    </row>
    <row r="2" spans="1:4" s="230" customFormat="1" ht="15.75" customHeight="1">
      <c r="A2" s="230" t="s">
        <v>32</v>
      </c>
      <c r="B2" s="611">
        <f>'1. key ratios '!$B$2</f>
        <v>44742</v>
      </c>
    </row>
    <row r="3" spans="1:4" s="230" customFormat="1" ht="15.75" customHeight="1"/>
    <row r="4" spans="1:4" ht="13.5" thickBot="1">
      <c r="A4" s="282" t="s">
        <v>405</v>
      </c>
      <c r="B4" s="330" t="s">
        <v>406</v>
      </c>
    </row>
    <row r="5" spans="1:4" s="331" customFormat="1" ht="12.75" customHeight="1">
      <c r="A5" s="388"/>
      <c r="B5" s="389" t="s">
        <v>409</v>
      </c>
      <c r="C5" s="323" t="s">
        <v>407</v>
      </c>
      <c r="D5" s="324" t="s">
        <v>408</v>
      </c>
    </row>
    <row r="6" spans="1:4" s="332" customFormat="1">
      <c r="A6" s="325">
        <v>1</v>
      </c>
      <c r="B6" s="384" t="s">
        <v>410</v>
      </c>
      <c r="C6" s="384"/>
      <c r="D6" s="326"/>
    </row>
    <row r="7" spans="1:4" s="332" customFormat="1">
      <c r="A7" s="327" t="s">
        <v>396</v>
      </c>
      <c r="B7" s="385" t="s">
        <v>411</v>
      </c>
      <c r="C7" s="377">
        <v>4.4999999999999998E-2</v>
      </c>
      <c r="D7" s="574">
        <v>7528269.3490701448</v>
      </c>
    </row>
    <row r="8" spans="1:4" s="332" customFormat="1">
      <c r="A8" s="327" t="s">
        <v>397</v>
      </c>
      <c r="B8" s="385" t="s">
        <v>412</v>
      </c>
      <c r="C8" s="378">
        <v>0.06</v>
      </c>
      <c r="D8" s="574">
        <v>10037692.46542686</v>
      </c>
    </row>
    <row r="9" spans="1:4" s="332" customFormat="1">
      <c r="A9" s="327" t="s">
        <v>398</v>
      </c>
      <c r="B9" s="385" t="s">
        <v>413</v>
      </c>
      <c r="C9" s="378">
        <v>0.08</v>
      </c>
      <c r="D9" s="574">
        <v>13383589.953902481</v>
      </c>
    </row>
    <row r="10" spans="1:4" s="332" customFormat="1">
      <c r="A10" s="325" t="s">
        <v>399</v>
      </c>
      <c r="B10" s="384" t="s">
        <v>414</v>
      </c>
      <c r="C10" s="379"/>
      <c r="D10" s="573"/>
    </row>
    <row r="11" spans="1:4" s="333" customFormat="1">
      <c r="A11" s="328" t="s">
        <v>400</v>
      </c>
      <c r="B11" s="376" t="s">
        <v>480</v>
      </c>
      <c r="C11" s="380">
        <v>0</v>
      </c>
      <c r="D11" s="574">
        <v>0</v>
      </c>
    </row>
    <row r="12" spans="1:4" s="333" customFormat="1">
      <c r="A12" s="328" t="s">
        <v>401</v>
      </c>
      <c r="B12" s="376" t="s">
        <v>415</v>
      </c>
      <c r="C12" s="380">
        <v>0</v>
      </c>
      <c r="D12" s="574">
        <v>0</v>
      </c>
    </row>
    <row r="13" spans="1:4" s="333" customFormat="1">
      <c r="A13" s="328" t="s">
        <v>402</v>
      </c>
      <c r="B13" s="376" t="s">
        <v>416</v>
      </c>
      <c r="C13" s="380">
        <v>0</v>
      </c>
      <c r="D13" s="574">
        <v>0</v>
      </c>
    </row>
    <row r="14" spans="1:4" s="333" customFormat="1">
      <c r="A14" s="325" t="s">
        <v>403</v>
      </c>
      <c r="B14" s="384" t="s">
        <v>477</v>
      </c>
      <c r="C14" s="381"/>
      <c r="D14" s="573"/>
    </row>
    <row r="15" spans="1:4" s="333" customFormat="1">
      <c r="A15" s="328">
        <v>3.1</v>
      </c>
      <c r="B15" s="376" t="s">
        <v>421</v>
      </c>
      <c r="C15" s="600">
        <v>2.4564522052382329E-2</v>
      </c>
      <c r="D15" s="574">
        <v>4109518.6320335008</v>
      </c>
    </row>
    <row r="16" spans="1:4" s="333" customFormat="1">
      <c r="A16" s="328">
        <v>3.2</v>
      </c>
      <c r="B16" s="376" t="s">
        <v>422</v>
      </c>
      <c r="C16" s="600">
        <v>3.2765855947140293E-2</v>
      </c>
      <c r="D16" s="574">
        <v>5481559.7560645342</v>
      </c>
    </row>
    <row r="17" spans="1:6" s="332" customFormat="1">
      <c r="A17" s="328">
        <v>3.3</v>
      </c>
      <c r="B17" s="376" t="s">
        <v>423</v>
      </c>
      <c r="C17" s="600">
        <v>5.3622769114610849E-2</v>
      </c>
      <c r="D17" s="574">
        <v>8970814.4252842255</v>
      </c>
    </row>
    <row r="18" spans="1:6" s="331" customFormat="1" ht="12.75" customHeight="1">
      <c r="A18" s="386"/>
      <c r="B18" s="387" t="s">
        <v>476</v>
      </c>
      <c r="C18" s="382" t="s">
        <v>760</v>
      </c>
      <c r="D18" s="572" t="s">
        <v>761</v>
      </c>
    </row>
    <row r="19" spans="1:6" s="332" customFormat="1">
      <c r="A19" s="329">
        <v>4</v>
      </c>
      <c r="B19" s="376" t="s">
        <v>417</v>
      </c>
      <c r="C19" s="380">
        <v>6.9564522052382324E-2</v>
      </c>
      <c r="D19" s="574">
        <v>11637787.981103646</v>
      </c>
    </row>
    <row r="20" spans="1:6" s="332" customFormat="1">
      <c r="A20" s="329">
        <v>5</v>
      </c>
      <c r="B20" s="376" t="s">
        <v>137</v>
      </c>
      <c r="C20" s="380">
        <v>9.2765855947140291E-2</v>
      </c>
      <c r="D20" s="574">
        <v>15519252.221491393</v>
      </c>
    </row>
    <row r="21" spans="1:6" s="332" customFormat="1" ht="13.5" thickBot="1">
      <c r="A21" s="334" t="s">
        <v>404</v>
      </c>
      <c r="B21" s="335" t="s">
        <v>418</v>
      </c>
      <c r="C21" s="383">
        <v>0.13362276911461085</v>
      </c>
      <c r="D21" s="613">
        <v>22354404.379186705</v>
      </c>
    </row>
    <row r="22" spans="1:6">
      <c r="F22" s="282"/>
    </row>
    <row r="23" spans="1:6" ht="51">
      <c r="B23" s="281"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6" activePane="bottomRight" state="frozen"/>
      <selection activeCell="B47" sqref="B47"/>
      <selection pane="topRight" activeCell="B47" sqref="B47"/>
      <selection pane="bottomLeft" activeCell="B47" sqref="B47"/>
      <selection pane="bottomRight" activeCell="C6" sqref="C6:C4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3" t="str">
        <f>'Info '!C2</f>
        <v>JSC Ziraat Bank Georgia</v>
      </c>
      <c r="E1" s="4"/>
      <c r="F1" s="4"/>
    </row>
    <row r="2" spans="1:6" s="78" customFormat="1" ht="15.75" customHeight="1">
      <c r="A2" s="2" t="s">
        <v>32</v>
      </c>
      <c r="B2" s="611">
        <f>'1. key ratios '!$B$2</f>
        <v>44742</v>
      </c>
    </row>
    <row r="3" spans="1:6" s="78" customFormat="1" ht="15.75" customHeight="1">
      <c r="A3" s="112"/>
    </row>
    <row r="4" spans="1:6" s="78" customFormat="1" ht="15.75" customHeight="1" thickBot="1">
      <c r="A4" s="78" t="s">
        <v>87</v>
      </c>
      <c r="B4" s="221" t="s">
        <v>286</v>
      </c>
      <c r="D4" s="35" t="s">
        <v>74</v>
      </c>
    </row>
    <row r="5" spans="1:6" ht="25.5">
      <c r="A5" s="113" t="s">
        <v>6</v>
      </c>
      <c r="B5" s="252" t="s">
        <v>340</v>
      </c>
      <c r="C5" s="114" t="s">
        <v>93</v>
      </c>
      <c r="D5" s="115" t="s">
        <v>94</v>
      </c>
    </row>
    <row r="6" spans="1:6" ht="15">
      <c r="A6" s="83">
        <v>1</v>
      </c>
      <c r="B6" s="116" t="s">
        <v>36</v>
      </c>
      <c r="C6" s="571">
        <v>8801192.4341000002</v>
      </c>
      <c r="D6" s="117"/>
      <c r="E6" s="118"/>
    </row>
    <row r="7" spans="1:6" ht="15">
      <c r="A7" s="83">
        <v>2</v>
      </c>
      <c r="B7" s="119" t="s">
        <v>37</v>
      </c>
      <c r="C7" s="570">
        <v>40440748.515299998</v>
      </c>
      <c r="D7" s="120"/>
      <c r="E7" s="118"/>
    </row>
    <row r="8" spans="1:6" ht="15">
      <c r="A8" s="83">
        <v>3</v>
      </c>
      <c r="B8" s="119" t="s">
        <v>38</v>
      </c>
      <c r="C8" s="570">
        <v>18226850.746100001</v>
      </c>
      <c r="D8" s="120"/>
      <c r="E8" s="118"/>
    </row>
    <row r="9" spans="1:6" ht="15">
      <c r="A9" s="83">
        <v>4</v>
      </c>
      <c r="B9" s="119" t="s">
        <v>39</v>
      </c>
      <c r="C9" s="570">
        <v>0</v>
      </c>
      <c r="D9" s="120"/>
      <c r="E9" s="118"/>
    </row>
    <row r="10" spans="1:6" ht="15">
      <c r="A10" s="83">
        <v>5</v>
      </c>
      <c r="B10" s="119" t="s">
        <v>40</v>
      </c>
      <c r="C10" s="570">
        <v>996190.14</v>
      </c>
      <c r="D10" s="120"/>
      <c r="E10" s="118"/>
    </row>
    <row r="11" spans="1:6" ht="15">
      <c r="A11" s="83">
        <v>6.1</v>
      </c>
      <c r="B11" s="222" t="s">
        <v>41</v>
      </c>
      <c r="C11" s="569">
        <v>95936863.127099991</v>
      </c>
      <c r="D11" s="121"/>
      <c r="E11" s="122"/>
    </row>
    <row r="12" spans="1:6" ht="15">
      <c r="A12" s="83">
        <v>6.2</v>
      </c>
      <c r="B12" s="223" t="s">
        <v>42</v>
      </c>
      <c r="C12" s="569">
        <v>-5664526.2294999994</v>
      </c>
      <c r="D12" s="121"/>
      <c r="E12" s="122"/>
    </row>
    <row r="13" spans="1:6" ht="15.75">
      <c r="A13" s="83" t="s">
        <v>711</v>
      </c>
      <c r="B13" s="123" t="s">
        <v>713</v>
      </c>
      <c r="C13" s="569">
        <v>-1559106.2768000001</v>
      </c>
      <c r="D13" s="562" t="s">
        <v>756</v>
      </c>
      <c r="E13" s="122"/>
    </row>
    <row r="14" spans="1:6" ht="15">
      <c r="A14" s="83" t="s">
        <v>712</v>
      </c>
      <c r="B14" s="123" t="s">
        <v>714</v>
      </c>
      <c r="C14" s="569">
        <v>0</v>
      </c>
      <c r="D14" s="121"/>
      <c r="E14" s="122"/>
    </row>
    <row r="15" spans="1:6" ht="15">
      <c r="A15" s="83">
        <v>6</v>
      </c>
      <c r="B15" s="119" t="s">
        <v>43</v>
      </c>
      <c r="C15" s="568">
        <v>90272336.897599995</v>
      </c>
      <c r="D15" s="121"/>
      <c r="E15" s="118"/>
    </row>
    <row r="16" spans="1:6" ht="15">
      <c r="A16" s="83">
        <v>7</v>
      </c>
      <c r="B16" s="119" t="s">
        <v>44</v>
      </c>
      <c r="C16" s="570">
        <v>515368.48029999994</v>
      </c>
      <c r="D16" s="120"/>
      <c r="E16" s="118"/>
    </row>
    <row r="17" spans="1:5" ht="15">
      <c r="A17" s="83">
        <v>8</v>
      </c>
      <c r="B17" s="250" t="s">
        <v>199</v>
      </c>
      <c r="C17" s="570">
        <v>0</v>
      </c>
      <c r="D17" s="120"/>
      <c r="E17" s="118"/>
    </row>
    <row r="18" spans="1:5" ht="15">
      <c r="A18" s="83">
        <v>9</v>
      </c>
      <c r="B18" s="119" t="s">
        <v>45</v>
      </c>
      <c r="C18" s="570">
        <v>0</v>
      </c>
      <c r="D18" s="120"/>
      <c r="E18" s="118"/>
    </row>
    <row r="19" spans="1:5" ht="15">
      <c r="A19" s="83">
        <v>9.1</v>
      </c>
      <c r="B19" s="123" t="s">
        <v>89</v>
      </c>
      <c r="C19" s="569"/>
      <c r="D19" s="120"/>
      <c r="E19" s="118"/>
    </row>
    <row r="20" spans="1:5" ht="15">
      <c r="A20" s="83">
        <v>9.1999999999999993</v>
      </c>
      <c r="B20" s="123" t="s">
        <v>90</v>
      </c>
      <c r="C20" s="569"/>
      <c r="D20" s="120"/>
      <c r="E20" s="118"/>
    </row>
    <row r="21" spans="1:5" ht="15">
      <c r="A21" s="83">
        <v>9.3000000000000007</v>
      </c>
      <c r="B21" s="224" t="s">
        <v>268</v>
      </c>
      <c r="C21" s="569"/>
      <c r="D21" s="120"/>
      <c r="E21" s="118"/>
    </row>
    <row r="22" spans="1:5" ht="15">
      <c r="A22" s="83">
        <v>10</v>
      </c>
      <c r="B22" s="119" t="s">
        <v>46</v>
      </c>
      <c r="C22" s="570">
        <v>5842888.21</v>
      </c>
      <c r="D22" s="120"/>
      <c r="E22" s="118"/>
    </row>
    <row r="23" spans="1:5" ht="15">
      <c r="A23" s="83">
        <v>10.1</v>
      </c>
      <c r="B23" s="123" t="s">
        <v>91</v>
      </c>
      <c r="C23" s="570">
        <v>948616.75</v>
      </c>
      <c r="D23" s="124" t="s">
        <v>92</v>
      </c>
      <c r="E23" s="118"/>
    </row>
    <row r="24" spans="1:5" ht="15">
      <c r="A24" s="83">
        <v>11</v>
      </c>
      <c r="B24" s="125" t="s">
        <v>47</v>
      </c>
      <c r="C24" s="567">
        <v>2648775.5718</v>
      </c>
      <c r="D24" s="126"/>
      <c r="E24" s="118"/>
    </row>
    <row r="25" spans="1:5" ht="15">
      <c r="A25" s="83">
        <v>12</v>
      </c>
      <c r="B25" s="127" t="s">
        <v>48</v>
      </c>
      <c r="C25" s="566">
        <v>167744350.99520001</v>
      </c>
      <c r="D25" s="128"/>
      <c r="E25" s="129"/>
    </row>
    <row r="26" spans="1:5" ht="15">
      <c r="A26" s="83">
        <v>13</v>
      </c>
      <c r="B26" s="119" t="s">
        <v>50</v>
      </c>
      <c r="C26" s="565">
        <v>10983375</v>
      </c>
      <c r="D26" s="130"/>
      <c r="E26" s="118"/>
    </row>
    <row r="27" spans="1:5" ht="15">
      <c r="A27" s="83">
        <v>14</v>
      </c>
      <c r="B27" s="119" t="s">
        <v>51</v>
      </c>
      <c r="C27" s="570">
        <v>61443258.942099996</v>
      </c>
      <c r="D27" s="120"/>
      <c r="E27" s="118"/>
    </row>
    <row r="28" spans="1:5" ht="15">
      <c r="A28" s="83">
        <v>15</v>
      </c>
      <c r="B28" s="119" t="s">
        <v>52</v>
      </c>
      <c r="C28" s="570">
        <v>11190715.3565</v>
      </c>
      <c r="D28" s="120"/>
      <c r="E28" s="118"/>
    </row>
    <row r="29" spans="1:5" ht="15">
      <c r="A29" s="83">
        <v>16</v>
      </c>
      <c r="B29" s="119" t="s">
        <v>53</v>
      </c>
      <c r="C29" s="570">
        <v>18438691.870900001</v>
      </c>
      <c r="D29" s="120"/>
      <c r="E29" s="118"/>
    </row>
    <row r="30" spans="1:5" ht="15">
      <c r="A30" s="83">
        <v>17</v>
      </c>
      <c r="B30" s="119" t="s">
        <v>54</v>
      </c>
      <c r="C30" s="570">
        <v>0</v>
      </c>
      <c r="D30" s="120"/>
      <c r="E30" s="118"/>
    </row>
    <row r="31" spans="1:5" ht="15">
      <c r="A31" s="83">
        <v>18</v>
      </c>
      <c r="B31" s="119" t="s">
        <v>55</v>
      </c>
      <c r="C31" s="570">
        <v>0</v>
      </c>
      <c r="D31" s="120"/>
      <c r="E31" s="118"/>
    </row>
    <row r="32" spans="1:5" ht="15">
      <c r="A32" s="83">
        <v>19</v>
      </c>
      <c r="B32" s="119" t="s">
        <v>56</v>
      </c>
      <c r="C32" s="570">
        <v>215943.73929999996</v>
      </c>
      <c r="D32" s="120"/>
      <c r="E32" s="118"/>
    </row>
    <row r="33" spans="1:5" ht="15">
      <c r="A33" s="83">
        <v>20</v>
      </c>
      <c r="B33" s="119" t="s">
        <v>57</v>
      </c>
      <c r="C33" s="570">
        <v>2593925.3130000001</v>
      </c>
      <c r="D33" s="120"/>
      <c r="E33" s="118"/>
    </row>
    <row r="34" spans="1:5" ht="15.75">
      <c r="A34" s="83">
        <v>20.100000000000001</v>
      </c>
      <c r="B34" s="131" t="s">
        <v>716</v>
      </c>
      <c r="C34" s="567">
        <v>209400.0128</v>
      </c>
      <c r="D34" s="562" t="s">
        <v>756</v>
      </c>
      <c r="E34" s="118"/>
    </row>
    <row r="35" spans="1:5" ht="15.75">
      <c r="A35" s="83">
        <v>21</v>
      </c>
      <c r="B35" s="125" t="s">
        <v>58</v>
      </c>
      <c r="C35" s="567">
        <v>0</v>
      </c>
      <c r="D35" s="561"/>
      <c r="E35" s="118"/>
    </row>
    <row r="36" spans="1:5" ht="15.75">
      <c r="A36" s="83">
        <v>21.1</v>
      </c>
      <c r="B36" s="131" t="s">
        <v>715</v>
      </c>
      <c r="C36" s="564">
        <v>0</v>
      </c>
      <c r="D36" s="560"/>
      <c r="E36" s="118"/>
    </row>
    <row r="37" spans="1:5" ht="15.75">
      <c r="A37" s="83">
        <v>22</v>
      </c>
      <c r="B37" s="127" t="s">
        <v>59</v>
      </c>
      <c r="C37" s="566">
        <v>104865910.22179998</v>
      </c>
      <c r="D37" s="559"/>
      <c r="E37" s="129"/>
    </row>
    <row r="38" spans="1:5" ht="15.75">
      <c r="A38" s="83">
        <v>23</v>
      </c>
      <c r="B38" s="125" t="s">
        <v>61</v>
      </c>
      <c r="C38" s="570">
        <v>50000000</v>
      </c>
      <c r="D38" s="562" t="s">
        <v>757</v>
      </c>
      <c r="E38" s="118"/>
    </row>
    <row r="39" spans="1:5" ht="15.75">
      <c r="A39" s="83">
        <v>24</v>
      </c>
      <c r="B39" s="125" t="s">
        <v>62</v>
      </c>
      <c r="C39" s="570">
        <v>0</v>
      </c>
      <c r="D39" s="558"/>
      <c r="E39" s="118"/>
    </row>
    <row r="40" spans="1:5" ht="15.75">
      <c r="A40" s="83">
        <v>25</v>
      </c>
      <c r="B40" s="125" t="s">
        <v>63</v>
      </c>
      <c r="C40" s="570">
        <v>0</v>
      </c>
      <c r="D40" s="558"/>
      <c r="E40" s="118"/>
    </row>
    <row r="41" spans="1:5" ht="15.75">
      <c r="A41" s="83">
        <v>26</v>
      </c>
      <c r="B41" s="125" t="s">
        <v>64</v>
      </c>
      <c r="C41" s="570">
        <v>0</v>
      </c>
      <c r="D41" s="558"/>
      <c r="E41" s="118"/>
    </row>
    <row r="42" spans="1:5" ht="15.75">
      <c r="A42" s="83">
        <v>27</v>
      </c>
      <c r="B42" s="125" t="s">
        <v>65</v>
      </c>
      <c r="C42" s="570">
        <v>0</v>
      </c>
      <c r="D42" s="558"/>
      <c r="E42" s="118"/>
    </row>
    <row r="43" spans="1:5" ht="15.75">
      <c r="A43" s="83">
        <v>28</v>
      </c>
      <c r="B43" s="125" t="s">
        <v>66</v>
      </c>
      <c r="C43" s="570">
        <v>12878440.791199999</v>
      </c>
      <c r="D43" s="562" t="s">
        <v>758</v>
      </c>
      <c r="E43" s="118"/>
    </row>
    <row r="44" spans="1:5" ht="15.75">
      <c r="A44" s="83">
        <v>29</v>
      </c>
      <c r="B44" s="125" t="s">
        <v>67</v>
      </c>
      <c r="C44" s="570">
        <v>0</v>
      </c>
      <c r="D44" s="562" t="s">
        <v>759</v>
      </c>
      <c r="E44" s="118"/>
    </row>
    <row r="45" spans="1:5" ht="15.75" thickBot="1">
      <c r="A45" s="132">
        <v>30</v>
      </c>
      <c r="B45" s="133" t="s">
        <v>266</v>
      </c>
      <c r="C45" s="563">
        <v>62878440.791199997</v>
      </c>
      <c r="D45" s="134"/>
      <c r="E45" s="12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8" sqref="C8:S2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3" bestFit="1" customWidth="1"/>
    <col min="17" max="17" width="14.7109375" style="33" customWidth="1"/>
    <col min="18" max="18" width="13" style="33" bestFit="1" customWidth="1"/>
    <col min="19" max="19" width="34.85546875" style="33" customWidth="1"/>
    <col min="20" max="16384" width="9.140625" style="33"/>
  </cols>
  <sheetData>
    <row r="1" spans="1:19">
      <c r="A1" s="2" t="s">
        <v>31</v>
      </c>
      <c r="B1" s="3" t="str">
        <f>'Info '!C2</f>
        <v>JSC Ziraat Bank Georgia</v>
      </c>
    </row>
    <row r="2" spans="1:19">
      <c r="A2" s="2" t="s">
        <v>32</v>
      </c>
      <c r="B2" s="611">
        <f>'1. key ratios '!$B$2</f>
        <v>44742</v>
      </c>
    </row>
    <row r="4" spans="1:19" ht="26.25" thickBot="1">
      <c r="A4" s="4" t="s">
        <v>249</v>
      </c>
      <c r="B4" s="270" t="s">
        <v>375</v>
      </c>
    </row>
    <row r="5" spans="1:19" s="260" customFormat="1">
      <c r="A5" s="255"/>
      <c r="B5" s="256"/>
      <c r="C5" s="257" t="s">
        <v>0</v>
      </c>
      <c r="D5" s="257" t="s">
        <v>1</v>
      </c>
      <c r="E5" s="257" t="s">
        <v>2</v>
      </c>
      <c r="F5" s="257" t="s">
        <v>3</v>
      </c>
      <c r="G5" s="257" t="s">
        <v>4</v>
      </c>
      <c r="H5" s="257" t="s">
        <v>5</v>
      </c>
      <c r="I5" s="257" t="s">
        <v>8</v>
      </c>
      <c r="J5" s="257" t="s">
        <v>9</v>
      </c>
      <c r="K5" s="257" t="s">
        <v>10</v>
      </c>
      <c r="L5" s="257" t="s">
        <v>11</v>
      </c>
      <c r="M5" s="257" t="s">
        <v>12</v>
      </c>
      <c r="N5" s="257" t="s">
        <v>13</v>
      </c>
      <c r="O5" s="257" t="s">
        <v>358</v>
      </c>
      <c r="P5" s="257" t="s">
        <v>359</v>
      </c>
      <c r="Q5" s="257" t="s">
        <v>360</v>
      </c>
      <c r="R5" s="258" t="s">
        <v>361</v>
      </c>
      <c r="S5" s="259" t="s">
        <v>362</v>
      </c>
    </row>
    <row r="6" spans="1:19" s="260" customFormat="1" ht="99" customHeight="1">
      <c r="A6" s="261"/>
      <c r="B6" s="682" t="s">
        <v>363</v>
      </c>
      <c r="C6" s="678">
        <v>0</v>
      </c>
      <c r="D6" s="679"/>
      <c r="E6" s="678">
        <v>0.2</v>
      </c>
      <c r="F6" s="679"/>
      <c r="G6" s="678">
        <v>0.35</v>
      </c>
      <c r="H6" s="679"/>
      <c r="I6" s="678">
        <v>0.5</v>
      </c>
      <c r="J6" s="679"/>
      <c r="K6" s="678">
        <v>0.75</v>
      </c>
      <c r="L6" s="679"/>
      <c r="M6" s="678">
        <v>1</v>
      </c>
      <c r="N6" s="679"/>
      <c r="O6" s="678">
        <v>1.5</v>
      </c>
      <c r="P6" s="679"/>
      <c r="Q6" s="678">
        <v>2.5</v>
      </c>
      <c r="R6" s="679"/>
      <c r="S6" s="680" t="s">
        <v>248</v>
      </c>
    </row>
    <row r="7" spans="1:19" s="260" customFormat="1" ht="30.75" customHeight="1">
      <c r="A7" s="261"/>
      <c r="B7" s="683"/>
      <c r="C7" s="251" t="s">
        <v>251</v>
      </c>
      <c r="D7" s="251" t="s">
        <v>250</v>
      </c>
      <c r="E7" s="251" t="s">
        <v>251</v>
      </c>
      <c r="F7" s="251" t="s">
        <v>250</v>
      </c>
      <c r="G7" s="251" t="s">
        <v>251</v>
      </c>
      <c r="H7" s="251" t="s">
        <v>250</v>
      </c>
      <c r="I7" s="251" t="s">
        <v>251</v>
      </c>
      <c r="J7" s="251" t="s">
        <v>250</v>
      </c>
      <c r="K7" s="251" t="s">
        <v>251</v>
      </c>
      <c r="L7" s="251" t="s">
        <v>250</v>
      </c>
      <c r="M7" s="251" t="s">
        <v>251</v>
      </c>
      <c r="N7" s="251" t="s">
        <v>250</v>
      </c>
      <c r="O7" s="251" t="s">
        <v>251</v>
      </c>
      <c r="P7" s="251" t="s">
        <v>250</v>
      </c>
      <c r="Q7" s="251" t="s">
        <v>251</v>
      </c>
      <c r="R7" s="251" t="s">
        <v>250</v>
      </c>
      <c r="S7" s="681"/>
    </row>
    <row r="8" spans="1:19" s="137" customFormat="1">
      <c r="A8" s="135">
        <v>1</v>
      </c>
      <c r="B8" s="1" t="s">
        <v>96</v>
      </c>
      <c r="C8" s="136">
        <v>1846905.1</v>
      </c>
      <c r="D8" s="136"/>
      <c r="E8" s="136">
        <v>0</v>
      </c>
      <c r="F8" s="136"/>
      <c r="G8" s="136">
        <v>0</v>
      </c>
      <c r="H8" s="136"/>
      <c r="I8" s="136">
        <v>0</v>
      </c>
      <c r="J8" s="136"/>
      <c r="K8" s="136">
        <v>0</v>
      </c>
      <c r="L8" s="136"/>
      <c r="M8" s="136">
        <v>39589267.530100003</v>
      </c>
      <c r="N8" s="136"/>
      <c r="O8" s="136">
        <v>0</v>
      </c>
      <c r="P8" s="136"/>
      <c r="Q8" s="136">
        <v>0</v>
      </c>
      <c r="R8" s="136"/>
      <c r="S8" s="271">
        <v>39589267.530100003</v>
      </c>
    </row>
    <row r="9" spans="1:19" s="137" customFormat="1">
      <c r="A9" s="135">
        <v>2</v>
      </c>
      <c r="B9" s="1" t="s">
        <v>97</v>
      </c>
      <c r="C9" s="136">
        <v>0</v>
      </c>
      <c r="D9" s="136"/>
      <c r="E9" s="136">
        <v>0</v>
      </c>
      <c r="F9" s="136"/>
      <c r="G9" s="136">
        <v>0</v>
      </c>
      <c r="H9" s="136"/>
      <c r="I9" s="136">
        <v>0</v>
      </c>
      <c r="J9" s="136"/>
      <c r="K9" s="136">
        <v>0</v>
      </c>
      <c r="L9" s="136"/>
      <c r="M9" s="136">
        <v>0</v>
      </c>
      <c r="N9" s="136"/>
      <c r="O9" s="136">
        <v>0</v>
      </c>
      <c r="P9" s="136"/>
      <c r="Q9" s="136">
        <v>0</v>
      </c>
      <c r="R9" s="136"/>
      <c r="S9" s="271">
        <v>0</v>
      </c>
    </row>
    <row r="10" spans="1:19" s="137" customFormat="1">
      <c r="A10" s="135">
        <v>3</v>
      </c>
      <c r="B10" s="1" t="s">
        <v>269</v>
      </c>
      <c r="C10" s="136">
        <v>0</v>
      </c>
      <c r="D10" s="136"/>
      <c r="E10" s="136">
        <v>0</v>
      </c>
      <c r="F10" s="136"/>
      <c r="G10" s="136">
        <v>0</v>
      </c>
      <c r="H10" s="136"/>
      <c r="I10" s="136">
        <v>0</v>
      </c>
      <c r="J10" s="136"/>
      <c r="K10" s="136">
        <v>0</v>
      </c>
      <c r="L10" s="136"/>
      <c r="M10" s="136">
        <v>0</v>
      </c>
      <c r="N10" s="136"/>
      <c r="O10" s="136">
        <v>0</v>
      </c>
      <c r="P10" s="136"/>
      <c r="Q10" s="136">
        <v>0</v>
      </c>
      <c r="R10" s="136"/>
      <c r="S10" s="271">
        <v>0</v>
      </c>
    </row>
    <row r="11" spans="1:19" s="137" customFormat="1">
      <c r="A11" s="135">
        <v>4</v>
      </c>
      <c r="B11" s="1" t="s">
        <v>98</v>
      </c>
      <c r="C11" s="136">
        <v>0</v>
      </c>
      <c r="D11" s="136"/>
      <c r="E11" s="136">
        <v>0</v>
      </c>
      <c r="F11" s="136"/>
      <c r="G11" s="136">
        <v>0</v>
      </c>
      <c r="H11" s="136"/>
      <c r="I11" s="136">
        <v>0</v>
      </c>
      <c r="J11" s="136"/>
      <c r="K11" s="136">
        <v>0</v>
      </c>
      <c r="L11" s="136"/>
      <c r="M11" s="136">
        <v>0</v>
      </c>
      <c r="N11" s="136"/>
      <c r="O11" s="136">
        <v>0</v>
      </c>
      <c r="P11" s="136"/>
      <c r="Q11" s="136">
        <v>0</v>
      </c>
      <c r="R11" s="136"/>
      <c r="S11" s="271">
        <v>0</v>
      </c>
    </row>
    <row r="12" spans="1:19" s="137" customFormat="1">
      <c r="A12" s="135">
        <v>5</v>
      </c>
      <c r="B12" s="1" t="s">
        <v>99</v>
      </c>
      <c r="C12" s="136">
        <v>0</v>
      </c>
      <c r="D12" s="136"/>
      <c r="E12" s="136">
        <v>0</v>
      </c>
      <c r="F12" s="136"/>
      <c r="G12" s="136">
        <v>0</v>
      </c>
      <c r="H12" s="136"/>
      <c r="I12" s="136">
        <v>0</v>
      </c>
      <c r="J12" s="136"/>
      <c r="K12" s="136">
        <v>0</v>
      </c>
      <c r="L12" s="136"/>
      <c r="M12" s="136">
        <v>0</v>
      </c>
      <c r="N12" s="136"/>
      <c r="O12" s="136">
        <v>0</v>
      </c>
      <c r="P12" s="136"/>
      <c r="Q12" s="136">
        <v>0</v>
      </c>
      <c r="R12" s="136"/>
      <c r="S12" s="271">
        <v>0</v>
      </c>
    </row>
    <row r="13" spans="1:19" s="137" customFormat="1">
      <c r="A13" s="135">
        <v>6</v>
      </c>
      <c r="B13" s="1" t="s">
        <v>100</v>
      </c>
      <c r="C13" s="136">
        <v>0</v>
      </c>
      <c r="D13" s="136"/>
      <c r="E13" s="136">
        <v>16531758.609999999</v>
      </c>
      <c r="F13" s="136"/>
      <c r="G13" s="136">
        <v>0</v>
      </c>
      <c r="H13" s="136"/>
      <c r="I13" s="136">
        <v>1700064.7361000001</v>
      </c>
      <c r="J13" s="136"/>
      <c r="K13" s="136">
        <v>0</v>
      </c>
      <c r="L13" s="136"/>
      <c r="M13" s="136">
        <v>0</v>
      </c>
      <c r="N13" s="136"/>
      <c r="O13" s="136">
        <v>0</v>
      </c>
      <c r="P13" s="136"/>
      <c r="Q13" s="136">
        <v>0</v>
      </c>
      <c r="R13" s="136"/>
      <c r="S13" s="271">
        <v>4156384.0900500002</v>
      </c>
    </row>
    <row r="14" spans="1:19" s="137" customFormat="1">
      <c r="A14" s="135">
        <v>7</v>
      </c>
      <c r="B14" s="1" t="s">
        <v>101</v>
      </c>
      <c r="C14" s="136">
        <v>0</v>
      </c>
      <c r="D14" s="136"/>
      <c r="E14" s="136">
        <v>0</v>
      </c>
      <c r="F14" s="136"/>
      <c r="G14" s="136">
        <v>0</v>
      </c>
      <c r="H14" s="136"/>
      <c r="I14" s="136">
        <v>0</v>
      </c>
      <c r="J14" s="136"/>
      <c r="K14" s="136">
        <v>0</v>
      </c>
      <c r="L14" s="136"/>
      <c r="M14" s="136">
        <v>53561004.036899999</v>
      </c>
      <c r="N14" s="136">
        <v>4767601.6721200002</v>
      </c>
      <c r="O14" s="136">
        <v>0</v>
      </c>
      <c r="P14" s="136"/>
      <c r="Q14" s="136">
        <v>0</v>
      </c>
      <c r="R14" s="136"/>
      <c r="S14" s="271">
        <v>58328605.709019996</v>
      </c>
    </row>
    <row r="15" spans="1:19" s="137" customFormat="1">
      <c r="A15" s="135">
        <v>8</v>
      </c>
      <c r="B15" s="1" t="s">
        <v>102</v>
      </c>
      <c r="C15" s="136">
        <v>0</v>
      </c>
      <c r="D15" s="136"/>
      <c r="E15" s="136">
        <v>0</v>
      </c>
      <c r="F15" s="136"/>
      <c r="G15" s="136">
        <v>0</v>
      </c>
      <c r="H15" s="136"/>
      <c r="I15" s="136">
        <v>0</v>
      </c>
      <c r="J15" s="136"/>
      <c r="K15" s="136">
        <v>0</v>
      </c>
      <c r="L15" s="136"/>
      <c r="M15" s="136">
        <v>38758948.880599998</v>
      </c>
      <c r="N15" s="136">
        <v>2416281.4311799998</v>
      </c>
      <c r="O15" s="136">
        <v>0</v>
      </c>
      <c r="P15" s="136"/>
      <c r="Q15" s="136">
        <v>0</v>
      </c>
      <c r="R15" s="136"/>
      <c r="S15" s="271">
        <v>41175230.311779998</v>
      </c>
    </row>
    <row r="16" spans="1:19" s="137" customFormat="1">
      <c r="A16" s="135">
        <v>9</v>
      </c>
      <c r="B16" s="1" t="s">
        <v>103</v>
      </c>
      <c r="C16" s="136">
        <v>0</v>
      </c>
      <c r="D16" s="136"/>
      <c r="E16" s="136">
        <v>0</v>
      </c>
      <c r="F16" s="136"/>
      <c r="G16" s="136">
        <v>0</v>
      </c>
      <c r="H16" s="136"/>
      <c r="I16" s="136">
        <v>0</v>
      </c>
      <c r="J16" s="136"/>
      <c r="K16" s="136">
        <v>0</v>
      </c>
      <c r="L16" s="136"/>
      <c r="M16" s="136">
        <v>0</v>
      </c>
      <c r="N16" s="136"/>
      <c r="O16" s="136">
        <v>0</v>
      </c>
      <c r="P16" s="136"/>
      <c r="Q16" s="136">
        <v>0</v>
      </c>
      <c r="R16" s="136"/>
      <c r="S16" s="271">
        <v>0</v>
      </c>
    </row>
    <row r="17" spans="1:19" s="137" customFormat="1">
      <c r="A17" s="135">
        <v>10</v>
      </c>
      <c r="B17" s="1" t="s">
        <v>104</v>
      </c>
      <c r="C17" s="136">
        <v>0</v>
      </c>
      <c r="D17" s="136"/>
      <c r="E17" s="136">
        <v>0</v>
      </c>
      <c r="F17" s="136"/>
      <c r="G17" s="136">
        <v>0</v>
      </c>
      <c r="H17" s="136"/>
      <c r="I17" s="136">
        <v>0</v>
      </c>
      <c r="J17" s="136"/>
      <c r="K17" s="136">
        <v>0</v>
      </c>
      <c r="L17" s="136"/>
      <c r="M17" s="136">
        <v>0</v>
      </c>
      <c r="N17" s="136"/>
      <c r="O17" s="136">
        <v>0</v>
      </c>
      <c r="P17" s="136"/>
      <c r="Q17" s="136">
        <v>0</v>
      </c>
      <c r="R17" s="136"/>
      <c r="S17" s="271">
        <v>0</v>
      </c>
    </row>
    <row r="18" spans="1:19" s="137" customFormat="1">
      <c r="A18" s="135">
        <v>11</v>
      </c>
      <c r="B18" s="1" t="s">
        <v>105</v>
      </c>
      <c r="C18" s="136">
        <v>0</v>
      </c>
      <c r="D18" s="136"/>
      <c r="E18" s="136">
        <v>0</v>
      </c>
      <c r="F18" s="136"/>
      <c r="G18" s="136">
        <v>0</v>
      </c>
      <c r="H18" s="136"/>
      <c r="I18" s="136">
        <v>0</v>
      </c>
      <c r="J18" s="136"/>
      <c r="K18" s="136">
        <v>0</v>
      </c>
      <c r="L18" s="136"/>
      <c r="M18" s="136">
        <v>0</v>
      </c>
      <c r="N18" s="136"/>
      <c r="O18" s="136">
        <v>0</v>
      </c>
      <c r="P18" s="136"/>
      <c r="Q18" s="136">
        <v>0</v>
      </c>
      <c r="R18" s="136"/>
      <c r="S18" s="271">
        <v>0</v>
      </c>
    </row>
    <row r="19" spans="1:19" s="137" customFormat="1">
      <c r="A19" s="135">
        <v>12</v>
      </c>
      <c r="B19" s="1" t="s">
        <v>106</v>
      </c>
      <c r="C19" s="136">
        <v>0</v>
      </c>
      <c r="D19" s="136"/>
      <c r="E19" s="136">
        <v>0</v>
      </c>
      <c r="F19" s="136"/>
      <c r="G19" s="136">
        <v>0</v>
      </c>
      <c r="H19" s="136"/>
      <c r="I19" s="136">
        <v>0</v>
      </c>
      <c r="J19" s="136"/>
      <c r="K19" s="136">
        <v>0</v>
      </c>
      <c r="L19" s="136"/>
      <c r="M19" s="136">
        <v>0</v>
      </c>
      <c r="N19" s="136"/>
      <c r="O19" s="136">
        <v>0</v>
      </c>
      <c r="P19" s="136"/>
      <c r="Q19" s="136">
        <v>0</v>
      </c>
      <c r="R19" s="136"/>
      <c r="S19" s="271">
        <v>0</v>
      </c>
    </row>
    <row r="20" spans="1:19" s="137" customFormat="1">
      <c r="A20" s="135">
        <v>13</v>
      </c>
      <c r="B20" s="1" t="s">
        <v>247</v>
      </c>
      <c r="C20" s="136">
        <v>0</v>
      </c>
      <c r="D20" s="136"/>
      <c r="E20" s="136">
        <v>0</v>
      </c>
      <c r="F20" s="136"/>
      <c r="G20" s="136">
        <v>0</v>
      </c>
      <c r="H20" s="136"/>
      <c r="I20" s="136">
        <v>0</v>
      </c>
      <c r="J20" s="136"/>
      <c r="K20" s="136">
        <v>0</v>
      </c>
      <c r="L20" s="136"/>
      <c r="M20" s="136">
        <v>0</v>
      </c>
      <c r="N20" s="136"/>
      <c r="O20" s="136">
        <v>0</v>
      </c>
      <c r="P20" s="136"/>
      <c r="Q20" s="136">
        <v>0</v>
      </c>
      <c r="R20" s="136"/>
      <c r="S20" s="271">
        <v>0</v>
      </c>
    </row>
    <row r="21" spans="1:19" s="137" customFormat="1">
      <c r="A21" s="135">
        <v>14</v>
      </c>
      <c r="B21" s="1" t="s">
        <v>108</v>
      </c>
      <c r="C21" s="136">
        <v>9210858.2341000009</v>
      </c>
      <c r="D21" s="136"/>
      <c r="E21" s="136">
        <v>275707</v>
      </c>
      <c r="F21" s="136"/>
      <c r="G21" s="136">
        <v>0</v>
      </c>
      <c r="H21" s="136"/>
      <c r="I21" s="136">
        <v>0</v>
      </c>
      <c r="J21" s="136"/>
      <c r="K21" s="136">
        <v>0</v>
      </c>
      <c r="L21" s="136"/>
      <c r="M21" s="136">
        <v>6880326.3842000002</v>
      </c>
      <c r="N21" s="136"/>
      <c r="O21" s="136">
        <v>0</v>
      </c>
      <c r="P21" s="136"/>
      <c r="Q21" s="136">
        <v>0</v>
      </c>
      <c r="R21" s="136"/>
      <c r="S21" s="271">
        <v>6935467.7842000006</v>
      </c>
    </row>
    <row r="22" spans="1:19" ht="13.5" thickBot="1">
      <c r="A22" s="138"/>
      <c r="B22" s="139" t="s">
        <v>109</v>
      </c>
      <c r="C22" s="140">
        <v>11057763.334100001</v>
      </c>
      <c r="D22" s="140">
        <v>0</v>
      </c>
      <c r="E22" s="140">
        <v>16807465.609999999</v>
      </c>
      <c r="F22" s="140">
        <v>0</v>
      </c>
      <c r="G22" s="140">
        <v>0</v>
      </c>
      <c r="H22" s="140">
        <v>0</v>
      </c>
      <c r="I22" s="140">
        <v>1700064.7361000001</v>
      </c>
      <c r="J22" s="140">
        <v>0</v>
      </c>
      <c r="K22" s="140">
        <v>0</v>
      </c>
      <c r="L22" s="140">
        <v>0</v>
      </c>
      <c r="M22" s="140">
        <v>138789546.83180001</v>
      </c>
      <c r="N22" s="140">
        <v>7183883.1032999996</v>
      </c>
      <c r="O22" s="140">
        <v>0</v>
      </c>
      <c r="P22" s="140">
        <v>0</v>
      </c>
      <c r="Q22" s="140">
        <v>0</v>
      </c>
      <c r="R22" s="140">
        <v>0</v>
      </c>
      <c r="S22" s="272">
        <v>150184955.42515001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S19"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3"/>
  </cols>
  <sheetData>
    <row r="1" spans="1:22">
      <c r="A1" s="2" t="s">
        <v>31</v>
      </c>
      <c r="B1" s="3" t="str">
        <f>'Info '!C2</f>
        <v>JSC Ziraat Bank Georgia</v>
      </c>
    </row>
    <row r="2" spans="1:22">
      <c r="A2" s="2" t="s">
        <v>32</v>
      </c>
      <c r="B2" s="611">
        <f>'1. key ratios '!$B$2</f>
        <v>44742</v>
      </c>
    </row>
    <row r="4" spans="1:22" ht="13.5" thickBot="1">
      <c r="A4" s="4" t="s">
        <v>366</v>
      </c>
      <c r="B4" s="141" t="s">
        <v>95</v>
      </c>
      <c r="V4" s="35" t="s">
        <v>74</v>
      </c>
    </row>
    <row r="5" spans="1:22" ht="12.75" customHeight="1">
      <c r="A5" s="142"/>
      <c r="B5" s="143"/>
      <c r="C5" s="684" t="s">
        <v>277</v>
      </c>
      <c r="D5" s="685"/>
      <c r="E5" s="685"/>
      <c r="F5" s="685"/>
      <c r="G5" s="685"/>
      <c r="H5" s="685"/>
      <c r="I5" s="685"/>
      <c r="J5" s="685"/>
      <c r="K5" s="685"/>
      <c r="L5" s="686"/>
      <c r="M5" s="687" t="s">
        <v>278</v>
      </c>
      <c r="N5" s="688"/>
      <c r="O5" s="688"/>
      <c r="P5" s="688"/>
      <c r="Q5" s="688"/>
      <c r="R5" s="688"/>
      <c r="S5" s="689"/>
      <c r="T5" s="692" t="s">
        <v>364</v>
      </c>
      <c r="U5" s="692" t="s">
        <v>365</v>
      </c>
      <c r="V5" s="690" t="s">
        <v>121</v>
      </c>
    </row>
    <row r="6" spans="1:22" s="89" customFormat="1" ht="102">
      <c r="A6" s="86"/>
      <c r="B6" s="144"/>
      <c r="C6" s="145" t="s">
        <v>110</v>
      </c>
      <c r="D6" s="227" t="s">
        <v>111</v>
      </c>
      <c r="E6" s="172" t="s">
        <v>280</v>
      </c>
      <c r="F6" s="172" t="s">
        <v>281</v>
      </c>
      <c r="G6" s="227" t="s">
        <v>284</v>
      </c>
      <c r="H6" s="227" t="s">
        <v>279</v>
      </c>
      <c r="I6" s="227" t="s">
        <v>112</v>
      </c>
      <c r="J6" s="227" t="s">
        <v>113</v>
      </c>
      <c r="K6" s="146" t="s">
        <v>114</v>
      </c>
      <c r="L6" s="147" t="s">
        <v>115</v>
      </c>
      <c r="M6" s="145" t="s">
        <v>282</v>
      </c>
      <c r="N6" s="146" t="s">
        <v>116</v>
      </c>
      <c r="O6" s="146" t="s">
        <v>117</v>
      </c>
      <c r="P6" s="146" t="s">
        <v>118</v>
      </c>
      <c r="Q6" s="146" t="s">
        <v>119</v>
      </c>
      <c r="R6" s="146" t="s">
        <v>120</v>
      </c>
      <c r="S6" s="253" t="s">
        <v>283</v>
      </c>
      <c r="T6" s="693"/>
      <c r="U6" s="693"/>
      <c r="V6" s="691"/>
    </row>
    <row r="7" spans="1:22" s="137" customFormat="1">
      <c r="A7" s="148">
        <v>1</v>
      </c>
      <c r="B7" s="1" t="s">
        <v>96</v>
      </c>
      <c r="C7" s="149"/>
      <c r="D7" s="136"/>
      <c r="E7" s="136"/>
      <c r="F7" s="136"/>
      <c r="G7" s="136"/>
      <c r="H7" s="136"/>
      <c r="I7" s="136"/>
      <c r="J7" s="136"/>
      <c r="K7" s="136"/>
      <c r="L7" s="150"/>
      <c r="M7" s="149"/>
      <c r="N7" s="136"/>
      <c r="O7" s="136"/>
      <c r="P7" s="136"/>
      <c r="Q7" s="136"/>
      <c r="R7" s="136"/>
      <c r="S7" s="150"/>
      <c r="T7" s="262"/>
      <c r="U7" s="262"/>
      <c r="V7" s="151">
        <f>SUM(C7:S7)</f>
        <v>0</v>
      </c>
    </row>
    <row r="8" spans="1:22" s="137" customFormat="1">
      <c r="A8" s="148">
        <v>2</v>
      </c>
      <c r="B8" s="1" t="s">
        <v>97</v>
      </c>
      <c r="C8" s="149"/>
      <c r="D8" s="136"/>
      <c r="E8" s="136"/>
      <c r="F8" s="136"/>
      <c r="G8" s="136"/>
      <c r="H8" s="136"/>
      <c r="I8" s="136"/>
      <c r="J8" s="136"/>
      <c r="K8" s="136"/>
      <c r="L8" s="150"/>
      <c r="M8" s="149"/>
      <c r="N8" s="136"/>
      <c r="O8" s="136"/>
      <c r="P8" s="136"/>
      <c r="Q8" s="136"/>
      <c r="R8" s="136"/>
      <c r="S8" s="150"/>
      <c r="T8" s="262"/>
      <c r="U8" s="262"/>
      <c r="V8" s="151">
        <f t="shared" ref="V8:V20" si="0">SUM(C8:S8)</f>
        <v>0</v>
      </c>
    </row>
    <row r="9" spans="1:22" s="137" customFormat="1">
      <c r="A9" s="148">
        <v>3</v>
      </c>
      <c r="B9" s="1" t="s">
        <v>270</v>
      </c>
      <c r="C9" s="149"/>
      <c r="D9" s="136"/>
      <c r="E9" s="136"/>
      <c r="F9" s="136"/>
      <c r="G9" s="136"/>
      <c r="H9" s="136"/>
      <c r="I9" s="136"/>
      <c r="J9" s="136"/>
      <c r="K9" s="136"/>
      <c r="L9" s="150"/>
      <c r="M9" s="149"/>
      <c r="N9" s="136"/>
      <c r="O9" s="136"/>
      <c r="P9" s="136"/>
      <c r="Q9" s="136"/>
      <c r="R9" s="136"/>
      <c r="S9" s="150"/>
      <c r="T9" s="262"/>
      <c r="U9" s="262"/>
      <c r="V9" s="151">
        <f t="shared" si="0"/>
        <v>0</v>
      </c>
    </row>
    <row r="10" spans="1:22" s="137" customFormat="1">
      <c r="A10" s="148">
        <v>4</v>
      </c>
      <c r="B10" s="1" t="s">
        <v>98</v>
      </c>
      <c r="C10" s="149"/>
      <c r="D10" s="136"/>
      <c r="E10" s="136"/>
      <c r="F10" s="136"/>
      <c r="G10" s="136"/>
      <c r="H10" s="136"/>
      <c r="I10" s="136"/>
      <c r="J10" s="136"/>
      <c r="K10" s="136"/>
      <c r="L10" s="150"/>
      <c r="M10" s="149"/>
      <c r="N10" s="136"/>
      <c r="O10" s="136"/>
      <c r="P10" s="136"/>
      <c r="Q10" s="136"/>
      <c r="R10" s="136"/>
      <c r="S10" s="150"/>
      <c r="T10" s="262"/>
      <c r="U10" s="262"/>
      <c r="V10" s="151">
        <f t="shared" si="0"/>
        <v>0</v>
      </c>
    </row>
    <row r="11" spans="1:22" s="137" customFormat="1">
      <c r="A11" s="148">
        <v>5</v>
      </c>
      <c r="B11" s="1" t="s">
        <v>99</v>
      </c>
      <c r="C11" s="149"/>
      <c r="D11" s="136"/>
      <c r="E11" s="136"/>
      <c r="F11" s="136"/>
      <c r="G11" s="136"/>
      <c r="H11" s="136"/>
      <c r="I11" s="136"/>
      <c r="J11" s="136"/>
      <c r="K11" s="136"/>
      <c r="L11" s="150"/>
      <c r="M11" s="149"/>
      <c r="N11" s="136"/>
      <c r="O11" s="136"/>
      <c r="P11" s="136"/>
      <c r="Q11" s="136"/>
      <c r="R11" s="136"/>
      <c r="S11" s="150"/>
      <c r="T11" s="262"/>
      <c r="U11" s="262"/>
      <c r="V11" s="151">
        <f t="shared" si="0"/>
        <v>0</v>
      </c>
    </row>
    <row r="12" spans="1:22" s="137" customFormat="1">
      <c r="A12" s="148">
        <v>6</v>
      </c>
      <c r="B12" s="1" t="s">
        <v>100</v>
      </c>
      <c r="C12" s="149"/>
      <c r="D12" s="136"/>
      <c r="E12" s="136"/>
      <c r="F12" s="136"/>
      <c r="G12" s="136"/>
      <c r="H12" s="136"/>
      <c r="I12" s="136"/>
      <c r="J12" s="136"/>
      <c r="K12" s="136"/>
      <c r="L12" s="150"/>
      <c r="M12" s="149"/>
      <c r="N12" s="136"/>
      <c r="O12" s="136"/>
      <c r="P12" s="136"/>
      <c r="Q12" s="136"/>
      <c r="R12" s="136"/>
      <c r="S12" s="150"/>
      <c r="T12" s="262"/>
      <c r="U12" s="262"/>
      <c r="V12" s="151">
        <f t="shared" si="0"/>
        <v>0</v>
      </c>
    </row>
    <row r="13" spans="1:22" s="137" customFormat="1">
      <c r="A13" s="148">
        <v>7</v>
      </c>
      <c r="B13" s="1" t="s">
        <v>101</v>
      </c>
      <c r="C13" s="149"/>
      <c r="D13" s="136"/>
      <c r="E13" s="136"/>
      <c r="F13" s="136"/>
      <c r="G13" s="136"/>
      <c r="H13" s="136"/>
      <c r="I13" s="136"/>
      <c r="J13" s="136"/>
      <c r="K13" s="136"/>
      <c r="L13" s="150"/>
      <c r="M13" s="149"/>
      <c r="N13" s="136"/>
      <c r="O13" s="136"/>
      <c r="P13" s="136"/>
      <c r="Q13" s="136"/>
      <c r="R13" s="136"/>
      <c r="S13" s="150"/>
      <c r="T13" s="262"/>
      <c r="U13" s="262"/>
      <c r="V13" s="151">
        <f t="shared" si="0"/>
        <v>0</v>
      </c>
    </row>
    <row r="14" spans="1:22" s="137" customFormat="1">
      <c r="A14" s="148">
        <v>8</v>
      </c>
      <c r="B14" s="1" t="s">
        <v>102</v>
      </c>
      <c r="C14" s="149"/>
      <c r="D14" s="136"/>
      <c r="E14" s="136"/>
      <c r="F14" s="136"/>
      <c r="G14" s="136"/>
      <c r="H14" s="136"/>
      <c r="I14" s="136"/>
      <c r="J14" s="136"/>
      <c r="K14" s="136"/>
      <c r="L14" s="150"/>
      <c r="M14" s="149"/>
      <c r="N14" s="136"/>
      <c r="O14" s="136"/>
      <c r="P14" s="136"/>
      <c r="Q14" s="136"/>
      <c r="R14" s="136"/>
      <c r="S14" s="150"/>
      <c r="T14" s="262"/>
      <c r="U14" s="262"/>
      <c r="V14" s="151">
        <f t="shared" si="0"/>
        <v>0</v>
      </c>
    </row>
    <row r="15" spans="1:22" s="137" customFormat="1">
      <c r="A15" s="148">
        <v>9</v>
      </c>
      <c r="B15" s="1" t="s">
        <v>103</v>
      </c>
      <c r="C15" s="149"/>
      <c r="D15" s="136"/>
      <c r="E15" s="136"/>
      <c r="F15" s="136"/>
      <c r="G15" s="136"/>
      <c r="H15" s="136"/>
      <c r="I15" s="136"/>
      <c r="J15" s="136"/>
      <c r="K15" s="136"/>
      <c r="L15" s="150"/>
      <c r="M15" s="149"/>
      <c r="N15" s="136"/>
      <c r="O15" s="136"/>
      <c r="P15" s="136"/>
      <c r="Q15" s="136"/>
      <c r="R15" s="136"/>
      <c r="S15" s="150"/>
      <c r="T15" s="262"/>
      <c r="U15" s="262"/>
      <c r="V15" s="151">
        <f t="shared" si="0"/>
        <v>0</v>
      </c>
    </row>
    <row r="16" spans="1:22" s="137" customFormat="1">
      <c r="A16" s="148">
        <v>10</v>
      </c>
      <c r="B16" s="1" t="s">
        <v>104</v>
      </c>
      <c r="C16" s="149"/>
      <c r="D16" s="136"/>
      <c r="E16" s="136"/>
      <c r="F16" s="136"/>
      <c r="G16" s="136"/>
      <c r="H16" s="136"/>
      <c r="I16" s="136"/>
      <c r="J16" s="136"/>
      <c r="K16" s="136"/>
      <c r="L16" s="150"/>
      <c r="M16" s="149"/>
      <c r="N16" s="136"/>
      <c r="O16" s="136"/>
      <c r="P16" s="136"/>
      <c r="Q16" s="136"/>
      <c r="R16" s="136"/>
      <c r="S16" s="150"/>
      <c r="T16" s="262"/>
      <c r="U16" s="262"/>
      <c r="V16" s="151">
        <f t="shared" si="0"/>
        <v>0</v>
      </c>
    </row>
    <row r="17" spans="1:22" s="137" customFormat="1">
      <c r="A17" s="148">
        <v>11</v>
      </c>
      <c r="B17" s="1" t="s">
        <v>105</v>
      </c>
      <c r="C17" s="149"/>
      <c r="D17" s="136"/>
      <c r="E17" s="136"/>
      <c r="F17" s="136"/>
      <c r="G17" s="136"/>
      <c r="H17" s="136"/>
      <c r="I17" s="136"/>
      <c r="J17" s="136"/>
      <c r="K17" s="136"/>
      <c r="L17" s="150"/>
      <c r="M17" s="149"/>
      <c r="N17" s="136"/>
      <c r="O17" s="136"/>
      <c r="P17" s="136"/>
      <c r="Q17" s="136"/>
      <c r="R17" s="136"/>
      <c r="S17" s="150"/>
      <c r="T17" s="262"/>
      <c r="U17" s="262"/>
      <c r="V17" s="151">
        <f t="shared" si="0"/>
        <v>0</v>
      </c>
    </row>
    <row r="18" spans="1:22" s="137" customFormat="1">
      <c r="A18" s="148">
        <v>12</v>
      </c>
      <c r="B18" s="1" t="s">
        <v>106</v>
      </c>
      <c r="C18" s="149"/>
      <c r="D18" s="136"/>
      <c r="E18" s="136"/>
      <c r="F18" s="136"/>
      <c r="G18" s="136"/>
      <c r="H18" s="136"/>
      <c r="I18" s="136"/>
      <c r="J18" s="136"/>
      <c r="K18" s="136"/>
      <c r="L18" s="150"/>
      <c r="M18" s="149"/>
      <c r="N18" s="136"/>
      <c r="O18" s="136"/>
      <c r="P18" s="136"/>
      <c r="Q18" s="136"/>
      <c r="R18" s="136"/>
      <c r="S18" s="150"/>
      <c r="T18" s="262"/>
      <c r="U18" s="262"/>
      <c r="V18" s="151">
        <f t="shared" si="0"/>
        <v>0</v>
      </c>
    </row>
    <row r="19" spans="1:22" s="137" customFormat="1">
      <c r="A19" s="148">
        <v>13</v>
      </c>
      <c r="B19" s="1" t="s">
        <v>107</v>
      </c>
      <c r="C19" s="149"/>
      <c r="D19" s="136"/>
      <c r="E19" s="136"/>
      <c r="F19" s="136"/>
      <c r="G19" s="136"/>
      <c r="H19" s="136"/>
      <c r="I19" s="136"/>
      <c r="J19" s="136"/>
      <c r="K19" s="136"/>
      <c r="L19" s="150"/>
      <c r="M19" s="149"/>
      <c r="N19" s="136"/>
      <c r="O19" s="136"/>
      <c r="P19" s="136"/>
      <c r="Q19" s="136"/>
      <c r="R19" s="136"/>
      <c r="S19" s="150"/>
      <c r="T19" s="262"/>
      <c r="U19" s="262"/>
      <c r="V19" s="151">
        <f t="shared" si="0"/>
        <v>0</v>
      </c>
    </row>
    <row r="20" spans="1:22" s="137" customFormat="1">
      <c r="A20" s="148">
        <v>14</v>
      </c>
      <c r="B20" s="1" t="s">
        <v>108</v>
      </c>
      <c r="C20" s="149"/>
      <c r="D20" s="136"/>
      <c r="E20" s="136"/>
      <c r="F20" s="136"/>
      <c r="G20" s="136"/>
      <c r="H20" s="136"/>
      <c r="I20" s="136"/>
      <c r="J20" s="136"/>
      <c r="K20" s="136"/>
      <c r="L20" s="150"/>
      <c r="M20" s="149"/>
      <c r="N20" s="136"/>
      <c r="O20" s="136"/>
      <c r="P20" s="136"/>
      <c r="Q20" s="136"/>
      <c r="R20" s="136"/>
      <c r="S20" s="150"/>
      <c r="T20" s="262"/>
      <c r="U20" s="262"/>
      <c r="V20" s="151">
        <f t="shared" si="0"/>
        <v>0</v>
      </c>
    </row>
    <row r="21" spans="1:22" ht="13.5" thickBot="1">
      <c r="A21" s="138"/>
      <c r="B21" s="152" t="s">
        <v>109</v>
      </c>
      <c r="C21" s="153">
        <f>SUM(C7:C20)</f>
        <v>0</v>
      </c>
      <c r="D21" s="140">
        <f t="shared" ref="D21:V21" si="1">SUM(D7:D20)</f>
        <v>0</v>
      </c>
      <c r="E21" s="140">
        <f t="shared" si="1"/>
        <v>0</v>
      </c>
      <c r="F21" s="140">
        <f t="shared" si="1"/>
        <v>0</v>
      </c>
      <c r="G21" s="140">
        <f t="shared" si="1"/>
        <v>0</v>
      </c>
      <c r="H21" s="140">
        <f t="shared" si="1"/>
        <v>0</v>
      </c>
      <c r="I21" s="140">
        <f t="shared" si="1"/>
        <v>0</v>
      </c>
      <c r="J21" s="140">
        <f t="shared" si="1"/>
        <v>0</v>
      </c>
      <c r="K21" s="140">
        <f t="shared" si="1"/>
        <v>0</v>
      </c>
      <c r="L21" s="154">
        <f t="shared" si="1"/>
        <v>0</v>
      </c>
      <c r="M21" s="153">
        <f t="shared" si="1"/>
        <v>0</v>
      </c>
      <c r="N21" s="140">
        <f t="shared" si="1"/>
        <v>0</v>
      </c>
      <c r="O21" s="140">
        <f t="shared" si="1"/>
        <v>0</v>
      </c>
      <c r="P21" s="140">
        <f t="shared" si="1"/>
        <v>0</v>
      </c>
      <c r="Q21" s="140">
        <f t="shared" si="1"/>
        <v>0</v>
      </c>
      <c r="R21" s="140">
        <f t="shared" si="1"/>
        <v>0</v>
      </c>
      <c r="S21" s="154">
        <f>SUM(S7:S20)</f>
        <v>0</v>
      </c>
      <c r="T21" s="154">
        <f>SUM(T7:T20)</f>
        <v>0</v>
      </c>
      <c r="U21" s="154">
        <f t="shared" ref="U21" si="2">SUM(U7:U20)</f>
        <v>0</v>
      </c>
      <c r="V21" s="155">
        <f t="shared" si="1"/>
        <v>0</v>
      </c>
    </row>
    <row r="24" spans="1:22">
      <c r="A24" s="7"/>
      <c r="B24" s="7"/>
      <c r="C24" s="61"/>
      <c r="D24" s="61"/>
      <c r="E24" s="61"/>
    </row>
    <row r="25" spans="1:22">
      <c r="A25" s="156"/>
      <c r="B25" s="156"/>
      <c r="C25" s="7"/>
      <c r="D25" s="61"/>
      <c r="E25" s="61"/>
    </row>
    <row r="26" spans="1:22">
      <c r="A26" s="156"/>
      <c r="B26" s="62"/>
      <c r="C26" s="7"/>
      <c r="D26" s="61"/>
      <c r="E26" s="61"/>
    </row>
    <row r="27" spans="1:22">
      <c r="A27" s="156"/>
      <c r="B27" s="156"/>
      <c r="C27" s="7"/>
      <c r="D27" s="61"/>
      <c r="E27" s="61"/>
    </row>
    <row r="28" spans="1:22">
      <c r="A28" s="156"/>
      <c r="B28" s="62"/>
      <c r="C28" s="7"/>
      <c r="D28" s="61"/>
      <c r="E28" s="6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8" sqref="C8:H22"/>
    </sheetView>
  </sheetViews>
  <sheetFormatPr defaultColWidth="9.140625" defaultRowHeight="12.75"/>
  <cols>
    <col min="1" max="1" width="10.5703125" style="4" bestFit="1" customWidth="1"/>
    <col min="2" max="2" width="101.85546875" style="4" customWidth="1"/>
    <col min="3" max="3" width="13.7109375" style="263" customWidth="1"/>
    <col min="4" max="4" width="14.85546875" style="263" bestFit="1" customWidth="1"/>
    <col min="5" max="5" width="17.7109375" style="263" customWidth="1"/>
    <col min="6" max="6" width="15.85546875" style="263" customWidth="1"/>
    <col min="7" max="7" width="17.42578125" style="263" customWidth="1"/>
    <col min="8" max="8" width="15.28515625" style="263" customWidth="1"/>
    <col min="9" max="16384" width="9.140625" style="33"/>
  </cols>
  <sheetData>
    <row r="1" spans="1:9">
      <c r="A1" s="2" t="s">
        <v>31</v>
      </c>
      <c r="B1" s="4" t="str">
        <f>'Info '!C2</f>
        <v>JSC Ziraat Bank Georgia</v>
      </c>
      <c r="C1" s="3"/>
    </row>
    <row r="2" spans="1:9">
      <c r="A2" s="2" t="s">
        <v>32</v>
      </c>
      <c r="B2" s="611">
        <f>'1. key ratios '!$B$2</f>
        <v>44742</v>
      </c>
      <c r="C2" s="404"/>
    </row>
    <row r="4" spans="1:9" ht="13.5" thickBot="1">
      <c r="A4" s="2" t="s">
        <v>253</v>
      </c>
      <c r="B4" s="141" t="s">
        <v>376</v>
      </c>
    </row>
    <row r="5" spans="1:9">
      <c r="A5" s="142"/>
      <c r="B5" s="157"/>
      <c r="C5" s="264" t="s">
        <v>0</v>
      </c>
      <c r="D5" s="264" t="s">
        <v>1</v>
      </c>
      <c r="E5" s="264" t="s">
        <v>2</v>
      </c>
      <c r="F5" s="264" t="s">
        <v>3</v>
      </c>
      <c r="G5" s="265" t="s">
        <v>4</v>
      </c>
      <c r="H5" s="266" t="s">
        <v>5</v>
      </c>
      <c r="I5" s="158"/>
    </row>
    <row r="6" spans="1:9" s="158" customFormat="1" ht="12.75" customHeight="1">
      <c r="A6" s="159"/>
      <c r="B6" s="696" t="s">
        <v>252</v>
      </c>
      <c r="C6" s="698" t="s">
        <v>368</v>
      </c>
      <c r="D6" s="700" t="s">
        <v>367</v>
      </c>
      <c r="E6" s="701"/>
      <c r="F6" s="698" t="s">
        <v>372</v>
      </c>
      <c r="G6" s="698" t="s">
        <v>373</v>
      </c>
      <c r="H6" s="694" t="s">
        <v>371</v>
      </c>
    </row>
    <row r="7" spans="1:9" ht="38.25">
      <c r="A7" s="161"/>
      <c r="B7" s="697"/>
      <c r="C7" s="699"/>
      <c r="D7" s="267" t="s">
        <v>370</v>
      </c>
      <c r="E7" s="267" t="s">
        <v>369</v>
      </c>
      <c r="F7" s="699"/>
      <c r="G7" s="699"/>
      <c r="H7" s="695"/>
      <c r="I7" s="158"/>
    </row>
    <row r="8" spans="1:9">
      <c r="A8" s="159">
        <v>1</v>
      </c>
      <c r="B8" s="1" t="s">
        <v>96</v>
      </c>
      <c r="C8" s="622">
        <v>41436172.630100004</v>
      </c>
      <c r="D8" s="623">
        <v>0</v>
      </c>
      <c r="E8" s="622">
        <v>0</v>
      </c>
      <c r="F8" s="622">
        <v>39589267.530100003</v>
      </c>
      <c r="G8" s="624">
        <v>39589267.530100003</v>
      </c>
      <c r="H8" s="625">
        <v>0.95542771007140814</v>
      </c>
    </row>
    <row r="9" spans="1:9" ht="15" customHeight="1">
      <c r="A9" s="159">
        <v>2</v>
      </c>
      <c r="B9" s="1" t="s">
        <v>97</v>
      </c>
      <c r="C9" s="622">
        <v>0</v>
      </c>
      <c r="D9" s="623">
        <v>0</v>
      </c>
      <c r="E9" s="622">
        <v>0</v>
      </c>
      <c r="F9" s="622">
        <v>0</v>
      </c>
      <c r="G9" s="624">
        <v>0</v>
      </c>
      <c r="H9" s="625">
        <v>0</v>
      </c>
    </row>
    <row r="10" spans="1:9">
      <c r="A10" s="159">
        <v>3</v>
      </c>
      <c r="B10" s="1" t="s">
        <v>270</v>
      </c>
      <c r="C10" s="622">
        <v>0</v>
      </c>
      <c r="D10" s="623">
        <v>0</v>
      </c>
      <c r="E10" s="622">
        <v>0</v>
      </c>
      <c r="F10" s="622">
        <v>0</v>
      </c>
      <c r="G10" s="624">
        <v>0</v>
      </c>
      <c r="H10" s="625">
        <v>0</v>
      </c>
    </row>
    <row r="11" spans="1:9">
      <c r="A11" s="159">
        <v>4</v>
      </c>
      <c r="B11" s="1" t="s">
        <v>98</v>
      </c>
      <c r="C11" s="622">
        <v>0</v>
      </c>
      <c r="D11" s="623">
        <v>0</v>
      </c>
      <c r="E11" s="622">
        <v>0</v>
      </c>
      <c r="F11" s="622">
        <v>0</v>
      </c>
      <c r="G11" s="624">
        <v>0</v>
      </c>
      <c r="H11" s="625">
        <v>0</v>
      </c>
    </row>
    <row r="12" spans="1:9">
      <c r="A12" s="159">
        <v>5</v>
      </c>
      <c r="B12" s="1" t="s">
        <v>99</v>
      </c>
      <c r="C12" s="622">
        <v>0</v>
      </c>
      <c r="D12" s="623">
        <v>0</v>
      </c>
      <c r="E12" s="622">
        <v>0</v>
      </c>
      <c r="F12" s="622">
        <v>0</v>
      </c>
      <c r="G12" s="624">
        <v>0</v>
      </c>
      <c r="H12" s="625">
        <v>0</v>
      </c>
    </row>
    <row r="13" spans="1:9">
      <c r="A13" s="159">
        <v>6</v>
      </c>
      <c r="B13" s="1" t="s">
        <v>100</v>
      </c>
      <c r="C13" s="622">
        <v>18231823.346099999</v>
      </c>
      <c r="D13" s="623">
        <v>0</v>
      </c>
      <c r="E13" s="622">
        <v>0</v>
      </c>
      <c r="F13" s="622">
        <v>4156384.0900500002</v>
      </c>
      <c r="G13" s="624">
        <v>4156384.0900500002</v>
      </c>
      <c r="H13" s="625">
        <v>0.22797413133882188</v>
      </c>
    </row>
    <row r="14" spans="1:9">
      <c r="A14" s="159">
        <v>7</v>
      </c>
      <c r="B14" s="1" t="s">
        <v>101</v>
      </c>
      <c r="C14" s="622">
        <v>53561004.036899999</v>
      </c>
      <c r="D14" s="623">
        <v>10942997.555600001</v>
      </c>
      <c r="E14" s="622">
        <v>4767601.6721200002</v>
      </c>
      <c r="F14" s="623">
        <v>58328605.709019996</v>
      </c>
      <c r="G14" s="626">
        <v>58328605.709019996</v>
      </c>
      <c r="H14" s="625">
        <v>1</v>
      </c>
    </row>
    <row r="15" spans="1:9">
      <c r="A15" s="159">
        <v>8</v>
      </c>
      <c r="B15" s="1" t="s">
        <v>102</v>
      </c>
      <c r="C15" s="622">
        <v>38758948.880599998</v>
      </c>
      <c r="D15" s="623">
        <v>6327448.6065999996</v>
      </c>
      <c r="E15" s="622">
        <v>2416281.4311799998</v>
      </c>
      <c r="F15" s="623">
        <v>41175230.311779998</v>
      </c>
      <c r="G15" s="626">
        <v>41175230.311779998</v>
      </c>
      <c r="H15" s="625">
        <v>1</v>
      </c>
    </row>
    <row r="16" spans="1:9">
      <c r="A16" s="159">
        <v>9</v>
      </c>
      <c r="B16" s="1" t="s">
        <v>103</v>
      </c>
      <c r="C16" s="622">
        <v>0</v>
      </c>
      <c r="D16" s="623">
        <v>0</v>
      </c>
      <c r="E16" s="622">
        <v>0</v>
      </c>
      <c r="F16" s="623">
        <v>0</v>
      </c>
      <c r="G16" s="626">
        <v>0</v>
      </c>
      <c r="H16" s="625">
        <v>0</v>
      </c>
    </row>
    <row r="17" spans="1:8">
      <c r="A17" s="159">
        <v>10</v>
      </c>
      <c r="B17" s="1" t="s">
        <v>104</v>
      </c>
      <c r="C17" s="622">
        <v>0</v>
      </c>
      <c r="D17" s="623">
        <v>0</v>
      </c>
      <c r="E17" s="622">
        <v>0</v>
      </c>
      <c r="F17" s="623">
        <v>0</v>
      </c>
      <c r="G17" s="626">
        <v>0</v>
      </c>
      <c r="H17" s="625">
        <v>0</v>
      </c>
    </row>
    <row r="18" spans="1:8">
      <c r="A18" s="159">
        <v>11</v>
      </c>
      <c r="B18" s="1" t="s">
        <v>105</v>
      </c>
      <c r="C18" s="622">
        <v>0</v>
      </c>
      <c r="D18" s="623">
        <v>0</v>
      </c>
      <c r="E18" s="622">
        <v>0</v>
      </c>
      <c r="F18" s="623">
        <v>0</v>
      </c>
      <c r="G18" s="626">
        <v>0</v>
      </c>
      <c r="H18" s="625">
        <v>0</v>
      </c>
    </row>
    <row r="19" spans="1:8">
      <c r="A19" s="159">
        <v>12</v>
      </c>
      <c r="B19" s="1" t="s">
        <v>106</v>
      </c>
      <c r="C19" s="622">
        <v>0</v>
      </c>
      <c r="D19" s="623">
        <v>0</v>
      </c>
      <c r="E19" s="622">
        <v>0</v>
      </c>
      <c r="F19" s="623">
        <v>0</v>
      </c>
      <c r="G19" s="626">
        <v>0</v>
      </c>
      <c r="H19" s="625">
        <v>0</v>
      </c>
    </row>
    <row r="20" spans="1:8">
      <c r="A20" s="159">
        <v>13</v>
      </c>
      <c r="B20" s="1" t="s">
        <v>247</v>
      </c>
      <c r="C20" s="622">
        <v>0</v>
      </c>
      <c r="D20" s="623">
        <v>0</v>
      </c>
      <c r="E20" s="622">
        <v>0</v>
      </c>
      <c r="F20" s="623">
        <v>0</v>
      </c>
      <c r="G20" s="626">
        <v>0</v>
      </c>
      <c r="H20" s="625">
        <v>0</v>
      </c>
    </row>
    <row r="21" spans="1:8">
      <c r="A21" s="159">
        <v>14</v>
      </c>
      <c r="B21" s="1" t="s">
        <v>108</v>
      </c>
      <c r="C21" s="622">
        <v>16366891.6183</v>
      </c>
      <c r="D21" s="623">
        <v>0</v>
      </c>
      <c r="E21" s="622">
        <v>0</v>
      </c>
      <c r="F21" s="623">
        <v>6935467.7842000006</v>
      </c>
      <c r="G21" s="626">
        <v>6935467.7842000006</v>
      </c>
      <c r="H21" s="625">
        <v>0.42374984486641182</v>
      </c>
    </row>
    <row r="22" spans="1:8" ht="13.5" thickBot="1">
      <c r="A22" s="162"/>
      <c r="B22" s="163" t="s">
        <v>109</v>
      </c>
      <c r="C22" s="268">
        <v>168354840.51199999</v>
      </c>
      <c r="D22" s="268">
        <v>17270446.1622</v>
      </c>
      <c r="E22" s="268">
        <v>7183883.1032999996</v>
      </c>
      <c r="F22" s="268">
        <v>150184955.42515001</v>
      </c>
      <c r="G22" s="268">
        <v>150184955.42515001</v>
      </c>
      <c r="H22" s="269">
        <v>0.85556595338066965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E7" activePane="bottomRight" state="frozen"/>
      <selection pane="topRight" activeCell="C1" sqref="C1"/>
      <selection pane="bottomLeft" activeCell="A6" sqref="A6"/>
      <selection pane="bottomRight" activeCell="F14" sqref="F14"/>
    </sheetView>
  </sheetViews>
  <sheetFormatPr defaultColWidth="9.140625" defaultRowHeight="12.75"/>
  <cols>
    <col min="1" max="1" width="10.5703125" style="263" bestFit="1" customWidth="1"/>
    <col min="2" max="2" width="104.140625" style="263" customWidth="1"/>
    <col min="3" max="11" width="12.7109375" style="263" customWidth="1"/>
    <col min="12" max="16384" width="9.140625" style="263"/>
  </cols>
  <sheetData>
    <row r="1" spans="1:11">
      <c r="A1" s="263" t="s">
        <v>31</v>
      </c>
      <c r="B1" s="638" t="str">
        <f>'Info '!C2</f>
        <v>JSC Ziraat Bank Georgia</v>
      </c>
    </row>
    <row r="2" spans="1:11">
      <c r="A2" s="263" t="s">
        <v>32</v>
      </c>
      <c r="B2" s="619">
        <f>'1. key ratios '!$B$2</f>
        <v>44742</v>
      </c>
      <c r="C2" s="282"/>
      <c r="D2" s="282"/>
    </row>
    <row r="3" spans="1:11">
      <c r="B3" s="282"/>
      <c r="C3" s="282"/>
      <c r="D3" s="282"/>
    </row>
    <row r="4" spans="1:11" ht="13.5" thickBot="1">
      <c r="A4" s="263" t="s">
        <v>249</v>
      </c>
      <c r="B4" s="316" t="s">
        <v>377</v>
      </c>
      <c r="C4" s="282"/>
      <c r="D4" s="282"/>
    </row>
    <row r="5" spans="1:11" ht="30" customHeight="1">
      <c r="A5" s="702"/>
      <c r="B5" s="703"/>
      <c r="C5" s="704" t="s">
        <v>429</v>
      </c>
      <c r="D5" s="704"/>
      <c r="E5" s="704"/>
      <c r="F5" s="704" t="s">
        <v>430</v>
      </c>
      <c r="G5" s="704"/>
      <c r="H5" s="704"/>
      <c r="I5" s="704" t="s">
        <v>431</v>
      </c>
      <c r="J5" s="704"/>
      <c r="K5" s="705"/>
    </row>
    <row r="6" spans="1:11">
      <c r="A6" s="283"/>
      <c r="B6" s="284"/>
      <c r="C6" s="40" t="s">
        <v>70</v>
      </c>
      <c r="D6" s="40" t="s">
        <v>71</v>
      </c>
      <c r="E6" s="40" t="s">
        <v>72</v>
      </c>
      <c r="F6" s="40" t="s">
        <v>70</v>
      </c>
      <c r="G6" s="40" t="s">
        <v>71</v>
      </c>
      <c r="H6" s="40" t="s">
        <v>72</v>
      </c>
      <c r="I6" s="40" t="s">
        <v>70</v>
      </c>
      <c r="J6" s="40" t="s">
        <v>71</v>
      </c>
      <c r="K6" s="40" t="s">
        <v>72</v>
      </c>
    </row>
    <row r="7" spans="1:11">
      <c r="A7" s="285" t="s">
        <v>380</v>
      </c>
      <c r="B7" s="286"/>
      <c r="C7" s="286"/>
      <c r="D7" s="286"/>
      <c r="E7" s="286"/>
      <c r="F7" s="286"/>
      <c r="G7" s="286"/>
      <c r="H7" s="286"/>
      <c r="I7" s="286"/>
      <c r="J7" s="286"/>
      <c r="K7" s="287"/>
    </row>
    <row r="8" spans="1:11">
      <c r="A8" s="288">
        <v>1</v>
      </c>
      <c r="B8" s="289" t="s">
        <v>378</v>
      </c>
      <c r="C8" s="290"/>
      <c r="D8" s="290"/>
      <c r="E8" s="290"/>
      <c r="F8" s="291">
        <v>16323819.3362635</v>
      </c>
      <c r="G8" s="291">
        <v>49451842.891949505</v>
      </c>
      <c r="H8" s="291">
        <v>65775662.228213005</v>
      </c>
      <c r="I8" s="291">
        <v>5064060.7041757004</v>
      </c>
      <c r="J8" s="291">
        <v>47737082.766382508</v>
      </c>
      <c r="K8" s="292">
        <v>52801143.470558211</v>
      </c>
    </row>
    <row r="9" spans="1:11">
      <c r="A9" s="285" t="s">
        <v>381</v>
      </c>
      <c r="B9" s="286"/>
      <c r="C9" s="286"/>
      <c r="D9" s="286"/>
      <c r="E9" s="286"/>
      <c r="F9" s="286"/>
      <c r="G9" s="286"/>
      <c r="H9" s="286"/>
      <c r="I9" s="286"/>
      <c r="J9" s="286"/>
      <c r="K9" s="287"/>
    </row>
    <row r="10" spans="1:11">
      <c r="A10" s="293">
        <v>2</v>
      </c>
      <c r="B10" s="294" t="s">
        <v>389</v>
      </c>
      <c r="C10" s="294">
        <v>1208401.5982402998</v>
      </c>
      <c r="D10" s="295">
        <v>35105253.8473318</v>
      </c>
      <c r="E10" s="295">
        <v>36313655.445572101</v>
      </c>
      <c r="F10" s="295">
        <v>384846.91575950553</v>
      </c>
      <c r="G10" s="295">
        <v>18189371.41313462</v>
      </c>
      <c r="H10" s="295">
        <v>18574218.328894123</v>
      </c>
      <c r="I10" s="295">
        <v>92958.162983414994</v>
      </c>
      <c r="J10" s="295">
        <v>3151070.7066410901</v>
      </c>
      <c r="K10" s="296">
        <v>3244028.8696245053</v>
      </c>
    </row>
    <row r="11" spans="1:11">
      <c r="A11" s="293">
        <v>3</v>
      </c>
      <c r="B11" s="294" t="s">
        <v>383</v>
      </c>
      <c r="C11" s="294">
        <v>11382693.491206</v>
      </c>
      <c r="D11" s="295">
        <v>60255174.221431799</v>
      </c>
      <c r="E11" s="295">
        <v>71637867.712637797</v>
      </c>
      <c r="F11" s="295">
        <v>4341043.0707354723</v>
      </c>
      <c r="G11" s="295">
        <v>24257463.476516463</v>
      </c>
      <c r="H11" s="295">
        <v>28598506.547251936</v>
      </c>
      <c r="I11" s="295">
        <v>3425767.8805103195</v>
      </c>
      <c r="J11" s="295">
        <v>21346396.079770431</v>
      </c>
      <c r="K11" s="296">
        <v>24772163.96028075</v>
      </c>
    </row>
    <row r="12" spans="1:11">
      <c r="A12" s="293">
        <v>4</v>
      </c>
      <c r="B12" s="294" t="s">
        <v>384</v>
      </c>
      <c r="C12" s="294">
        <v>0</v>
      </c>
      <c r="D12" s="295">
        <v>0</v>
      </c>
      <c r="E12" s="295">
        <v>0</v>
      </c>
      <c r="F12" s="295">
        <v>0</v>
      </c>
      <c r="G12" s="295">
        <v>0</v>
      </c>
      <c r="H12" s="295">
        <v>0</v>
      </c>
      <c r="I12" s="295">
        <v>0</v>
      </c>
      <c r="J12" s="295">
        <v>0</v>
      </c>
      <c r="K12" s="296">
        <v>0</v>
      </c>
    </row>
    <row r="13" spans="1:11">
      <c r="A13" s="293">
        <v>5</v>
      </c>
      <c r="B13" s="294" t="s">
        <v>392</v>
      </c>
      <c r="C13" s="294">
        <v>10125785.248570699</v>
      </c>
      <c r="D13" s="295">
        <v>9648871.8277090006</v>
      </c>
      <c r="E13" s="295">
        <v>19774657.0762797</v>
      </c>
      <c r="F13" s="295">
        <v>2143238.5334509457</v>
      </c>
      <c r="G13" s="295">
        <v>1618052.2253200896</v>
      </c>
      <c r="H13" s="295">
        <v>3761290.7587710354</v>
      </c>
      <c r="I13" s="295">
        <v>716602.837884565</v>
      </c>
      <c r="J13" s="295">
        <v>606625.70787196991</v>
      </c>
      <c r="K13" s="296">
        <v>1323228.5457565349</v>
      </c>
    </row>
    <row r="14" spans="1:11">
      <c r="A14" s="293">
        <v>6</v>
      </c>
      <c r="B14" s="294" t="s">
        <v>424</v>
      </c>
      <c r="C14" s="294"/>
      <c r="D14" s="295"/>
      <c r="E14" s="295"/>
      <c r="F14" s="295">
        <v>0</v>
      </c>
      <c r="G14" s="295">
        <v>0</v>
      </c>
      <c r="H14" s="295">
        <v>0</v>
      </c>
      <c r="I14" s="295"/>
      <c r="J14" s="295"/>
      <c r="K14" s="296"/>
    </row>
    <row r="15" spans="1:11">
      <c r="A15" s="293">
        <v>7</v>
      </c>
      <c r="B15" s="294" t="s">
        <v>425</v>
      </c>
      <c r="C15" s="294">
        <v>615745.44264999998</v>
      </c>
      <c r="D15" s="295">
        <v>210523.28098620003</v>
      </c>
      <c r="E15" s="295">
        <v>826268.72363619995</v>
      </c>
      <c r="F15" s="295">
        <v>23675.149230700001</v>
      </c>
      <c r="G15" s="295">
        <v>0</v>
      </c>
      <c r="H15" s="295">
        <v>23675.149230700001</v>
      </c>
      <c r="I15" s="295">
        <v>23675.149230700001</v>
      </c>
      <c r="J15" s="295">
        <v>0</v>
      </c>
      <c r="K15" s="296">
        <v>23675.149230700001</v>
      </c>
    </row>
    <row r="16" spans="1:11">
      <c r="A16" s="293">
        <v>8</v>
      </c>
      <c r="B16" s="297" t="s">
        <v>385</v>
      </c>
      <c r="C16" s="294">
        <v>23332625.780667</v>
      </c>
      <c r="D16" s="295">
        <v>105219823.17745881</v>
      </c>
      <c r="E16" s="295">
        <v>128552448.95812578</v>
      </c>
      <c r="F16" s="295">
        <v>6892803.6691766232</v>
      </c>
      <c r="G16" s="295">
        <v>44064887.114971176</v>
      </c>
      <c r="H16" s="295">
        <v>50957690.784147799</v>
      </c>
      <c r="I16" s="295">
        <v>4259004.0306089995</v>
      </c>
      <c r="J16" s="295">
        <v>25104092.49428349</v>
      </c>
      <c r="K16" s="296">
        <v>29363096.52489249</v>
      </c>
    </row>
    <row r="17" spans="1:11">
      <c r="A17" s="285" t="s">
        <v>382</v>
      </c>
      <c r="B17" s="286"/>
      <c r="C17" s="286"/>
      <c r="D17" s="286"/>
      <c r="E17" s="286"/>
      <c r="F17" s="286"/>
      <c r="G17" s="286"/>
      <c r="H17" s="286"/>
      <c r="I17" s="286"/>
      <c r="J17" s="286"/>
      <c r="K17" s="287"/>
    </row>
    <row r="18" spans="1:11">
      <c r="A18" s="293">
        <v>9</v>
      </c>
      <c r="B18" s="294" t="s">
        <v>388</v>
      </c>
      <c r="C18" s="294">
        <v>0</v>
      </c>
      <c r="D18" s="295">
        <v>0</v>
      </c>
      <c r="E18" s="295">
        <v>0</v>
      </c>
      <c r="F18" s="295"/>
      <c r="G18" s="295"/>
      <c r="H18" s="295">
        <v>0</v>
      </c>
      <c r="I18" s="295">
        <v>0</v>
      </c>
      <c r="J18" s="295">
        <v>0</v>
      </c>
      <c r="K18" s="296">
        <v>0</v>
      </c>
    </row>
    <row r="19" spans="1:11">
      <c r="A19" s="293">
        <v>10</v>
      </c>
      <c r="B19" s="294" t="s">
        <v>426</v>
      </c>
      <c r="C19" s="294">
        <v>54771626.834160507</v>
      </c>
      <c r="D19" s="295">
        <v>44321044.612250395</v>
      </c>
      <c r="E19" s="295">
        <v>99092671.446410894</v>
      </c>
      <c r="F19" s="295">
        <v>1032888.3041928499</v>
      </c>
      <c r="G19" s="295">
        <v>1067708.5134605002</v>
      </c>
      <c r="H19" s="295">
        <v>2100596.8176533501</v>
      </c>
      <c r="I19" s="295">
        <v>12292646.936280651</v>
      </c>
      <c r="J19" s="295">
        <v>7274862.8524746001</v>
      </c>
      <c r="K19" s="296">
        <v>19567509.788755253</v>
      </c>
    </row>
    <row r="20" spans="1:11">
      <c r="A20" s="293">
        <v>11</v>
      </c>
      <c r="B20" s="294" t="s">
        <v>387</v>
      </c>
      <c r="C20" s="294">
        <v>58440.338681000001</v>
      </c>
      <c r="D20" s="295">
        <v>7897.9092347000014</v>
      </c>
      <c r="E20" s="295">
        <v>66338.247915700005</v>
      </c>
      <c r="F20" s="295">
        <v>27472.527472400001</v>
      </c>
      <c r="G20" s="295">
        <v>0</v>
      </c>
      <c r="H20" s="295">
        <v>27472.527472400001</v>
      </c>
      <c r="I20" s="295">
        <v>27472.527472400001</v>
      </c>
      <c r="J20" s="295">
        <v>0</v>
      </c>
      <c r="K20" s="296">
        <v>27472.527472400001</v>
      </c>
    </row>
    <row r="21" spans="1:11" ht="13.5" thickBot="1">
      <c r="A21" s="298">
        <v>12</v>
      </c>
      <c r="B21" s="299" t="s">
        <v>386</v>
      </c>
      <c r="C21" s="300">
        <v>54830067.172841504</v>
      </c>
      <c r="D21" s="301">
        <v>44328942.521485098</v>
      </c>
      <c r="E21" s="300">
        <v>99159009.694326594</v>
      </c>
      <c r="F21" s="301">
        <v>1060360.83166525</v>
      </c>
      <c r="G21" s="301">
        <v>1067708.5134605002</v>
      </c>
      <c r="H21" s="301">
        <v>2128069.3451257502</v>
      </c>
      <c r="I21" s="301">
        <v>12320119.46375305</v>
      </c>
      <c r="J21" s="301">
        <v>7274862.8524746001</v>
      </c>
      <c r="K21" s="302">
        <v>19594982.316227652</v>
      </c>
    </row>
    <row r="22" spans="1:11" ht="38.25" customHeight="1" thickBot="1">
      <c r="A22" s="303"/>
      <c r="B22" s="304"/>
      <c r="C22" s="304"/>
      <c r="D22" s="304"/>
      <c r="E22" s="304"/>
      <c r="F22" s="706" t="s">
        <v>428</v>
      </c>
      <c r="G22" s="704"/>
      <c r="H22" s="704"/>
      <c r="I22" s="706" t="s">
        <v>393</v>
      </c>
      <c r="J22" s="704"/>
      <c r="K22" s="705"/>
    </row>
    <row r="23" spans="1:11">
      <c r="A23" s="305">
        <v>13</v>
      </c>
      <c r="B23" s="306" t="s">
        <v>378</v>
      </c>
      <c r="C23" s="307"/>
      <c r="D23" s="307"/>
      <c r="E23" s="307"/>
      <c r="F23" s="770">
        <v>16323819.3362635</v>
      </c>
      <c r="G23" s="627">
        <v>49451842.891949505</v>
      </c>
      <c r="H23" s="627">
        <v>65775662.228213005</v>
      </c>
      <c r="I23" s="627">
        <v>5064060.7041757004</v>
      </c>
      <c r="J23" s="627">
        <v>47737082.766382508</v>
      </c>
      <c r="K23" s="628">
        <v>52801143.470558204</v>
      </c>
    </row>
    <row r="24" spans="1:11" ht="13.5" thickBot="1">
      <c r="A24" s="308">
        <v>14</v>
      </c>
      <c r="B24" s="309" t="s">
        <v>390</v>
      </c>
      <c r="C24" s="310"/>
      <c r="D24" s="311"/>
      <c r="E24" s="311"/>
      <c r="F24" s="771">
        <v>5832442.8375113737</v>
      </c>
      <c r="G24" s="768">
        <v>42997178.601510666</v>
      </c>
      <c r="H24" s="768">
        <v>48829621.439022042</v>
      </c>
      <c r="I24" s="768">
        <v>1064751.0076522499</v>
      </c>
      <c r="J24" s="768">
        <v>17829229.64180889</v>
      </c>
      <c r="K24" s="769">
        <v>9768114.2086648382</v>
      </c>
    </row>
    <row r="25" spans="1:11" ht="13.5" thickBot="1">
      <c r="A25" s="313">
        <v>15</v>
      </c>
      <c r="B25" s="314" t="s">
        <v>391</v>
      </c>
      <c r="C25" s="315"/>
      <c r="D25" s="315"/>
      <c r="E25" s="315"/>
      <c r="F25" s="772">
        <f t="shared" ref="F25:K25" si="0">F23/F24</f>
        <v>2.7987962833131954</v>
      </c>
      <c r="G25" s="773">
        <f t="shared" si="0"/>
        <v>1.1501183217219759</v>
      </c>
      <c r="H25" s="773">
        <f>H23/H24</f>
        <v>1.3470442794718984</v>
      </c>
      <c r="I25" s="773">
        <f t="shared" si="0"/>
        <v>4.7560985317514106</v>
      </c>
      <c r="J25" s="773">
        <f t="shared" si="0"/>
        <v>2.677461882842139</v>
      </c>
      <c r="K25" s="774">
        <f t="shared" si="0"/>
        <v>5.4054592670221622</v>
      </c>
    </row>
    <row r="27" spans="1:11" ht="25.5">
      <c r="B27" s="281"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9" activePane="bottomRight" state="frozen"/>
      <selection pane="topRight" activeCell="B1" sqref="B1"/>
      <selection pane="bottomLeft" activeCell="A5" sqref="A5"/>
      <selection pane="bottomRight" activeCell="B6" sqref="B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3"/>
  </cols>
  <sheetData>
    <row r="1" spans="1:14">
      <c r="A1" s="4" t="s">
        <v>31</v>
      </c>
      <c r="B1" s="3" t="str">
        <f>'Info '!C2</f>
        <v>JSC Ziraat Bank Georgia</v>
      </c>
    </row>
    <row r="2" spans="1:14" ht="14.25" customHeight="1">
      <c r="A2" s="4" t="s">
        <v>32</v>
      </c>
      <c r="B2" s="611">
        <f>'1. key ratios '!$B$2</f>
        <v>44742</v>
      </c>
    </row>
    <row r="3" spans="1:14" ht="14.25" customHeight="1"/>
    <row r="4" spans="1:14" ht="13.5" thickBot="1">
      <c r="A4" s="4" t="s">
        <v>265</v>
      </c>
      <c r="B4" s="226" t="s">
        <v>29</v>
      </c>
    </row>
    <row r="5" spans="1:14" s="169" customFormat="1">
      <c r="A5" s="165"/>
      <c r="B5" s="166"/>
      <c r="C5" s="167" t="s">
        <v>0</v>
      </c>
      <c r="D5" s="167" t="s">
        <v>1</v>
      </c>
      <c r="E5" s="167" t="s">
        <v>2</v>
      </c>
      <c r="F5" s="167" t="s">
        <v>3</v>
      </c>
      <c r="G5" s="167" t="s">
        <v>4</v>
      </c>
      <c r="H5" s="167" t="s">
        <v>5</v>
      </c>
      <c r="I5" s="167" t="s">
        <v>8</v>
      </c>
      <c r="J5" s="167" t="s">
        <v>9</v>
      </c>
      <c r="K5" s="167" t="s">
        <v>10</v>
      </c>
      <c r="L5" s="167" t="s">
        <v>11</v>
      </c>
      <c r="M5" s="167" t="s">
        <v>12</v>
      </c>
      <c r="N5" s="168" t="s">
        <v>13</v>
      </c>
    </row>
    <row r="6" spans="1:14" ht="25.5">
      <c r="A6" s="170"/>
      <c r="B6" s="171"/>
      <c r="C6" s="172" t="s">
        <v>264</v>
      </c>
      <c r="D6" s="173" t="s">
        <v>263</v>
      </c>
      <c r="E6" s="174" t="s">
        <v>262</v>
      </c>
      <c r="F6" s="175">
        <v>0</v>
      </c>
      <c r="G6" s="175">
        <v>0.2</v>
      </c>
      <c r="H6" s="175">
        <v>0.35</v>
      </c>
      <c r="I6" s="175">
        <v>0.5</v>
      </c>
      <c r="J6" s="175">
        <v>0.75</v>
      </c>
      <c r="K6" s="175">
        <v>1</v>
      </c>
      <c r="L6" s="175">
        <v>1.5</v>
      </c>
      <c r="M6" s="175">
        <v>2.5</v>
      </c>
      <c r="N6" s="225" t="s">
        <v>276</v>
      </c>
    </row>
    <row r="7" spans="1:14" ht="15">
      <c r="A7" s="176">
        <v>1</v>
      </c>
      <c r="B7" s="177" t="s">
        <v>261</v>
      </c>
      <c r="C7" s="178">
        <f>SUM(C8:C13)</f>
        <v>0</v>
      </c>
      <c r="D7" s="171"/>
      <c r="E7" s="179">
        <f t="shared" ref="E7:M7" si="0">SUM(E8:E13)</f>
        <v>0</v>
      </c>
      <c r="F7" s="180">
        <f>SUM(F8:F13)</f>
        <v>0</v>
      </c>
      <c r="G7" s="180">
        <f t="shared" si="0"/>
        <v>0</v>
      </c>
      <c r="H7" s="180">
        <f t="shared" si="0"/>
        <v>0</v>
      </c>
      <c r="I7" s="180">
        <f t="shared" si="0"/>
        <v>0</v>
      </c>
      <c r="J7" s="180">
        <f t="shared" si="0"/>
        <v>0</v>
      </c>
      <c r="K7" s="180">
        <f t="shared" si="0"/>
        <v>0</v>
      </c>
      <c r="L7" s="180">
        <f t="shared" si="0"/>
        <v>0</v>
      </c>
      <c r="M7" s="180">
        <f t="shared" si="0"/>
        <v>0</v>
      </c>
      <c r="N7" s="181">
        <f>SUM(N8:N13)</f>
        <v>0</v>
      </c>
    </row>
    <row r="8" spans="1:14" ht="14.25">
      <c r="A8" s="176">
        <v>1.1000000000000001</v>
      </c>
      <c r="B8" s="182" t="s">
        <v>259</v>
      </c>
      <c r="C8" s="180">
        <v>0</v>
      </c>
      <c r="D8" s="183">
        <v>0.02</v>
      </c>
      <c r="E8" s="179">
        <f>C8*D8</f>
        <v>0</v>
      </c>
      <c r="F8" s="180"/>
      <c r="G8" s="180"/>
      <c r="H8" s="180"/>
      <c r="I8" s="180"/>
      <c r="J8" s="180"/>
      <c r="K8" s="180"/>
      <c r="L8" s="180"/>
      <c r="M8" s="180"/>
      <c r="N8" s="181">
        <f>SUMPRODUCT($F$6:$M$6,F8:M8)</f>
        <v>0</v>
      </c>
    </row>
    <row r="9" spans="1:14" ht="14.25">
      <c r="A9" s="176">
        <v>1.2</v>
      </c>
      <c r="B9" s="182" t="s">
        <v>258</v>
      </c>
      <c r="C9" s="180">
        <v>0</v>
      </c>
      <c r="D9" s="183">
        <v>0.05</v>
      </c>
      <c r="E9" s="179">
        <f>C9*D9</f>
        <v>0</v>
      </c>
      <c r="F9" s="180"/>
      <c r="G9" s="180"/>
      <c r="H9" s="180"/>
      <c r="I9" s="180"/>
      <c r="J9" s="180"/>
      <c r="K9" s="180"/>
      <c r="L9" s="180"/>
      <c r="M9" s="180"/>
      <c r="N9" s="181">
        <f t="shared" ref="N9:N12" si="1">SUMPRODUCT($F$6:$M$6,F9:M9)</f>
        <v>0</v>
      </c>
    </row>
    <row r="10" spans="1:14" ht="14.25">
      <c r="A10" s="176">
        <v>1.3</v>
      </c>
      <c r="B10" s="182" t="s">
        <v>257</v>
      </c>
      <c r="C10" s="180">
        <v>0</v>
      </c>
      <c r="D10" s="183">
        <v>0.08</v>
      </c>
      <c r="E10" s="179">
        <f>C10*D10</f>
        <v>0</v>
      </c>
      <c r="F10" s="180"/>
      <c r="G10" s="180"/>
      <c r="H10" s="180"/>
      <c r="I10" s="180"/>
      <c r="J10" s="180"/>
      <c r="K10" s="180"/>
      <c r="L10" s="180"/>
      <c r="M10" s="180"/>
      <c r="N10" s="181">
        <f>SUMPRODUCT($F$6:$M$6,F10:M10)</f>
        <v>0</v>
      </c>
    </row>
    <row r="11" spans="1:14" ht="14.25">
      <c r="A11" s="176">
        <v>1.4</v>
      </c>
      <c r="B11" s="182" t="s">
        <v>256</v>
      </c>
      <c r="C11" s="180">
        <v>0</v>
      </c>
      <c r="D11" s="183">
        <v>0.11</v>
      </c>
      <c r="E11" s="179">
        <f>C11*D11</f>
        <v>0</v>
      </c>
      <c r="F11" s="180"/>
      <c r="G11" s="180"/>
      <c r="H11" s="180"/>
      <c r="I11" s="180"/>
      <c r="J11" s="180"/>
      <c r="K11" s="180"/>
      <c r="L11" s="180"/>
      <c r="M11" s="180"/>
      <c r="N11" s="181">
        <f t="shared" si="1"/>
        <v>0</v>
      </c>
    </row>
    <row r="12" spans="1:14" ht="14.25">
      <c r="A12" s="176">
        <v>1.5</v>
      </c>
      <c r="B12" s="182" t="s">
        <v>255</v>
      </c>
      <c r="C12" s="180">
        <v>0</v>
      </c>
      <c r="D12" s="183">
        <v>0.14000000000000001</v>
      </c>
      <c r="E12" s="179">
        <f>C12*D12</f>
        <v>0</v>
      </c>
      <c r="F12" s="180"/>
      <c r="G12" s="180"/>
      <c r="H12" s="180"/>
      <c r="I12" s="180"/>
      <c r="J12" s="180"/>
      <c r="K12" s="180"/>
      <c r="L12" s="180"/>
      <c r="M12" s="180"/>
      <c r="N12" s="181">
        <f t="shared" si="1"/>
        <v>0</v>
      </c>
    </row>
    <row r="13" spans="1:14" ht="14.25">
      <c r="A13" s="176">
        <v>1.6</v>
      </c>
      <c r="B13" s="184" t="s">
        <v>254</v>
      </c>
      <c r="C13" s="180">
        <v>0</v>
      </c>
      <c r="D13" s="185"/>
      <c r="E13" s="180"/>
      <c r="F13" s="180"/>
      <c r="G13" s="180"/>
      <c r="H13" s="180"/>
      <c r="I13" s="180"/>
      <c r="J13" s="180"/>
      <c r="K13" s="180"/>
      <c r="L13" s="180"/>
      <c r="M13" s="180"/>
      <c r="N13" s="181">
        <f>SUMPRODUCT($F$6:$M$6,F13:M13)</f>
        <v>0</v>
      </c>
    </row>
    <row r="14" spans="1:14" ht="15">
      <c r="A14" s="176">
        <v>2</v>
      </c>
      <c r="B14" s="186" t="s">
        <v>260</v>
      </c>
      <c r="C14" s="178">
        <f>SUM(C15:C20)</f>
        <v>0</v>
      </c>
      <c r="D14" s="171"/>
      <c r="E14" s="179">
        <f t="shared" ref="E14:M14" si="2">SUM(E15:E20)</f>
        <v>0</v>
      </c>
      <c r="F14" s="180">
        <f t="shared" si="2"/>
        <v>0</v>
      </c>
      <c r="G14" s="180">
        <f t="shared" si="2"/>
        <v>0</v>
      </c>
      <c r="H14" s="180">
        <f t="shared" si="2"/>
        <v>0</v>
      </c>
      <c r="I14" s="180">
        <f t="shared" si="2"/>
        <v>0</v>
      </c>
      <c r="J14" s="180">
        <f t="shared" si="2"/>
        <v>0</v>
      </c>
      <c r="K14" s="180">
        <f t="shared" si="2"/>
        <v>0</v>
      </c>
      <c r="L14" s="180">
        <f t="shared" si="2"/>
        <v>0</v>
      </c>
      <c r="M14" s="180">
        <f t="shared" si="2"/>
        <v>0</v>
      </c>
      <c r="N14" s="181">
        <f>SUM(N15:N20)</f>
        <v>0</v>
      </c>
    </row>
    <row r="15" spans="1:14" ht="14.25">
      <c r="A15" s="176">
        <v>2.1</v>
      </c>
      <c r="B15" s="184" t="s">
        <v>259</v>
      </c>
      <c r="C15" s="180"/>
      <c r="D15" s="183">
        <v>5.0000000000000001E-3</v>
      </c>
      <c r="E15" s="179">
        <f>C15*D15</f>
        <v>0</v>
      </c>
      <c r="F15" s="180"/>
      <c r="G15" s="180"/>
      <c r="H15" s="180"/>
      <c r="I15" s="180"/>
      <c r="J15" s="180"/>
      <c r="K15" s="180"/>
      <c r="L15" s="180"/>
      <c r="M15" s="180"/>
      <c r="N15" s="181">
        <f>SUMPRODUCT($F$6:$M$6,F15:M15)</f>
        <v>0</v>
      </c>
    </row>
    <row r="16" spans="1:14" ht="14.25">
      <c r="A16" s="176">
        <v>2.2000000000000002</v>
      </c>
      <c r="B16" s="184" t="s">
        <v>258</v>
      </c>
      <c r="C16" s="180"/>
      <c r="D16" s="183">
        <v>0.01</v>
      </c>
      <c r="E16" s="179">
        <f>C16*D16</f>
        <v>0</v>
      </c>
      <c r="F16" s="180"/>
      <c r="G16" s="180"/>
      <c r="H16" s="180"/>
      <c r="I16" s="180"/>
      <c r="J16" s="180"/>
      <c r="K16" s="180"/>
      <c r="L16" s="180"/>
      <c r="M16" s="180"/>
      <c r="N16" s="181">
        <f t="shared" ref="N16:N20" si="3">SUMPRODUCT($F$6:$M$6,F16:M16)</f>
        <v>0</v>
      </c>
    </row>
    <row r="17" spans="1:14" ht="14.25">
      <c r="A17" s="176">
        <v>2.2999999999999998</v>
      </c>
      <c r="B17" s="184" t="s">
        <v>257</v>
      </c>
      <c r="C17" s="180"/>
      <c r="D17" s="183">
        <v>0.02</v>
      </c>
      <c r="E17" s="179">
        <f>C17*D17</f>
        <v>0</v>
      </c>
      <c r="F17" s="180"/>
      <c r="G17" s="180"/>
      <c r="H17" s="180"/>
      <c r="I17" s="180"/>
      <c r="J17" s="180"/>
      <c r="K17" s="180"/>
      <c r="L17" s="180"/>
      <c r="M17" s="180"/>
      <c r="N17" s="181">
        <f t="shared" si="3"/>
        <v>0</v>
      </c>
    </row>
    <row r="18" spans="1:14" ht="14.25">
      <c r="A18" s="176">
        <v>2.4</v>
      </c>
      <c r="B18" s="184" t="s">
        <v>256</v>
      </c>
      <c r="C18" s="180"/>
      <c r="D18" s="183">
        <v>0.03</v>
      </c>
      <c r="E18" s="179">
        <f>C18*D18</f>
        <v>0</v>
      </c>
      <c r="F18" s="180"/>
      <c r="G18" s="180"/>
      <c r="H18" s="180"/>
      <c r="I18" s="180"/>
      <c r="J18" s="180"/>
      <c r="K18" s="180"/>
      <c r="L18" s="180"/>
      <c r="M18" s="180"/>
      <c r="N18" s="181">
        <f t="shared" si="3"/>
        <v>0</v>
      </c>
    </row>
    <row r="19" spans="1:14" ht="14.25">
      <c r="A19" s="176">
        <v>2.5</v>
      </c>
      <c r="B19" s="184" t="s">
        <v>255</v>
      </c>
      <c r="C19" s="180"/>
      <c r="D19" s="183">
        <v>0.04</v>
      </c>
      <c r="E19" s="179">
        <f>C19*D19</f>
        <v>0</v>
      </c>
      <c r="F19" s="180"/>
      <c r="G19" s="180"/>
      <c r="H19" s="180"/>
      <c r="I19" s="180"/>
      <c r="J19" s="180"/>
      <c r="K19" s="180"/>
      <c r="L19" s="180"/>
      <c r="M19" s="180"/>
      <c r="N19" s="181">
        <f t="shared" si="3"/>
        <v>0</v>
      </c>
    </row>
    <row r="20" spans="1:14" ht="14.25">
      <c r="A20" s="176">
        <v>2.6</v>
      </c>
      <c r="B20" s="184" t="s">
        <v>254</v>
      </c>
      <c r="C20" s="180"/>
      <c r="D20" s="185"/>
      <c r="E20" s="187"/>
      <c r="F20" s="180"/>
      <c r="G20" s="180"/>
      <c r="H20" s="180"/>
      <c r="I20" s="180"/>
      <c r="J20" s="180"/>
      <c r="K20" s="180"/>
      <c r="L20" s="180"/>
      <c r="M20" s="180"/>
      <c r="N20" s="181">
        <f t="shared" si="3"/>
        <v>0</v>
      </c>
    </row>
    <row r="21" spans="1:14" ht="15.75" thickBot="1">
      <c r="A21" s="188"/>
      <c r="B21" s="189" t="s">
        <v>109</v>
      </c>
      <c r="C21" s="164">
        <f>C14+C7</f>
        <v>0</v>
      </c>
      <c r="D21" s="190"/>
      <c r="E21" s="191">
        <f>E14+E7</f>
        <v>0</v>
      </c>
      <c r="F21" s="192">
        <f>F7+F14</f>
        <v>0</v>
      </c>
      <c r="G21" s="192">
        <f t="shared" ref="G21:L21" si="4">G7+G14</f>
        <v>0</v>
      </c>
      <c r="H21" s="192">
        <f t="shared" si="4"/>
        <v>0</v>
      </c>
      <c r="I21" s="192">
        <f t="shared" si="4"/>
        <v>0</v>
      </c>
      <c r="J21" s="192">
        <f t="shared" si="4"/>
        <v>0</v>
      </c>
      <c r="K21" s="192">
        <f t="shared" si="4"/>
        <v>0</v>
      </c>
      <c r="L21" s="192">
        <f t="shared" si="4"/>
        <v>0</v>
      </c>
      <c r="M21" s="192">
        <f>M7+M14</f>
        <v>0</v>
      </c>
      <c r="N21" s="193">
        <f>N14+N7</f>
        <v>0</v>
      </c>
    </row>
    <row r="22" spans="1:14">
      <c r="E22" s="194"/>
      <c r="F22" s="194"/>
      <c r="G22" s="194"/>
      <c r="H22" s="194"/>
      <c r="I22" s="194"/>
      <c r="J22" s="194"/>
      <c r="K22" s="194"/>
      <c r="L22" s="194"/>
      <c r="M22" s="19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8" zoomScale="90" zoomScaleNormal="90" workbookViewId="0">
      <selection activeCell="C6" sqref="C6:C41"/>
    </sheetView>
  </sheetViews>
  <sheetFormatPr defaultRowHeight="15"/>
  <cols>
    <col min="1" max="1" width="11.42578125" customWidth="1"/>
    <col min="2" max="2" width="76.85546875" style="344" customWidth="1"/>
    <col min="3" max="3" width="22.85546875" customWidth="1"/>
  </cols>
  <sheetData>
    <row r="1" spans="1:3">
      <c r="A1" s="2" t="s">
        <v>31</v>
      </c>
      <c r="B1" s="3" t="str">
        <f>'Info '!C2</f>
        <v>JSC Ziraat Bank Georgia</v>
      </c>
    </row>
    <row r="2" spans="1:3">
      <c r="A2" s="2" t="s">
        <v>32</v>
      </c>
      <c r="B2" s="611">
        <f>'1. key ratios '!$B$2</f>
        <v>44742</v>
      </c>
    </row>
    <row r="3" spans="1:3">
      <c r="A3" s="4"/>
      <c r="B3"/>
    </row>
    <row r="4" spans="1:3">
      <c r="A4" s="4" t="s">
        <v>432</v>
      </c>
      <c r="B4" t="s">
        <v>433</v>
      </c>
    </row>
    <row r="5" spans="1:3">
      <c r="A5" s="345" t="s">
        <v>434</v>
      </c>
      <c r="B5" s="346"/>
      <c r="C5" s="347"/>
    </row>
    <row r="6" spans="1:3" ht="24">
      <c r="A6" s="348">
        <v>1</v>
      </c>
      <c r="B6" s="349" t="s">
        <v>485</v>
      </c>
      <c r="C6" s="350">
        <v>169303457.26199999</v>
      </c>
    </row>
    <row r="7" spans="1:3">
      <c r="A7" s="348">
        <v>2</v>
      </c>
      <c r="B7" s="349" t="s">
        <v>435</v>
      </c>
      <c r="C7" s="350">
        <v>-948616.75</v>
      </c>
    </row>
    <row r="8" spans="1:3" ht="24">
      <c r="A8" s="351">
        <v>3</v>
      </c>
      <c r="B8" s="352" t="s">
        <v>436</v>
      </c>
      <c r="C8" s="350">
        <v>168354840.51199999</v>
      </c>
    </row>
    <row r="9" spans="1:3">
      <c r="A9" s="345" t="s">
        <v>437</v>
      </c>
      <c r="B9" s="346"/>
      <c r="C9" s="353"/>
    </row>
    <row r="10" spans="1:3" ht="24">
      <c r="A10" s="354">
        <v>4</v>
      </c>
      <c r="B10" s="355" t="s">
        <v>438</v>
      </c>
      <c r="C10" s="350"/>
    </row>
    <row r="11" spans="1:3">
      <c r="A11" s="354">
        <v>5</v>
      </c>
      <c r="B11" s="356" t="s">
        <v>439</v>
      </c>
      <c r="C11" s="350"/>
    </row>
    <row r="12" spans="1:3">
      <c r="A12" s="354" t="s">
        <v>440</v>
      </c>
      <c r="B12" s="356" t="s">
        <v>441</v>
      </c>
      <c r="C12" s="350">
        <v>0</v>
      </c>
    </row>
    <row r="13" spans="1:3" ht="24">
      <c r="A13" s="357">
        <v>6</v>
      </c>
      <c r="B13" s="355" t="s">
        <v>442</v>
      </c>
      <c r="C13" s="350"/>
    </row>
    <row r="14" spans="1:3">
      <c r="A14" s="357">
        <v>7</v>
      </c>
      <c r="B14" s="358" t="s">
        <v>443</v>
      </c>
      <c r="C14" s="350"/>
    </row>
    <row r="15" spans="1:3">
      <c r="A15" s="359">
        <v>8</v>
      </c>
      <c r="B15" s="360" t="s">
        <v>444</v>
      </c>
      <c r="C15" s="350"/>
    </row>
    <row r="16" spans="1:3">
      <c r="A16" s="357">
        <v>9</v>
      </c>
      <c r="B16" s="358" t="s">
        <v>445</v>
      </c>
      <c r="C16" s="350"/>
    </row>
    <row r="17" spans="1:3">
      <c r="A17" s="357">
        <v>10</v>
      </c>
      <c r="B17" s="358" t="s">
        <v>446</v>
      </c>
      <c r="C17" s="350"/>
    </row>
    <row r="18" spans="1:3">
      <c r="A18" s="361">
        <v>11</v>
      </c>
      <c r="B18" s="362" t="s">
        <v>447</v>
      </c>
      <c r="C18" s="363">
        <v>0</v>
      </c>
    </row>
    <row r="19" spans="1:3">
      <c r="A19" s="364" t="s">
        <v>448</v>
      </c>
      <c r="B19" s="365"/>
      <c r="C19" s="366"/>
    </row>
    <row r="20" spans="1:3" ht="24">
      <c r="A20" s="367">
        <v>12</v>
      </c>
      <c r="B20" s="355" t="s">
        <v>449</v>
      </c>
      <c r="C20" s="350"/>
    </row>
    <row r="21" spans="1:3">
      <c r="A21" s="367">
        <v>13</v>
      </c>
      <c r="B21" s="355" t="s">
        <v>450</v>
      </c>
      <c r="C21" s="350"/>
    </row>
    <row r="22" spans="1:3">
      <c r="A22" s="367">
        <v>14</v>
      </c>
      <c r="B22" s="355" t="s">
        <v>451</v>
      </c>
      <c r="C22" s="350"/>
    </row>
    <row r="23" spans="1:3" ht="24">
      <c r="A23" s="367" t="s">
        <v>452</v>
      </c>
      <c r="B23" s="355" t="s">
        <v>453</v>
      </c>
      <c r="C23" s="350"/>
    </row>
    <row r="24" spans="1:3">
      <c r="A24" s="367">
        <v>15</v>
      </c>
      <c r="B24" s="355" t="s">
        <v>454</v>
      </c>
      <c r="C24" s="350"/>
    </row>
    <row r="25" spans="1:3">
      <c r="A25" s="367" t="s">
        <v>455</v>
      </c>
      <c r="B25" s="355" t="s">
        <v>456</v>
      </c>
      <c r="C25" s="350"/>
    </row>
    <row r="26" spans="1:3">
      <c r="A26" s="368">
        <v>16</v>
      </c>
      <c r="B26" s="369" t="s">
        <v>457</v>
      </c>
      <c r="C26" s="363">
        <v>0</v>
      </c>
    </row>
    <row r="27" spans="1:3">
      <c r="A27" s="345" t="s">
        <v>458</v>
      </c>
      <c r="B27" s="346"/>
      <c r="C27" s="353"/>
    </row>
    <row r="28" spans="1:3">
      <c r="A28" s="370">
        <v>17</v>
      </c>
      <c r="B28" s="356" t="s">
        <v>459</v>
      </c>
      <c r="C28" s="350">
        <v>17270446.1622</v>
      </c>
    </row>
    <row r="29" spans="1:3">
      <c r="A29" s="370">
        <v>18</v>
      </c>
      <c r="B29" s="356" t="s">
        <v>460</v>
      </c>
      <c r="C29" s="350">
        <v>-10086563.058899999</v>
      </c>
    </row>
    <row r="30" spans="1:3">
      <c r="A30" s="368">
        <v>19</v>
      </c>
      <c r="B30" s="369" t="s">
        <v>461</v>
      </c>
      <c r="C30" s="363">
        <v>7183883.1033000015</v>
      </c>
    </row>
    <row r="31" spans="1:3">
      <c r="A31" s="345" t="s">
        <v>462</v>
      </c>
      <c r="B31" s="346"/>
      <c r="C31" s="353"/>
    </row>
    <row r="32" spans="1:3" ht="24">
      <c r="A32" s="370" t="s">
        <v>463</v>
      </c>
      <c r="B32" s="355" t="s">
        <v>464</v>
      </c>
      <c r="C32" s="371"/>
    </row>
    <row r="33" spans="1:3">
      <c r="A33" s="370" t="s">
        <v>465</v>
      </c>
      <c r="B33" s="356" t="s">
        <v>466</v>
      </c>
      <c r="C33" s="371"/>
    </row>
    <row r="34" spans="1:3">
      <c r="A34" s="345" t="s">
        <v>467</v>
      </c>
      <c r="B34" s="346"/>
      <c r="C34" s="353"/>
    </row>
    <row r="35" spans="1:3">
      <c r="A35" s="372">
        <v>20</v>
      </c>
      <c r="B35" s="373" t="s">
        <v>468</v>
      </c>
      <c r="C35" s="363">
        <v>61929824.051799998</v>
      </c>
    </row>
    <row r="36" spans="1:3">
      <c r="A36" s="368">
        <v>21</v>
      </c>
      <c r="B36" s="369" t="s">
        <v>469</v>
      </c>
      <c r="C36" s="363">
        <v>175538723.6153</v>
      </c>
    </row>
    <row r="37" spans="1:3">
      <c r="A37" s="345" t="s">
        <v>470</v>
      </c>
      <c r="B37" s="346"/>
      <c r="C37" s="353"/>
    </row>
    <row r="38" spans="1:3">
      <c r="A38" s="368">
        <v>22</v>
      </c>
      <c r="B38" s="369" t="s">
        <v>470</v>
      </c>
      <c r="C38" s="614">
        <v>0.35279864622646817</v>
      </c>
    </row>
    <row r="39" spans="1:3">
      <c r="A39" s="345" t="s">
        <v>471</v>
      </c>
      <c r="B39" s="346"/>
      <c r="C39" s="353"/>
    </row>
    <row r="40" spans="1:3">
      <c r="A40" s="374" t="s">
        <v>472</v>
      </c>
      <c r="B40" s="355" t="s">
        <v>473</v>
      </c>
      <c r="C40" s="371"/>
    </row>
    <row r="41" spans="1:3" ht="24">
      <c r="A41" s="375" t="s">
        <v>474</v>
      </c>
      <c r="B41" s="349" t="s">
        <v>475</v>
      </c>
      <c r="C41" s="371"/>
    </row>
    <row r="43" spans="1:3">
      <c r="B43" s="344"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G40" sqref="G40"/>
    </sheetView>
  </sheetViews>
  <sheetFormatPr defaultRowHeight="15"/>
  <cols>
    <col min="1" max="1" width="8.7109375" style="263"/>
    <col min="2" max="2" width="82.5703125" style="412" customWidth="1"/>
    <col min="3" max="7" width="17.5703125" style="263" customWidth="1"/>
  </cols>
  <sheetData>
    <row r="1" spans="1:7">
      <c r="A1" s="263" t="s">
        <v>31</v>
      </c>
      <c r="B1" s="3" t="str">
        <f>'Info '!C2</f>
        <v>JSC Ziraat Bank Georgia</v>
      </c>
    </row>
    <row r="2" spans="1:7">
      <c r="A2" s="263" t="s">
        <v>32</v>
      </c>
      <c r="B2" s="611">
        <f>'1. key ratios '!$B$2</f>
        <v>44742</v>
      </c>
    </row>
    <row r="4" spans="1:7" ht="15.75" thickBot="1">
      <c r="A4" s="263" t="s">
        <v>536</v>
      </c>
      <c r="B4" s="413" t="s">
        <v>497</v>
      </c>
    </row>
    <row r="5" spans="1:7">
      <c r="A5" s="414"/>
      <c r="B5" s="415"/>
      <c r="C5" s="707" t="s">
        <v>498</v>
      </c>
      <c r="D5" s="707"/>
      <c r="E5" s="707"/>
      <c r="F5" s="707"/>
      <c r="G5" s="708" t="s">
        <v>499</v>
      </c>
    </row>
    <row r="6" spans="1:7">
      <c r="A6" s="416"/>
      <c r="B6" s="417"/>
      <c r="C6" s="418" t="s">
        <v>500</v>
      </c>
      <c r="D6" s="419" t="s">
        <v>501</v>
      </c>
      <c r="E6" s="419" t="s">
        <v>502</v>
      </c>
      <c r="F6" s="419" t="s">
        <v>503</v>
      </c>
      <c r="G6" s="709"/>
    </row>
    <row r="7" spans="1:7">
      <c r="A7" s="420"/>
      <c r="B7" s="421" t="s">
        <v>504</v>
      </c>
      <c r="C7" s="422"/>
      <c r="D7" s="422"/>
      <c r="E7" s="422"/>
      <c r="F7" s="422"/>
      <c r="G7" s="423"/>
    </row>
    <row r="8" spans="1:7">
      <c r="A8" s="424">
        <v>1</v>
      </c>
      <c r="B8" s="425" t="s">
        <v>505</v>
      </c>
      <c r="C8" s="775">
        <f>SUM(C9:C10)</f>
        <v>61929824.051799998</v>
      </c>
      <c r="D8" s="775">
        <f>SUM(D9:D10)</f>
        <v>0</v>
      </c>
      <c r="E8" s="775">
        <f>SUM(E9:E10)</f>
        <v>0</v>
      </c>
      <c r="F8" s="775">
        <f>SUM(F9:F10)</f>
        <v>67990</v>
      </c>
      <c r="G8" s="776">
        <f>SUM(G9:G10)</f>
        <v>61997814.051799998</v>
      </c>
    </row>
    <row r="9" spans="1:7">
      <c r="A9" s="424">
        <v>2</v>
      </c>
      <c r="B9" s="426" t="s">
        <v>506</v>
      </c>
      <c r="C9" s="777">
        <v>61929824.051799998</v>
      </c>
      <c r="D9" s="777">
        <v>0</v>
      </c>
      <c r="E9" s="777">
        <v>0</v>
      </c>
      <c r="F9" s="777">
        <v>0</v>
      </c>
      <c r="G9" s="778">
        <v>61929824.051799998</v>
      </c>
    </row>
    <row r="10" spans="1:7">
      <c r="A10" s="424">
        <v>3</v>
      </c>
      <c r="B10" s="426" t="s">
        <v>507</v>
      </c>
      <c r="C10" s="779"/>
      <c r="D10" s="779"/>
      <c r="E10" s="779"/>
      <c r="F10" s="777">
        <v>67990</v>
      </c>
      <c r="G10" s="778">
        <v>67990</v>
      </c>
    </row>
    <row r="11" spans="1:7" ht="14.45" customHeight="1">
      <c r="A11" s="424">
        <v>4</v>
      </c>
      <c r="B11" s="425" t="s">
        <v>508</v>
      </c>
      <c r="C11" s="775">
        <f t="shared" ref="C11:F11" si="0">SUM(C12:C13)</f>
        <v>23540562.376400001</v>
      </c>
      <c r="D11" s="775">
        <f>SUM(D12:D13)</f>
        <v>8499109.0580999963</v>
      </c>
      <c r="E11" s="775">
        <f t="shared" si="0"/>
        <v>1489787.1</v>
      </c>
      <c r="F11" s="775">
        <f t="shared" si="0"/>
        <v>9479.0334000000003</v>
      </c>
      <c r="G11" s="776">
        <f>SUM(G12:G13)</f>
        <v>20194213.060509998</v>
      </c>
    </row>
    <row r="12" spans="1:7">
      <c r="A12" s="424">
        <v>5</v>
      </c>
      <c r="B12" s="426" t="s">
        <v>509</v>
      </c>
      <c r="C12" s="777">
        <v>1914449.4072000002</v>
      </c>
      <c r="D12" s="780">
        <v>5154916.1162</v>
      </c>
      <c r="E12" s="777">
        <v>531698.28</v>
      </c>
      <c r="F12" s="777">
        <v>9479.0334000000003</v>
      </c>
      <c r="G12" s="778">
        <v>7230015.69496</v>
      </c>
    </row>
    <row r="13" spans="1:7">
      <c r="A13" s="424">
        <v>6</v>
      </c>
      <c r="B13" s="426" t="s">
        <v>510</v>
      </c>
      <c r="C13" s="777">
        <v>21626112.9692</v>
      </c>
      <c r="D13" s="780">
        <v>3344192.9418999963</v>
      </c>
      <c r="E13" s="777">
        <v>958088.82</v>
      </c>
      <c r="F13" s="777">
        <v>0</v>
      </c>
      <c r="G13" s="778">
        <v>12964197.365549998</v>
      </c>
    </row>
    <row r="14" spans="1:7">
      <c r="A14" s="424">
        <v>7</v>
      </c>
      <c r="B14" s="425" t="s">
        <v>511</v>
      </c>
      <c r="C14" s="775">
        <f>SUM(C15:C16)</f>
        <v>49093411.922200002</v>
      </c>
      <c r="D14" s="775">
        <f t="shared" ref="D14:E14" si="1">SUM(D15:D16)</f>
        <v>17754257.299400002</v>
      </c>
      <c r="E14" s="775">
        <f t="shared" si="1"/>
        <v>1131953.5</v>
      </c>
      <c r="F14" s="775">
        <f>SUM(F15:F16)</f>
        <v>469490.88</v>
      </c>
      <c r="G14" s="776">
        <f>SUM(G15:G16)</f>
        <v>28732869.300800003</v>
      </c>
    </row>
    <row r="15" spans="1:7" ht="39">
      <c r="A15" s="424">
        <v>8</v>
      </c>
      <c r="B15" s="426" t="s">
        <v>512</v>
      </c>
      <c r="C15" s="777">
        <v>49093411.922200002</v>
      </c>
      <c r="D15" s="780">
        <v>6770882.2994000018</v>
      </c>
      <c r="E15" s="777">
        <v>1131953.5</v>
      </c>
      <c r="F15" s="777">
        <v>469490.88</v>
      </c>
      <c r="G15" s="778">
        <v>28732869.300800003</v>
      </c>
    </row>
    <row r="16" spans="1:7" ht="26.25">
      <c r="A16" s="424">
        <v>9</v>
      </c>
      <c r="B16" s="426" t="s">
        <v>513</v>
      </c>
      <c r="C16" s="777">
        <v>0</v>
      </c>
      <c r="D16" s="780">
        <v>10983375</v>
      </c>
      <c r="E16" s="777">
        <v>0</v>
      </c>
      <c r="F16" s="777">
        <v>0</v>
      </c>
      <c r="G16" s="778">
        <v>0</v>
      </c>
    </row>
    <row r="17" spans="1:7">
      <c r="A17" s="424">
        <v>10</v>
      </c>
      <c r="B17" s="425" t="s">
        <v>514</v>
      </c>
      <c r="C17" s="777"/>
      <c r="D17" s="780"/>
      <c r="E17" s="777"/>
      <c r="F17" s="777"/>
      <c r="G17" s="778">
        <v>0</v>
      </c>
    </row>
    <row r="18" spans="1:7">
      <c r="A18" s="424">
        <v>11</v>
      </c>
      <c r="B18" s="425" t="s">
        <v>515</v>
      </c>
      <c r="C18" s="775">
        <f>SUM(C19:C20)</f>
        <v>819889.53960000002</v>
      </c>
      <c r="D18" s="781">
        <f>SUM(D19:D20)</f>
        <v>2090804.0895000007</v>
      </c>
      <c r="E18" s="775">
        <f>SUM(E19:E20)</f>
        <v>235638.12449999998</v>
      </c>
      <c r="F18" s="775">
        <f t="shared" ref="F18" si="2">SUM(F19:F20)</f>
        <v>1432043.5777000049</v>
      </c>
      <c r="G18" s="776">
        <f>SUM(G19:G20)</f>
        <v>0</v>
      </c>
    </row>
    <row r="19" spans="1:7">
      <c r="A19" s="424">
        <v>12</v>
      </c>
      <c r="B19" s="426" t="s">
        <v>516</v>
      </c>
      <c r="C19" s="779"/>
      <c r="D19" s="780"/>
      <c r="E19" s="777"/>
      <c r="F19" s="777"/>
      <c r="G19" s="778"/>
    </row>
    <row r="20" spans="1:7">
      <c r="A20" s="424">
        <v>13</v>
      </c>
      <c r="B20" s="426" t="s">
        <v>517</v>
      </c>
      <c r="C20" s="777">
        <v>819889.53960000002</v>
      </c>
      <c r="D20" s="777">
        <v>2090804.0895000007</v>
      </c>
      <c r="E20" s="777">
        <v>235638.12449999998</v>
      </c>
      <c r="F20" s="777">
        <v>1432043.5777000049</v>
      </c>
      <c r="G20" s="778">
        <v>0</v>
      </c>
    </row>
    <row r="21" spans="1:7">
      <c r="A21" s="427">
        <v>14</v>
      </c>
      <c r="B21" s="428" t="s">
        <v>518</v>
      </c>
      <c r="C21" s="779"/>
      <c r="D21" s="779"/>
      <c r="E21" s="779"/>
      <c r="F21" s="779"/>
      <c r="G21" s="782">
        <v>110924896.41310999</v>
      </c>
    </row>
    <row r="22" spans="1:7">
      <c r="A22" s="429"/>
      <c r="B22" s="430" t="s">
        <v>519</v>
      </c>
      <c r="C22" s="431"/>
      <c r="D22" s="432"/>
      <c r="E22" s="431"/>
      <c r="F22" s="431"/>
      <c r="G22" s="433"/>
    </row>
    <row r="23" spans="1:7">
      <c r="A23" s="424">
        <v>15</v>
      </c>
      <c r="B23" s="425" t="s">
        <v>520</v>
      </c>
      <c r="C23" s="783">
        <v>66821636.883599997</v>
      </c>
      <c r="D23" s="784">
        <v>0</v>
      </c>
      <c r="E23" s="783">
        <v>0</v>
      </c>
      <c r="F23" s="783">
        <v>0</v>
      </c>
      <c r="G23" s="778">
        <v>878984.79671000002</v>
      </c>
    </row>
    <row r="24" spans="1:7">
      <c r="A24" s="424">
        <v>16</v>
      </c>
      <c r="B24" s="425" t="s">
        <v>521</v>
      </c>
      <c r="C24" s="781">
        <f>SUM(C25:C27,C29,C31)</f>
        <v>1602127.4118999999</v>
      </c>
      <c r="D24" s="781">
        <f>SUM(D25:D27,D29,D31)</f>
        <v>6584779.6500000032</v>
      </c>
      <c r="E24" s="775">
        <f>SUM(E25:E27,E29,E31)</f>
        <v>15032146.559999989</v>
      </c>
      <c r="F24" s="775">
        <f>SUM(F25:F27,F29,F31)</f>
        <v>49925458.390000008</v>
      </c>
      <c r="G24" s="776">
        <f>SUM(G25:G27,G29,G31)</f>
        <v>53485421.848285004</v>
      </c>
    </row>
    <row r="25" spans="1:7">
      <c r="A25" s="424">
        <v>17</v>
      </c>
      <c r="B25" s="426" t="s">
        <v>522</v>
      </c>
      <c r="C25" s="777">
        <v>0</v>
      </c>
      <c r="D25" s="780">
        <v>0</v>
      </c>
      <c r="E25" s="777">
        <v>0</v>
      </c>
      <c r="F25" s="777">
        <v>0</v>
      </c>
      <c r="G25" s="778">
        <v>0</v>
      </c>
    </row>
    <row r="26" spans="1:7" ht="26.25">
      <c r="A26" s="424">
        <v>18</v>
      </c>
      <c r="B26" s="426" t="s">
        <v>523</v>
      </c>
      <c r="C26" s="777">
        <v>1602127.4118999999</v>
      </c>
      <c r="D26" s="780">
        <v>0</v>
      </c>
      <c r="E26" s="777">
        <v>0</v>
      </c>
      <c r="F26" s="777">
        <v>0</v>
      </c>
      <c r="G26" s="778">
        <v>240319.11178499999</v>
      </c>
    </row>
    <row r="27" spans="1:7">
      <c r="A27" s="424">
        <v>19</v>
      </c>
      <c r="B27" s="426" t="s">
        <v>524</v>
      </c>
      <c r="C27" s="777">
        <v>0</v>
      </c>
      <c r="D27" s="780">
        <v>6538589.5100000035</v>
      </c>
      <c r="E27" s="777">
        <v>15032146.559999989</v>
      </c>
      <c r="F27" s="777">
        <v>49925458.390000008</v>
      </c>
      <c r="G27" s="778">
        <v>53222007.666500002</v>
      </c>
    </row>
    <row r="28" spans="1:7">
      <c r="A28" s="424">
        <v>20</v>
      </c>
      <c r="B28" s="434" t="s">
        <v>525</v>
      </c>
      <c r="C28" s="777">
        <v>0</v>
      </c>
      <c r="D28" s="780">
        <v>0</v>
      </c>
      <c r="E28" s="777">
        <v>0</v>
      </c>
      <c r="F28" s="777">
        <v>0</v>
      </c>
      <c r="G28" s="778">
        <v>0</v>
      </c>
    </row>
    <row r="29" spans="1:7">
      <c r="A29" s="424">
        <v>21</v>
      </c>
      <c r="B29" s="426" t="s">
        <v>526</v>
      </c>
      <c r="C29" s="777">
        <v>0</v>
      </c>
      <c r="D29" s="780">
        <v>0</v>
      </c>
      <c r="E29" s="777">
        <v>0</v>
      </c>
      <c r="F29" s="777">
        <v>0</v>
      </c>
      <c r="G29" s="778">
        <v>0</v>
      </c>
    </row>
    <row r="30" spans="1:7">
      <c r="A30" s="424">
        <v>22</v>
      </c>
      <c r="B30" s="434" t="s">
        <v>525</v>
      </c>
      <c r="C30" s="777">
        <v>0</v>
      </c>
      <c r="D30" s="780">
        <v>0</v>
      </c>
      <c r="E30" s="777">
        <v>0</v>
      </c>
      <c r="F30" s="777">
        <v>0</v>
      </c>
      <c r="G30" s="778">
        <v>0</v>
      </c>
    </row>
    <row r="31" spans="1:7">
      <c r="A31" s="424">
        <v>23</v>
      </c>
      <c r="B31" s="426" t="s">
        <v>527</v>
      </c>
      <c r="C31" s="777">
        <v>0</v>
      </c>
      <c r="D31" s="780">
        <v>46190.140000000014</v>
      </c>
      <c r="E31" s="777">
        <v>0</v>
      </c>
      <c r="F31" s="777">
        <v>0</v>
      </c>
      <c r="G31" s="778">
        <v>23095.070000000007</v>
      </c>
    </row>
    <row r="32" spans="1:7">
      <c r="A32" s="424">
        <v>24</v>
      </c>
      <c r="B32" s="425" t="s">
        <v>528</v>
      </c>
      <c r="C32" s="777">
        <v>0</v>
      </c>
      <c r="D32" s="780">
        <v>0</v>
      </c>
      <c r="E32" s="777">
        <v>0</v>
      </c>
      <c r="F32" s="777">
        <v>0</v>
      </c>
      <c r="G32" s="778">
        <v>0</v>
      </c>
    </row>
    <row r="33" spans="1:7">
      <c r="A33" s="424">
        <v>25</v>
      </c>
      <c r="B33" s="425" t="s">
        <v>529</v>
      </c>
      <c r="C33" s="775">
        <v>8491663.7818</v>
      </c>
      <c r="D33" s="775">
        <v>2493688.0900999997</v>
      </c>
      <c r="E33" s="775">
        <v>1755047.9964000001</v>
      </c>
      <c r="F33" s="775">
        <v>14089185.043799954</v>
      </c>
      <c r="G33" s="778">
        <v>24938953.288999956</v>
      </c>
    </row>
    <row r="34" spans="1:7">
      <c r="A34" s="424">
        <v>26</v>
      </c>
      <c r="B34" s="426" t="s">
        <v>530</v>
      </c>
      <c r="C34" s="779"/>
      <c r="D34" s="780">
        <v>0</v>
      </c>
      <c r="E34" s="777">
        <v>0</v>
      </c>
      <c r="F34" s="777">
        <v>0</v>
      </c>
      <c r="G34" s="778">
        <v>0</v>
      </c>
    </row>
    <row r="35" spans="1:7">
      <c r="A35" s="424">
        <v>27</v>
      </c>
      <c r="B35" s="426" t="s">
        <v>531</v>
      </c>
      <c r="C35" s="777">
        <v>8491663.7818</v>
      </c>
      <c r="D35" s="780">
        <v>2493688.0900999997</v>
      </c>
      <c r="E35" s="777">
        <v>1755047.9964000001</v>
      </c>
      <c r="F35" s="777">
        <v>14089185.043799954</v>
      </c>
      <c r="G35" s="778">
        <v>24938953.288999956</v>
      </c>
    </row>
    <row r="36" spans="1:7">
      <c r="A36" s="424">
        <v>28</v>
      </c>
      <c r="B36" s="425" t="s">
        <v>532</v>
      </c>
      <c r="C36" s="785">
        <v>0</v>
      </c>
      <c r="D36" s="780">
        <v>10225024.540000001</v>
      </c>
      <c r="E36" s="777">
        <v>5956254.506099999</v>
      </c>
      <c r="F36" s="777">
        <v>879767.10329999996</v>
      </c>
      <c r="G36" s="778">
        <v>1402305.6775500001</v>
      </c>
    </row>
    <row r="37" spans="1:7">
      <c r="A37" s="427">
        <v>29</v>
      </c>
      <c r="B37" s="428" t="s">
        <v>533</v>
      </c>
      <c r="C37" s="785">
        <f>SUM(C23:C24,C32:C33,C36)</f>
        <v>76915428.077299997</v>
      </c>
      <c r="D37" s="785">
        <f>SUM(D23:D24,D32:D33,D36)</f>
        <v>19303492.280100003</v>
      </c>
      <c r="E37" s="785">
        <f>SUM(E23:E24,E32:E33,E36)</f>
        <v>22743449.062499989</v>
      </c>
      <c r="F37" s="785">
        <f>SUM(F23:F24,F32:F33,F36)</f>
        <v>64894410.537099957</v>
      </c>
      <c r="G37" s="785">
        <f>SUM(G23:G24,G32:G33,G36)</f>
        <v>80705665.611544967</v>
      </c>
    </row>
    <row r="38" spans="1:7">
      <c r="A38" s="420"/>
      <c r="B38" s="435"/>
      <c r="C38" s="436"/>
      <c r="D38" s="436"/>
      <c r="E38" s="436"/>
      <c r="F38" s="436"/>
      <c r="G38" s="437"/>
    </row>
    <row r="39" spans="1:7" ht="15.75" thickBot="1">
      <c r="A39" s="438">
        <v>30</v>
      </c>
      <c r="B39" s="439" t="s">
        <v>534</v>
      </c>
      <c r="C39" s="310"/>
      <c r="D39" s="311"/>
      <c r="E39" s="311"/>
      <c r="F39" s="312"/>
      <c r="G39" s="786">
        <f>IFERROR(G21/G37,0)</f>
        <v>1.3744375388342271</v>
      </c>
    </row>
    <row r="42" spans="1:7" ht="39">
      <c r="B42" s="412"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pane xSplit="1" ySplit="5" topLeftCell="B42" activePane="bottomRight" state="frozen"/>
      <selection activeCell="B9" sqref="B9"/>
      <selection pane="topRight" activeCell="B9" sqref="B9"/>
      <selection pane="bottomLeft" activeCell="B9" sqref="B9"/>
      <selection pane="bottomRight" activeCell="D48" sqref="D48"/>
    </sheetView>
  </sheetViews>
  <sheetFormatPr defaultColWidth="9.140625" defaultRowHeight="14.25"/>
  <cols>
    <col min="1" max="1" width="9.5703125" style="3" bestFit="1" customWidth="1"/>
    <col min="2" max="2" width="62.140625" style="638" customWidth="1"/>
    <col min="3" max="3" width="12.7109375" style="3" customWidth="1"/>
    <col min="4" max="7" width="12.7109375" style="4" customWidth="1"/>
    <col min="8" max="8" width="6.7109375" style="5" customWidth="1"/>
    <col min="9" max="9" width="13.7109375" style="5" bestFit="1" customWidth="1"/>
    <col min="10" max="13" width="6.7109375" style="5" customWidth="1"/>
    <col min="14" max="16384" width="9.140625" style="5"/>
  </cols>
  <sheetData>
    <row r="1" spans="1:10">
      <c r="A1" s="2" t="s">
        <v>31</v>
      </c>
      <c r="B1" s="638" t="str">
        <f>'Info '!C2</f>
        <v>JSC Ziraat Bank Georgia</v>
      </c>
    </row>
    <row r="2" spans="1:10">
      <c r="A2" s="2" t="s">
        <v>32</v>
      </c>
      <c r="B2" s="616">
        <v>44742</v>
      </c>
      <c r="C2" s="6"/>
      <c r="D2" s="7"/>
      <c r="E2" s="7"/>
      <c r="F2" s="7"/>
      <c r="G2" s="7"/>
      <c r="H2" s="8"/>
    </row>
    <row r="3" spans="1:10">
      <c r="A3" s="2"/>
      <c r="B3" s="647"/>
      <c r="C3" s="6"/>
      <c r="D3" s="7"/>
      <c r="E3" s="7"/>
      <c r="F3" s="7"/>
      <c r="G3" s="7"/>
      <c r="H3" s="8"/>
    </row>
    <row r="4" spans="1:10" ht="15" thickBot="1">
      <c r="A4" s="9" t="s">
        <v>140</v>
      </c>
      <c r="B4" s="648" t="s">
        <v>139</v>
      </c>
      <c r="C4" s="10"/>
      <c r="D4" s="10"/>
      <c r="E4" s="10"/>
      <c r="F4" s="10"/>
      <c r="G4" s="10"/>
      <c r="H4" s="8"/>
    </row>
    <row r="5" spans="1:10">
      <c r="A5" s="11" t="s">
        <v>6</v>
      </c>
      <c r="B5" s="649"/>
      <c r="C5" s="617" t="s">
        <v>766</v>
      </c>
      <c r="D5" s="617" t="s">
        <v>767</v>
      </c>
      <c r="E5" s="617" t="s">
        <v>768</v>
      </c>
      <c r="F5" s="617" t="s">
        <v>769</v>
      </c>
      <c r="G5" s="618" t="s">
        <v>770</v>
      </c>
    </row>
    <row r="6" spans="1:10">
      <c r="B6" s="52" t="s">
        <v>138</v>
      </c>
      <c r="C6" s="406"/>
      <c r="D6" s="406"/>
      <c r="E6" s="406"/>
      <c r="F6" s="406"/>
      <c r="G6" s="407"/>
    </row>
    <row r="7" spans="1:10">
      <c r="A7" s="12"/>
      <c r="B7" s="210" t="s">
        <v>136</v>
      </c>
      <c r="C7" s="406"/>
      <c r="D7" s="406"/>
      <c r="E7" s="406"/>
      <c r="F7" s="406"/>
      <c r="G7" s="407"/>
    </row>
    <row r="8" spans="1:10">
      <c r="A8" s="408">
        <v>1</v>
      </c>
      <c r="B8" s="650" t="s">
        <v>487</v>
      </c>
      <c r="C8" s="513">
        <v>61929824.051799998</v>
      </c>
      <c r="D8" s="513">
        <v>60638949.802100003</v>
      </c>
      <c r="E8" s="514">
        <v>59020420.612399995</v>
      </c>
      <c r="F8" s="514">
        <v>58356097.483499996</v>
      </c>
      <c r="G8" s="514">
        <v>57071248.2236</v>
      </c>
      <c r="J8" s="646"/>
    </row>
    <row r="9" spans="1:10">
      <c r="A9" s="408">
        <v>2</v>
      </c>
      <c r="B9" s="650" t="s">
        <v>488</v>
      </c>
      <c r="C9" s="513">
        <v>61929824.051799998</v>
      </c>
      <c r="D9" s="513">
        <v>60638949.802100003</v>
      </c>
      <c r="E9" s="514">
        <v>59020420.612399995</v>
      </c>
      <c r="F9" s="514">
        <v>58356097.483499996</v>
      </c>
      <c r="G9" s="514">
        <v>57071248.2236</v>
      </c>
      <c r="J9" s="646"/>
    </row>
    <row r="10" spans="1:10">
      <c r="A10" s="408">
        <v>3</v>
      </c>
      <c r="B10" s="650" t="s">
        <v>245</v>
      </c>
      <c r="C10" s="513">
        <v>63698330.341399997</v>
      </c>
      <c r="D10" s="513">
        <v>62683528.875700004</v>
      </c>
      <c r="E10" s="514">
        <v>60849535.33694762</v>
      </c>
      <c r="F10" s="514">
        <v>60025950.887804747</v>
      </c>
      <c r="G10" s="514">
        <v>58749402.9388</v>
      </c>
      <c r="J10" s="646"/>
    </row>
    <row r="11" spans="1:10">
      <c r="A11" s="408">
        <v>4</v>
      </c>
      <c r="B11" s="650" t="s">
        <v>490</v>
      </c>
      <c r="C11" s="513">
        <v>11637787.981103646</v>
      </c>
      <c r="D11" s="513">
        <v>12846786.010012439</v>
      </c>
      <c r="E11" s="514">
        <v>10531117.395251229</v>
      </c>
      <c r="F11" s="514">
        <v>9314042.3817443419</v>
      </c>
      <c r="G11" s="514">
        <v>9851875.0819586869</v>
      </c>
      <c r="J11" s="646"/>
    </row>
    <row r="12" spans="1:10">
      <c r="A12" s="408">
        <v>5</v>
      </c>
      <c r="B12" s="650" t="s">
        <v>491</v>
      </c>
      <c r="C12" s="513">
        <v>15519252.221491393</v>
      </c>
      <c r="D12" s="513">
        <v>17131149.175555103</v>
      </c>
      <c r="E12" s="514">
        <v>14043605.506411072</v>
      </c>
      <c r="F12" s="514">
        <v>12420135.757673964</v>
      </c>
      <c r="G12" s="514">
        <v>13136944.548651405</v>
      </c>
      <c r="J12" s="646"/>
    </row>
    <row r="13" spans="1:10">
      <c r="A13" s="408">
        <v>6</v>
      </c>
      <c r="B13" s="650" t="s">
        <v>489</v>
      </c>
      <c r="C13" s="513">
        <v>22354404.379186705</v>
      </c>
      <c r="D13" s="513">
        <v>24759207.928419642</v>
      </c>
      <c r="E13" s="514">
        <v>23105551.218791731</v>
      </c>
      <c r="F13" s="514">
        <v>20287906.094134308</v>
      </c>
      <c r="G13" s="514">
        <v>21789186.075183757</v>
      </c>
      <c r="J13" s="646"/>
    </row>
    <row r="14" spans="1:10">
      <c r="A14" s="12"/>
      <c r="B14" s="52" t="s">
        <v>493</v>
      </c>
      <c r="C14" s="290"/>
      <c r="D14" s="290"/>
      <c r="E14" s="290"/>
      <c r="F14" s="290"/>
      <c r="G14" s="515"/>
      <c r="J14" s="646"/>
    </row>
    <row r="15" spans="1:10" ht="15" customHeight="1">
      <c r="A15" s="408">
        <v>7</v>
      </c>
      <c r="B15" s="650" t="s">
        <v>492</v>
      </c>
      <c r="C15" s="516">
        <v>167294874.42378101</v>
      </c>
      <c r="D15" s="516">
        <v>181756009.93915996</v>
      </c>
      <c r="E15" s="514">
        <v>163544363.60371</v>
      </c>
      <c r="F15" s="514">
        <v>148451865.10853601</v>
      </c>
      <c r="G15" s="514">
        <v>153735856.58560002</v>
      </c>
      <c r="J15" s="646"/>
    </row>
    <row r="16" spans="1:10">
      <c r="A16" s="12"/>
      <c r="B16" s="52" t="s">
        <v>494</v>
      </c>
      <c r="C16" s="290"/>
      <c r="D16" s="290"/>
      <c r="E16" s="290"/>
      <c r="F16" s="290"/>
      <c r="G16" s="515"/>
      <c r="J16" s="646"/>
    </row>
    <row r="17" spans="1:10" s="13" customFormat="1">
      <c r="A17" s="408"/>
      <c r="B17" s="210" t="s">
        <v>478</v>
      </c>
      <c r="C17" s="290"/>
      <c r="D17" s="290"/>
      <c r="E17" s="290"/>
      <c r="F17" s="290"/>
      <c r="G17" s="515"/>
      <c r="J17" s="646"/>
    </row>
    <row r="18" spans="1:10">
      <c r="A18" s="11">
        <v>8</v>
      </c>
      <c r="B18" s="650" t="s">
        <v>487</v>
      </c>
      <c r="C18" s="517">
        <v>0.37018363093972145</v>
      </c>
      <c r="D18" s="517">
        <v>0.33362830655447356</v>
      </c>
      <c r="E18" s="518">
        <v>0.36088324483877915</v>
      </c>
      <c r="F18" s="518">
        <v>0.39309777240477739</v>
      </c>
      <c r="G18" s="518">
        <v>0.37122925966085712</v>
      </c>
      <c r="J18" s="646"/>
    </row>
    <row r="19" spans="1:10" ht="15" customHeight="1">
      <c r="A19" s="11">
        <v>9</v>
      </c>
      <c r="B19" s="650" t="s">
        <v>488</v>
      </c>
      <c r="C19" s="517">
        <v>0.37018363093972145</v>
      </c>
      <c r="D19" s="517">
        <v>0.33362830655447356</v>
      </c>
      <c r="E19" s="518">
        <v>0.36088324483877915</v>
      </c>
      <c r="F19" s="518">
        <v>0.39309777240477739</v>
      </c>
      <c r="G19" s="518">
        <v>0.37122925966085712</v>
      </c>
      <c r="J19" s="646"/>
    </row>
    <row r="20" spans="1:10">
      <c r="A20" s="11">
        <v>10</v>
      </c>
      <c r="B20" s="650" t="s">
        <v>245</v>
      </c>
      <c r="C20" s="517">
        <v>0.38075482324726417</v>
      </c>
      <c r="D20" s="517">
        <v>0.34487733801309983</v>
      </c>
      <c r="E20" s="518">
        <v>0.37206745616983922</v>
      </c>
      <c r="F20" s="518">
        <v>0.40434622255448677</v>
      </c>
      <c r="G20" s="518">
        <v>0.38214509122072232</v>
      </c>
      <c r="J20" s="646"/>
    </row>
    <row r="21" spans="1:10">
      <c r="A21" s="11">
        <v>11</v>
      </c>
      <c r="B21" s="650" t="s">
        <v>490</v>
      </c>
      <c r="C21" s="517">
        <v>6.9564522052382297E-2</v>
      </c>
      <c r="D21" s="517">
        <v>7.0681492261591261E-2</v>
      </c>
      <c r="E21" s="518">
        <v>6.4393031732781353E-2</v>
      </c>
      <c r="F21" s="518">
        <v>6.2741161302339268E-2</v>
      </c>
      <c r="G21" s="518">
        <v>6.4083131292621831E-2</v>
      </c>
      <c r="J21" s="646"/>
    </row>
    <row r="22" spans="1:10">
      <c r="A22" s="11">
        <v>12</v>
      </c>
      <c r="B22" s="650" t="s">
        <v>491</v>
      </c>
      <c r="C22" s="517">
        <v>9.2765855947140291E-2</v>
      </c>
      <c r="D22" s="517">
        <v>9.4253550027256286E-2</v>
      </c>
      <c r="E22" s="518">
        <v>8.587031186498495E-2</v>
      </c>
      <c r="F22" s="518">
        <v>8.3664397157621112E-2</v>
      </c>
      <c r="G22" s="518">
        <v>8.5451402427622752E-2</v>
      </c>
      <c r="J22" s="646"/>
    </row>
    <row r="23" spans="1:10">
      <c r="A23" s="11">
        <v>13</v>
      </c>
      <c r="B23" s="650" t="s">
        <v>489</v>
      </c>
      <c r="C23" s="517">
        <v>0.13362276911461085</v>
      </c>
      <c r="D23" s="517">
        <v>0.13622222416033125</v>
      </c>
      <c r="E23" s="518">
        <v>0.14128002157738428</v>
      </c>
      <c r="F23" s="518">
        <v>0.13666319483725659</v>
      </c>
      <c r="G23" s="518">
        <v>0.14173132123572976</v>
      </c>
      <c r="J23" s="646"/>
    </row>
    <row r="24" spans="1:10">
      <c r="A24" s="12"/>
      <c r="B24" s="52" t="s">
        <v>135</v>
      </c>
      <c r="C24" s="290"/>
      <c r="D24" s="290"/>
      <c r="E24" s="290"/>
      <c r="F24" s="290"/>
      <c r="G24" s="515"/>
      <c r="J24" s="646"/>
    </row>
    <row r="25" spans="1:10" ht="15" customHeight="1">
      <c r="A25" s="409">
        <v>14</v>
      </c>
      <c r="B25" s="650" t="s">
        <v>134</v>
      </c>
      <c r="C25" s="519">
        <v>6.7179255332323981E-2</v>
      </c>
      <c r="D25" s="519">
        <v>6.6211767100934418E-2</v>
      </c>
      <c r="E25" s="520">
        <v>6.7539416236114078E-2</v>
      </c>
      <c r="F25" s="520">
        <v>6.7104700697233469E-2</v>
      </c>
      <c r="G25" s="520">
        <v>6.4091596212936544E-2</v>
      </c>
      <c r="J25" s="646"/>
    </row>
    <row r="26" spans="1:10" ht="15">
      <c r="A26" s="409">
        <v>15</v>
      </c>
      <c r="B26" s="650" t="s">
        <v>133</v>
      </c>
      <c r="C26" s="519">
        <v>5.667282086198832E-3</v>
      </c>
      <c r="D26" s="519">
        <v>5.0845412147318223E-3</v>
      </c>
      <c r="E26" s="520">
        <v>2.8322950815116961E-3</v>
      </c>
      <c r="F26" s="520">
        <v>2.5061330191759042E-3</v>
      </c>
      <c r="G26" s="520">
        <v>2.1601673563779161E-3</v>
      </c>
      <c r="J26" s="646"/>
    </row>
    <row r="27" spans="1:10" ht="15">
      <c r="A27" s="409">
        <v>16</v>
      </c>
      <c r="B27" s="650" t="s">
        <v>132</v>
      </c>
      <c r="C27" s="519">
        <v>3.7809819929982454E-2</v>
      </c>
      <c r="D27" s="519">
        <v>3.6982524190620938E-2</v>
      </c>
      <c r="E27" s="520">
        <v>3.1569011220115344E-2</v>
      </c>
      <c r="F27" s="520">
        <v>2.9379246255195498E-2</v>
      </c>
      <c r="G27" s="520">
        <v>2.4999344273483964E-2</v>
      </c>
      <c r="J27" s="646"/>
    </row>
    <row r="28" spans="1:10" ht="15">
      <c r="A28" s="409">
        <v>17</v>
      </c>
      <c r="B28" s="650" t="s">
        <v>131</v>
      </c>
      <c r="C28" s="519">
        <v>6.1511973246125159E-2</v>
      </c>
      <c r="D28" s="519">
        <v>6.1127225886202591E-2</v>
      </c>
      <c r="E28" s="520">
        <v>6.4707121154602379E-2</v>
      </c>
      <c r="F28" s="520">
        <v>6.4598559787803919E-2</v>
      </c>
      <c r="G28" s="520">
        <v>6.1931428856558626E-2</v>
      </c>
      <c r="J28" s="646"/>
    </row>
    <row r="29" spans="1:10" ht="15">
      <c r="A29" s="409">
        <v>18</v>
      </c>
      <c r="B29" s="650" t="s">
        <v>271</v>
      </c>
      <c r="C29" s="519">
        <v>3.6962934434400269E-2</v>
      </c>
      <c r="D29" s="519">
        <v>4.0286270298406729E-2</v>
      </c>
      <c r="E29" s="520">
        <v>1.9673060190404035E-2</v>
      </c>
      <c r="F29" s="520">
        <v>2.0269564003804943E-2</v>
      </c>
      <c r="G29" s="520">
        <v>1.394476043611402E-2</v>
      </c>
      <c r="J29" s="646"/>
    </row>
    <row r="30" spans="1:10" ht="15">
      <c r="A30" s="409">
        <v>19</v>
      </c>
      <c r="B30" s="650" t="s">
        <v>272</v>
      </c>
      <c r="C30" s="519">
        <v>9.9943411119940304E-2</v>
      </c>
      <c r="D30" s="519">
        <v>0.10713783736766806</v>
      </c>
      <c r="E30" s="520">
        <v>4.5727157932859211E-2</v>
      </c>
      <c r="F30" s="520">
        <v>4.6255925290226776E-2</v>
      </c>
      <c r="G30" s="520">
        <v>3.1831011791286577E-2</v>
      </c>
      <c r="J30" s="646"/>
    </row>
    <row r="31" spans="1:10">
      <c r="A31" s="12"/>
      <c r="B31" s="52" t="s">
        <v>351</v>
      </c>
      <c r="C31" s="521"/>
      <c r="D31" s="521"/>
      <c r="E31" s="521"/>
      <c r="F31" s="521"/>
      <c r="G31" s="522"/>
      <c r="J31" s="646"/>
    </row>
    <row r="32" spans="1:10" ht="15">
      <c r="A32" s="409">
        <v>20</v>
      </c>
      <c r="B32" s="650" t="s">
        <v>130</v>
      </c>
      <c r="C32" s="519">
        <v>0.11311604523094475</v>
      </c>
      <c r="D32" s="519">
        <v>8.6875339283167943E-2</v>
      </c>
      <c r="E32" s="520">
        <v>9.0447643615539058E-2</v>
      </c>
      <c r="F32" s="520">
        <v>7.071464176822688E-2</v>
      </c>
      <c r="G32" s="520">
        <v>7.1807498414079657E-2</v>
      </c>
      <c r="J32" s="646"/>
    </row>
    <row r="33" spans="1:10" ht="15" customHeight="1">
      <c r="A33" s="409">
        <v>21</v>
      </c>
      <c r="B33" s="650" t="s">
        <v>129</v>
      </c>
      <c r="C33" s="519">
        <v>5.9044313571056287E-2</v>
      </c>
      <c r="D33" s="519">
        <v>5.2145184006387381E-2</v>
      </c>
      <c r="E33" s="520">
        <v>5.4139138400187463E-2</v>
      </c>
      <c r="F33" s="520">
        <v>6.0077669004524541E-2</v>
      </c>
      <c r="G33" s="520">
        <v>6.1104453487538853E-2</v>
      </c>
      <c r="J33" s="646"/>
    </row>
    <row r="34" spans="1:10" ht="15">
      <c r="A34" s="409">
        <v>22</v>
      </c>
      <c r="B34" s="650" t="s">
        <v>128</v>
      </c>
      <c r="C34" s="519">
        <v>0.43531151796960366</v>
      </c>
      <c r="D34" s="519">
        <v>0.40370302455629364</v>
      </c>
      <c r="E34" s="520">
        <v>0.409697077570297</v>
      </c>
      <c r="F34" s="520">
        <v>0.35652267362066303</v>
      </c>
      <c r="G34" s="520">
        <v>0.30487518624522131</v>
      </c>
      <c r="J34" s="646"/>
    </row>
    <row r="35" spans="1:10" ht="15" customHeight="1">
      <c r="A35" s="409">
        <v>23</v>
      </c>
      <c r="B35" s="650" t="s">
        <v>127</v>
      </c>
      <c r="C35" s="519">
        <v>0.53152344973900978</v>
      </c>
      <c r="D35" s="519">
        <v>0.55287870782645121</v>
      </c>
      <c r="E35" s="520">
        <v>0.50778787903163902</v>
      </c>
      <c r="F35" s="520">
        <v>0.44331759417989841</v>
      </c>
      <c r="G35" s="520">
        <v>0.47135766423111181</v>
      </c>
      <c r="J35" s="646"/>
    </row>
    <row r="36" spans="1:10" ht="15">
      <c r="A36" s="409">
        <v>24</v>
      </c>
      <c r="B36" s="650" t="s">
        <v>126</v>
      </c>
      <c r="C36" s="519">
        <v>-1.4815027707104828E-2</v>
      </c>
      <c r="D36" s="519">
        <v>3.4701559243455651E-2</v>
      </c>
      <c r="E36" s="520">
        <v>0.71675870641505401</v>
      </c>
      <c r="F36" s="520">
        <v>0.42737498887728531</v>
      </c>
      <c r="G36" s="520">
        <v>0.35357842935678496</v>
      </c>
      <c r="J36" s="646"/>
    </row>
    <row r="37" spans="1:10" ht="15" customHeight="1">
      <c r="A37" s="12"/>
      <c r="B37" s="52" t="s">
        <v>352</v>
      </c>
      <c r="C37" s="523"/>
      <c r="D37" s="523"/>
      <c r="E37" s="523"/>
      <c r="F37" s="523"/>
      <c r="G37" s="524"/>
      <c r="J37" s="646"/>
    </row>
    <row r="38" spans="1:10" ht="15" customHeight="1">
      <c r="A38" s="409">
        <v>25</v>
      </c>
      <c r="B38" s="650" t="s">
        <v>125</v>
      </c>
      <c r="C38" s="519">
        <v>0.408071266062836</v>
      </c>
      <c r="D38" s="519">
        <v>0.41997477941978595</v>
      </c>
      <c r="E38" s="519">
        <v>0.33244251796898905</v>
      </c>
      <c r="F38" s="519">
        <v>0.50171198570832864</v>
      </c>
      <c r="G38" s="519">
        <v>0.41507772262422249</v>
      </c>
      <c r="J38" s="646"/>
    </row>
    <row r="39" spans="1:10" ht="15" customHeight="1">
      <c r="A39" s="409">
        <v>26</v>
      </c>
      <c r="B39" s="650" t="s">
        <v>124</v>
      </c>
      <c r="C39" s="519">
        <v>0.86906148756104029</v>
      </c>
      <c r="D39" s="519">
        <v>0.85665103214740546</v>
      </c>
      <c r="E39" s="519">
        <v>0.86428299602439951</v>
      </c>
      <c r="F39" s="519">
        <v>0.80671404014992731</v>
      </c>
      <c r="G39" s="519">
        <v>0.82849235730723214</v>
      </c>
      <c r="J39" s="646"/>
    </row>
    <row r="40" spans="1:10" ht="15" customHeight="1">
      <c r="A40" s="409">
        <v>27</v>
      </c>
      <c r="B40" s="650" t="s">
        <v>123</v>
      </c>
      <c r="C40" s="519">
        <v>0.43300399606707718</v>
      </c>
      <c r="D40" s="519">
        <v>0.45785085889809157</v>
      </c>
      <c r="E40" s="519">
        <v>0.36683477224416194</v>
      </c>
      <c r="F40" s="519">
        <v>0.41314843558615222</v>
      </c>
      <c r="G40" s="519">
        <v>0.4404588109662792</v>
      </c>
      <c r="J40" s="646"/>
    </row>
    <row r="41" spans="1:10" ht="15" customHeight="1">
      <c r="A41" s="410"/>
      <c r="B41" s="52" t="s">
        <v>395</v>
      </c>
      <c r="C41" s="290"/>
      <c r="D41" s="290"/>
      <c r="E41" s="290"/>
      <c r="F41" s="290"/>
      <c r="G41" s="515"/>
      <c r="J41" s="646"/>
    </row>
    <row r="42" spans="1:10" ht="15">
      <c r="A42" s="409">
        <v>28</v>
      </c>
      <c r="B42" s="650" t="s">
        <v>378</v>
      </c>
      <c r="C42" s="525">
        <v>65775662.228213005</v>
      </c>
      <c r="D42" s="525">
        <v>57170353.842358693</v>
      </c>
      <c r="E42" s="525">
        <v>51926876.8810715</v>
      </c>
      <c r="F42" s="525">
        <v>50339320.005856499</v>
      </c>
      <c r="G42" s="525">
        <v>58523564.664183199</v>
      </c>
      <c r="J42" s="646"/>
    </row>
    <row r="43" spans="1:10" ht="15" customHeight="1">
      <c r="A43" s="409">
        <v>29</v>
      </c>
      <c r="B43" s="650" t="s">
        <v>390</v>
      </c>
      <c r="C43" s="525">
        <v>48829621.439022042</v>
      </c>
      <c r="D43" s="525">
        <v>44190737.672954045</v>
      </c>
      <c r="E43" s="526">
        <v>35521398.33197359</v>
      </c>
      <c r="F43" s="526">
        <v>33804284.903217711</v>
      </c>
      <c r="G43" s="526">
        <v>33277867.502305098</v>
      </c>
      <c r="J43" s="646"/>
    </row>
    <row r="44" spans="1:10" ht="15" customHeight="1">
      <c r="A44" s="440">
        <v>30</v>
      </c>
      <c r="B44" s="651" t="s">
        <v>379</v>
      </c>
      <c r="C44" s="519">
        <v>1.3470442794718984</v>
      </c>
      <c r="D44" s="527">
        <v>1.2937180244752631</v>
      </c>
      <c r="E44" s="528">
        <v>1.4618477683726483</v>
      </c>
      <c r="F44" s="528">
        <v>1.4891402125493527</v>
      </c>
      <c r="G44" s="528">
        <v>1.7586332615853277</v>
      </c>
      <c r="J44" s="646"/>
    </row>
    <row r="45" spans="1:10" ht="15" customHeight="1">
      <c r="A45" s="440"/>
      <c r="B45" s="52" t="s">
        <v>497</v>
      </c>
      <c r="C45" s="290"/>
      <c r="D45" s="290"/>
      <c r="E45" s="290"/>
      <c r="F45" s="290"/>
      <c r="G45" s="515"/>
      <c r="J45" s="646"/>
    </row>
    <row r="46" spans="1:10" ht="15" customHeight="1">
      <c r="A46" s="440">
        <v>31</v>
      </c>
      <c r="B46" s="651" t="s">
        <v>504</v>
      </c>
      <c r="C46" s="529">
        <v>110924896.41310999</v>
      </c>
      <c r="D46" s="529">
        <v>115867527.334415</v>
      </c>
      <c r="E46" s="530">
        <v>100985530.11713</v>
      </c>
      <c r="F46" s="530">
        <v>99193082.387309998</v>
      </c>
      <c r="G46" s="530">
        <v>96755329.114600003</v>
      </c>
      <c r="J46" s="646"/>
    </row>
    <row r="47" spans="1:10" ht="15" customHeight="1">
      <c r="A47" s="440">
        <v>32</v>
      </c>
      <c r="B47" s="651" t="s">
        <v>519</v>
      </c>
      <c r="C47" s="529">
        <v>80705665.611544967</v>
      </c>
      <c r="D47" s="529">
        <v>84482745.964189962</v>
      </c>
      <c r="E47" s="530">
        <v>81253471.435659975</v>
      </c>
      <c r="F47" s="530">
        <v>70527347.033659935</v>
      </c>
      <c r="G47" s="530">
        <v>68534549.825465053</v>
      </c>
      <c r="J47" s="646"/>
    </row>
    <row r="48" spans="1:10" ht="15.75" thickBot="1">
      <c r="A48" s="411">
        <v>33</v>
      </c>
      <c r="B48" s="652" t="s">
        <v>537</v>
      </c>
      <c r="C48" s="519">
        <v>1.3744375388342271</v>
      </c>
      <c r="D48" s="519">
        <v>1.371493386158734</v>
      </c>
      <c r="E48" s="528">
        <v>1.2428457311770946</v>
      </c>
      <c r="F48" s="528">
        <v>1.4064485133684248</v>
      </c>
      <c r="G48" s="528">
        <v>1.4117744898157789</v>
      </c>
      <c r="J48" s="646"/>
    </row>
    <row r="49" spans="1:2">
      <c r="A49" s="14"/>
    </row>
    <row r="50" spans="1:2" ht="51">
      <c r="B50" s="653" t="s">
        <v>479</v>
      </c>
    </row>
    <row r="51" spans="1:2" ht="63.75">
      <c r="B51" s="653" t="s">
        <v>394</v>
      </c>
    </row>
    <row r="53" spans="1:2">
      <c r="B53" s="65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C1" zoomScaleNormal="100" workbookViewId="0">
      <selection activeCell="C8" sqref="C8:H22"/>
    </sheetView>
  </sheetViews>
  <sheetFormatPr defaultColWidth="9.140625" defaultRowHeight="12.75"/>
  <cols>
    <col min="1" max="1" width="11.85546875" style="450" bestFit="1" customWidth="1"/>
    <col min="2" max="2" width="105.140625" style="450" bestFit="1" customWidth="1"/>
    <col min="3" max="3" width="13.85546875" style="450" bestFit="1" customWidth="1"/>
    <col min="4" max="4" width="14.28515625" style="450" bestFit="1" customWidth="1"/>
    <col min="5" max="5" width="17.42578125" style="450" bestFit="1" customWidth="1"/>
    <col min="6" max="6" width="14.28515625" style="450" bestFit="1" customWidth="1"/>
    <col min="7" max="7" width="28.5703125" style="450" bestFit="1" customWidth="1"/>
    <col min="8" max="8" width="15.28515625" style="450" bestFit="1" customWidth="1"/>
    <col min="9" max="16384" width="9.140625" style="450"/>
  </cols>
  <sheetData>
    <row r="1" spans="1:8" ht="13.5">
      <c r="A1" s="441" t="s">
        <v>31</v>
      </c>
      <c r="B1" s="3" t="str">
        <f>'Info '!C2</f>
        <v>JSC Ziraat Bank Georgia</v>
      </c>
    </row>
    <row r="2" spans="1:8" ht="13.5">
      <c r="A2" s="442" t="s">
        <v>32</v>
      </c>
      <c r="B2" s="611">
        <f>'1. key ratios '!$B$2</f>
        <v>44742</v>
      </c>
    </row>
    <row r="3" spans="1:8">
      <c r="A3" s="443" t="s">
        <v>544</v>
      </c>
    </row>
    <row r="5" spans="1:8" ht="15" customHeight="1">
      <c r="A5" s="710" t="s">
        <v>545</v>
      </c>
      <c r="B5" s="711"/>
      <c r="C5" s="716" t="s">
        <v>546</v>
      </c>
      <c r="D5" s="717"/>
      <c r="E5" s="717"/>
      <c r="F5" s="717"/>
      <c r="G5" s="717"/>
      <c r="H5" s="718"/>
    </row>
    <row r="6" spans="1:8">
      <c r="A6" s="712"/>
      <c r="B6" s="713"/>
      <c r="C6" s="719"/>
      <c r="D6" s="720"/>
      <c r="E6" s="720"/>
      <c r="F6" s="720"/>
      <c r="G6" s="720"/>
      <c r="H6" s="721"/>
    </row>
    <row r="7" spans="1:8">
      <c r="A7" s="714"/>
      <c r="B7" s="715"/>
      <c r="C7" s="474" t="s">
        <v>547</v>
      </c>
      <c r="D7" s="474" t="s">
        <v>548</v>
      </c>
      <c r="E7" s="474" t="s">
        <v>549</v>
      </c>
      <c r="F7" s="474" t="s">
        <v>550</v>
      </c>
      <c r="G7" s="474" t="s">
        <v>551</v>
      </c>
      <c r="H7" s="474" t="s">
        <v>109</v>
      </c>
    </row>
    <row r="8" spans="1:8">
      <c r="A8" s="445">
        <v>1</v>
      </c>
      <c r="B8" s="444" t="s">
        <v>96</v>
      </c>
      <c r="C8" s="787">
        <v>40439982.490099996</v>
      </c>
      <c r="D8" s="787">
        <v>996190.14</v>
      </c>
      <c r="E8" s="787"/>
      <c r="F8" s="787"/>
      <c r="G8" s="787"/>
      <c r="H8" s="788">
        <f>SUM(C8:G8)</f>
        <v>41436172.630099997</v>
      </c>
    </row>
    <row r="9" spans="1:8">
      <c r="A9" s="445">
        <v>2</v>
      </c>
      <c r="B9" s="444" t="s">
        <v>97</v>
      </c>
      <c r="C9" s="787"/>
      <c r="D9" s="787"/>
      <c r="E9" s="787"/>
      <c r="F9" s="787"/>
      <c r="G9" s="787"/>
      <c r="H9" s="788">
        <f t="shared" ref="H9:H21" si="0">SUM(C9:G9)</f>
        <v>0</v>
      </c>
    </row>
    <row r="10" spans="1:8">
      <c r="A10" s="445">
        <v>3</v>
      </c>
      <c r="B10" s="444" t="s">
        <v>269</v>
      </c>
      <c r="C10" s="787"/>
      <c r="D10" s="787"/>
      <c r="E10" s="787"/>
      <c r="F10" s="787"/>
      <c r="G10" s="787"/>
      <c r="H10" s="788">
        <f t="shared" si="0"/>
        <v>0</v>
      </c>
    </row>
    <row r="11" spans="1:8">
      <c r="A11" s="445">
        <v>4</v>
      </c>
      <c r="B11" s="444" t="s">
        <v>98</v>
      </c>
      <c r="C11" s="787"/>
      <c r="D11" s="787"/>
      <c r="E11" s="787"/>
      <c r="F11" s="787"/>
      <c r="G11" s="787"/>
      <c r="H11" s="788">
        <f t="shared" si="0"/>
        <v>0</v>
      </c>
    </row>
    <row r="12" spans="1:8">
      <c r="A12" s="445">
        <v>5</v>
      </c>
      <c r="B12" s="444" t="s">
        <v>99</v>
      </c>
      <c r="C12" s="787"/>
      <c r="D12" s="787"/>
      <c r="E12" s="787"/>
      <c r="F12" s="787"/>
      <c r="G12" s="787"/>
      <c r="H12" s="788">
        <f t="shared" si="0"/>
        <v>0</v>
      </c>
    </row>
    <row r="13" spans="1:8">
      <c r="A13" s="445">
        <v>6</v>
      </c>
      <c r="B13" s="444" t="s">
        <v>100</v>
      </c>
      <c r="C13" s="787">
        <v>18231823.346099999</v>
      </c>
      <c r="D13" s="787">
        <v>0</v>
      </c>
      <c r="E13" s="787">
        <v>0</v>
      </c>
      <c r="F13" s="787">
        <v>0</v>
      </c>
      <c r="G13" s="787">
        <v>0</v>
      </c>
      <c r="H13" s="788">
        <f t="shared" si="0"/>
        <v>18231823.346099999</v>
      </c>
    </row>
    <row r="14" spans="1:8">
      <c r="A14" s="445">
        <v>7</v>
      </c>
      <c r="B14" s="444" t="s">
        <v>101</v>
      </c>
      <c r="C14" s="787">
        <v>0</v>
      </c>
      <c r="D14" s="787">
        <v>14561072.3561</v>
      </c>
      <c r="E14" s="787">
        <v>25877255.741999999</v>
      </c>
      <c r="F14" s="787">
        <v>13122675.9388</v>
      </c>
      <c r="G14" s="787">
        <v>0</v>
      </c>
      <c r="H14" s="788">
        <f t="shared" si="0"/>
        <v>53561004.036899999</v>
      </c>
    </row>
    <row r="15" spans="1:8">
      <c r="A15" s="445">
        <v>8</v>
      </c>
      <c r="B15" s="444" t="s">
        <v>102</v>
      </c>
      <c r="C15" s="787">
        <v>0</v>
      </c>
      <c r="D15" s="787">
        <v>9869801.2661000006</v>
      </c>
      <c r="E15" s="787">
        <v>20945876.3169</v>
      </c>
      <c r="F15" s="787">
        <v>7824779.7777000004</v>
      </c>
      <c r="G15" s="787">
        <v>118491.5199</v>
      </c>
      <c r="H15" s="788">
        <f t="shared" si="0"/>
        <v>38758948.880600005</v>
      </c>
    </row>
    <row r="16" spans="1:8">
      <c r="A16" s="445">
        <v>9</v>
      </c>
      <c r="B16" s="444" t="s">
        <v>103</v>
      </c>
      <c r="C16" s="787"/>
      <c r="D16" s="787"/>
      <c r="E16" s="787"/>
      <c r="F16" s="787"/>
      <c r="G16" s="787"/>
      <c r="H16" s="788">
        <f t="shared" si="0"/>
        <v>0</v>
      </c>
    </row>
    <row r="17" spans="1:8">
      <c r="A17" s="445">
        <v>10</v>
      </c>
      <c r="B17" s="478" t="s">
        <v>563</v>
      </c>
      <c r="C17" s="787"/>
      <c r="D17" s="787"/>
      <c r="E17" s="787"/>
      <c r="F17" s="787"/>
      <c r="G17" s="787"/>
      <c r="H17" s="788">
        <f t="shared" si="0"/>
        <v>0</v>
      </c>
    </row>
    <row r="18" spans="1:8">
      <c r="A18" s="445">
        <v>11</v>
      </c>
      <c r="B18" s="444" t="s">
        <v>105</v>
      </c>
      <c r="C18" s="787"/>
      <c r="D18" s="787"/>
      <c r="E18" s="787"/>
      <c r="F18" s="787"/>
      <c r="G18" s="787"/>
      <c r="H18" s="788">
        <f t="shared" si="0"/>
        <v>0</v>
      </c>
    </row>
    <row r="19" spans="1:8">
      <c r="A19" s="445">
        <v>12</v>
      </c>
      <c r="B19" s="444" t="s">
        <v>106</v>
      </c>
      <c r="C19" s="787"/>
      <c r="D19" s="787"/>
      <c r="E19" s="787"/>
      <c r="F19" s="787"/>
      <c r="G19" s="787"/>
      <c r="H19" s="788">
        <f t="shared" si="0"/>
        <v>0</v>
      </c>
    </row>
    <row r="20" spans="1:8">
      <c r="A20" s="445">
        <v>13</v>
      </c>
      <c r="B20" s="444" t="s">
        <v>247</v>
      </c>
      <c r="C20" s="787"/>
      <c r="D20" s="787"/>
      <c r="E20" s="787"/>
      <c r="F20" s="787"/>
      <c r="G20" s="787"/>
      <c r="H20" s="788">
        <f t="shared" si="0"/>
        <v>0</v>
      </c>
    </row>
    <row r="21" spans="1:8">
      <c r="A21" s="445">
        <v>14</v>
      </c>
      <c r="B21" s="444" t="s">
        <v>108</v>
      </c>
      <c r="C21" s="787">
        <v>8801192.4341000002</v>
      </c>
      <c r="D21" s="787">
        <v>1405033.9283</v>
      </c>
      <c r="E21" s="787">
        <v>647072.17000000004</v>
      </c>
      <c r="F21" s="787">
        <v>1304694.4258999999</v>
      </c>
      <c r="G21" s="787">
        <v>4208898.66</v>
      </c>
      <c r="H21" s="788">
        <f t="shared" si="0"/>
        <v>16366891.6183</v>
      </c>
    </row>
    <row r="22" spans="1:8">
      <c r="A22" s="446">
        <v>15</v>
      </c>
      <c r="B22" s="452" t="s">
        <v>109</v>
      </c>
      <c r="C22" s="788">
        <f>SUM(C18:C21)+SUM(C8:C16)</f>
        <v>67472998.270300001</v>
      </c>
      <c r="D22" s="788">
        <f t="shared" ref="D22:G22" si="1">SUM(D18:D21)+SUM(D8:D16)</f>
        <v>26832097.690500002</v>
      </c>
      <c r="E22" s="788">
        <f t="shared" si="1"/>
        <v>47470204.2289</v>
      </c>
      <c r="F22" s="788">
        <f t="shared" si="1"/>
        <v>22252150.1424</v>
      </c>
      <c r="G22" s="788">
        <f t="shared" si="1"/>
        <v>4327390.1798999999</v>
      </c>
      <c r="H22" s="788">
        <f>SUM(H18:H21)+SUM(H8:H16)</f>
        <v>168354840.51199999</v>
      </c>
    </row>
    <row r="26" spans="1:8" ht="25.5">
      <c r="B26" s="479"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13" zoomScaleNormal="100" workbookViewId="0">
      <selection activeCell="C7" sqref="C7:I23"/>
    </sheetView>
  </sheetViews>
  <sheetFormatPr defaultColWidth="9.140625" defaultRowHeight="12.75"/>
  <cols>
    <col min="1" max="1" width="11.85546875" style="480" bestFit="1" customWidth="1"/>
    <col min="2" max="2" width="57.85546875" style="656" customWidth="1"/>
    <col min="3" max="3" width="22.42578125" style="658" customWidth="1"/>
    <col min="4" max="4" width="23.5703125" style="658" customWidth="1"/>
    <col min="5" max="8" width="22.140625" style="450" customWidth="1"/>
    <col min="9" max="9" width="41.42578125" style="450" customWidth="1"/>
    <col min="10" max="16384" width="9.140625" style="450"/>
  </cols>
  <sheetData>
    <row r="1" spans="1:9" ht="13.5">
      <c r="A1" s="441" t="s">
        <v>31</v>
      </c>
      <c r="B1" s="638" t="str">
        <f>'Info '!C2</f>
        <v>JSC Ziraat Bank Georgia</v>
      </c>
    </row>
    <row r="2" spans="1:9" ht="13.5">
      <c r="A2" s="442" t="s">
        <v>32</v>
      </c>
      <c r="B2" s="655">
        <f>'1. key ratios '!B2</f>
        <v>44742</v>
      </c>
    </row>
    <row r="3" spans="1:9">
      <c r="A3" s="443" t="s">
        <v>552</v>
      </c>
    </row>
    <row r="4" spans="1:9">
      <c r="C4" s="481" t="s">
        <v>0</v>
      </c>
      <c r="D4" s="481" t="s">
        <v>1</v>
      </c>
      <c r="E4" s="481" t="s">
        <v>2</v>
      </c>
      <c r="F4" s="481" t="s">
        <v>3</v>
      </c>
      <c r="G4" s="481" t="s">
        <v>4</v>
      </c>
      <c r="H4" s="481" t="s">
        <v>5</v>
      </c>
      <c r="I4" s="481" t="s">
        <v>8</v>
      </c>
    </row>
    <row r="5" spans="1:9" ht="44.25" customHeight="1">
      <c r="A5" s="710" t="s">
        <v>553</v>
      </c>
      <c r="B5" s="711"/>
      <c r="C5" s="724" t="s">
        <v>554</v>
      </c>
      <c r="D5" s="724"/>
      <c r="E5" s="724" t="s">
        <v>555</v>
      </c>
      <c r="F5" s="724" t="s">
        <v>556</v>
      </c>
      <c r="G5" s="722" t="s">
        <v>557</v>
      </c>
      <c r="H5" s="722" t="s">
        <v>558</v>
      </c>
      <c r="I5" s="482" t="s">
        <v>559</v>
      </c>
    </row>
    <row r="6" spans="1:9" ht="60" customHeight="1">
      <c r="A6" s="714"/>
      <c r="B6" s="715"/>
      <c r="C6" s="634" t="s">
        <v>560</v>
      </c>
      <c r="D6" s="634" t="s">
        <v>561</v>
      </c>
      <c r="E6" s="724"/>
      <c r="F6" s="724"/>
      <c r="G6" s="723"/>
      <c r="H6" s="723"/>
      <c r="I6" s="482" t="s">
        <v>562</v>
      </c>
    </row>
    <row r="7" spans="1:9">
      <c r="A7" s="448">
        <v>1</v>
      </c>
      <c r="B7" s="444" t="s">
        <v>96</v>
      </c>
      <c r="C7" s="789"/>
      <c r="D7" s="789">
        <v>41436172.630099997</v>
      </c>
      <c r="E7" s="790"/>
      <c r="F7" s="790"/>
      <c r="G7" s="790"/>
      <c r="H7" s="789"/>
      <c r="I7" s="791">
        <f t="shared" ref="I7:I23" si="0">C7+D7-E7-F7-G7</f>
        <v>41436172.630099997</v>
      </c>
    </row>
    <row r="8" spans="1:9" ht="24">
      <c r="A8" s="448">
        <v>2</v>
      </c>
      <c r="B8" s="444" t="s">
        <v>97</v>
      </c>
      <c r="C8" s="789"/>
      <c r="D8" s="789"/>
      <c r="E8" s="790"/>
      <c r="F8" s="790"/>
      <c r="G8" s="790"/>
      <c r="H8" s="789"/>
      <c r="I8" s="791">
        <f t="shared" si="0"/>
        <v>0</v>
      </c>
    </row>
    <row r="9" spans="1:9">
      <c r="A9" s="448">
        <v>3</v>
      </c>
      <c r="B9" s="444" t="s">
        <v>269</v>
      </c>
      <c r="C9" s="789"/>
      <c r="D9" s="789"/>
      <c r="E9" s="790"/>
      <c r="F9" s="790"/>
      <c r="G9" s="790"/>
      <c r="H9" s="789"/>
      <c r="I9" s="791">
        <f t="shared" si="0"/>
        <v>0</v>
      </c>
    </row>
    <row r="10" spans="1:9">
      <c r="A10" s="448">
        <v>4</v>
      </c>
      <c r="B10" s="444" t="s">
        <v>98</v>
      </c>
      <c r="C10" s="789"/>
      <c r="D10" s="789"/>
      <c r="E10" s="790"/>
      <c r="F10" s="790"/>
      <c r="G10" s="790"/>
      <c r="H10" s="789"/>
      <c r="I10" s="791">
        <f t="shared" si="0"/>
        <v>0</v>
      </c>
    </row>
    <row r="11" spans="1:9" ht="24">
      <c r="A11" s="448">
        <v>5</v>
      </c>
      <c r="B11" s="444" t="s">
        <v>99</v>
      </c>
      <c r="C11" s="789"/>
      <c r="D11" s="789"/>
      <c r="E11" s="790"/>
      <c r="F11" s="790"/>
      <c r="G11" s="790"/>
      <c r="H11" s="789"/>
      <c r="I11" s="791">
        <f t="shared" si="0"/>
        <v>0</v>
      </c>
    </row>
    <row r="12" spans="1:9">
      <c r="A12" s="448">
        <v>6</v>
      </c>
      <c r="B12" s="444" t="s">
        <v>100</v>
      </c>
      <c r="C12" s="789"/>
      <c r="D12" s="789">
        <v>18231823.346099999</v>
      </c>
      <c r="E12" s="790"/>
      <c r="F12" s="790"/>
      <c r="G12" s="790"/>
      <c r="H12" s="789"/>
      <c r="I12" s="791">
        <f t="shared" si="0"/>
        <v>18231823.346099999</v>
      </c>
    </row>
    <row r="13" spans="1:9">
      <c r="A13" s="448">
        <v>7</v>
      </c>
      <c r="B13" s="444" t="s">
        <v>101</v>
      </c>
      <c r="C13" s="789">
        <v>9010410.9298999999</v>
      </c>
      <c r="D13" s="789">
        <v>47920709.783799998</v>
      </c>
      <c r="E13" s="790">
        <v>3370116.6768</v>
      </c>
      <c r="F13" s="790">
        <v>824078.03269999998</v>
      </c>
      <c r="G13" s="790"/>
      <c r="H13" s="789"/>
      <c r="I13" s="791">
        <f t="shared" si="0"/>
        <v>52736926.004199997</v>
      </c>
    </row>
    <row r="14" spans="1:9">
      <c r="A14" s="448">
        <v>8</v>
      </c>
      <c r="B14" s="444" t="s">
        <v>102</v>
      </c>
      <c r="C14" s="789">
        <v>1841587.6188999999</v>
      </c>
      <c r="D14" s="789">
        <v>37652664.537600003</v>
      </c>
      <c r="E14" s="790">
        <v>735303.27590000001</v>
      </c>
      <c r="F14" s="790">
        <v>735028.24410000001</v>
      </c>
      <c r="G14" s="790"/>
      <c r="H14" s="789">
        <v>0</v>
      </c>
      <c r="I14" s="791">
        <f t="shared" si="0"/>
        <v>38023920.636500008</v>
      </c>
    </row>
    <row r="15" spans="1:9" ht="24">
      <c r="A15" s="448">
        <v>9</v>
      </c>
      <c r="B15" s="444" t="s">
        <v>103</v>
      </c>
      <c r="C15" s="789"/>
      <c r="D15" s="789"/>
      <c r="E15" s="790"/>
      <c r="F15" s="790"/>
      <c r="G15" s="790"/>
      <c r="H15" s="789"/>
      <c r="I15" s="791">
        <f t="shared" si="0"/>
        <v>0</v>
      </c>
    </row>
    <row r="16" spans="1:9">
      <c r="A16" s="448">
        <v>10</v>
      </c>
      <c r="B16" s="478" t="s">
        <v>563</v>
      </c>
      <c r="C16" s="789"/>
      <c r="D16" s="789"/>
      <c r="E16" s="790"/>
      <c r="F16" s="790"/>
      <c r="G16" s="790"/>
      <c r="H16" s="789"/>
      <c r="I16" s="791">
        <f t="shared" si="0"/>
        <v>0</v>
      </c>
    </row>
    <row r="17" spans="1:9">
      <c r="A17" s="448">
        <v>11</v>
      </c>
      <c r="B17" s="444" t="s">
        <v>105</v>
      </c>
      <c r="C17" s="789"/>
      <c r="D17" s="789"/>
      <c r="E17" s="790"/>
      <c r="F17" s="790"/>
      <c r="G17" s="790"/>
      <c r="H17" s="789"/>
      <c r="I17" s="791">
        <f t="shared" si="0"/>
        <v>0</v>
      </c>
    </row>
    <row r="18" spans="1:9">
      <c r="A18" s="448">
        <v>12</v>
      </c>
      <c r="B18" s="444" t="s">
        <v>106</v>
      </c>
      <c r="C18" s="789"/>
      <c r="D18" s="789"/>
      <c r="E18" s="790"/>
      <c r="F18" s="790"/>
      <c r="G18" s="790"/>
      <c r="H18" s="789"/>
      <c r="I18" s="791">
        <f t="shared" si="0"/>
        <v>0</v>
      </c>
    </row>
    <row r="19" spans="1:9">
      <c r="A19" s="448">
        <v>13</v>
      </c>
      <c r="B19" s="444" t="s">
        <v>247</v>
      </c>
      <c r="C19" s="789"/>
      <c r="D19" s="789"/>
      <c r="E19" s="790"/>
      <c r="F19" s="790"/>
      <c r="G19" s="790"/>
      <c r="H19" s="789"/>
      <c r="I19" s="791">
        <f t="shared" si="0"/>
        <v>0</v>
      </c>
    </row>
    <row r="20" spans="1:9">
      <c r="A20" s="448">
        <v>14</v>
      </c>
      <c r="B20" s="444" t="s">
        <v>108</v>
      </c>
      <c r="C20" s="789"/>
      <c r="D20" s="789">
        <v>17315508.368299998</v>
      </c>
      <c r="E20" s="790"/>
      <c r="F20" s="790"/>
      <c r="G20" s="790"/>
      <c r="H20" s="789"/>
      <c r="I20" s="791">
        <f t="shared" si="0"/>
        <v>17315508.368299998</v>
      </c>
    </row>
    <row r="21" spans="1:9" s="483" customFormat="1">
      <c r="A21" s="449">
        <v>15</v>
      </c>
      <c r="B21" s="657" t="s">
        <v>109</v>
      </c>
      <c r="C21" s="788">
        <f>SUM(C7:C15)+SUM(C17:C20)</f>
        <v>10851998.548799999</v>
      </c>
      <c r="D21" s="788">
        <f t="shared" ref="D21:H21" si="1">SUM(D7:D15)+SUM(D17:D20)</f>
        <v>162556878.66589999</v>
      </c>
      <c r="E21" s="788">
        <f t="shared" si="1"/>
        <v>4105419.9527000003</v>
      </c>
      <c r="F21" s="788">
        <f t="shared" si="1"/>
        <v>1559106.2768000001</v>
      </c>
      <c r="G21" s="788">
        <f t="shared" si="1"/>
        <v>0</v>
      </c>
      <c r="H21" s="788">
        <f t="shared" si="1"/>
        <v>0</v>
      </c>
      <c r="I21" s="792">
        <f>C21+D21-E21-F21-G21</f>
        <v>167744350.98519999</v>
      </c>
    </row>
    <row r="22" spans="1:9">
      <c r="A22" s="484">
        <v>16</v>
      </c>
      <c r="B22" s="659" t="s">
        <v>564</v>
      </c>
      <c r="C22" s="789">
        <v>10851998.548799999</v>
      </c>
      <c r="D22" s="789">
        <v>85573374.321400002</v>
      </c>
      <c r="E22" s="790">
        <v>4105419.9527000003</v>
      </c>
      <c r="F22" s="790">
        <v>1559106.2768000001</v>
      </c>
      <c r="G22" s="790"/>
      <c r="H22" s="789">
        <v>0</v>
      </c>
      <c r="I22" s="791">
        <f t="shared" si="0"/>
        <v>90760846.640699998</v>
      </c>
    </row>
    <row r="23" spans="1:9">
      <c r="A23" s="484">
        <v>17</v>
      </c>
      <c r="B23" s="659" t="s">
        <v>565</v>
      </c>
      <c r="C23" s="789"/>
      <c r="D23" s="789">
        <v>996190.14</v>
      </c>
      <c r="E23" s="790"/>
      <c r="F23" s="790"/>
      <c r="G23" s="790"/>
      <c r="H23" s="789"/>
      <c r="I23" s="791">
        <f t="shared" si="0"/>
        <v>996190.14</v>
      </c>
    </row>
    <row r="26" spans="1:9" ht="51">
      <c r="B26" s="479"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3" workbookViewId="0">
      <selection activeCell="C7" sqref="C7:I34"/>
    </sheetView>
  </sheetViews>
  <sheetFormatPr defaultColWidth="9.140625" defaultRowHeight="12.75"/>
  <cols>
    <col min="1" max="1" width="11" style="450" bestFit="1" customWidth="1"/>
    <col min="2" max="2" width="93.42578125" style="450" customWidth="1"/>
    <col min="3" max="8" width="22" style="450" customWidth="1"/>
    <col min="9" max="9" width="42.28515625" style="450" bestFit="1" customWidth="1"/>
    <col min="10" max="16384" width="9.140625" style="450"/>
  </cols>
  <sheetData>
    <row r="1" spans="1:9" ht="13.5">
      <c r="A1" s="441" t="s">
        <v>31</v>
      </c>
      <c r="B1" s="3" t="str">
        <f>'Info '!C2</f>
        <v>JSC Ziraat Bank Georgia</v>
      </c>
    </row>
    <row r="2" spans="1:9" ht="13.5">
      <c r="A2" s="442" t="s">
        <v>32</v>
      </c>
      <c r="B2" s="477">
        <f>'1. key ratios '!B2</f>
        <v>44742</v>
      </c>
    </row>
    <row r="3" spans="1:9">
      <c r="A3" s="443" t="s">
        <v>566</v>
      </c>
    </row>
    <row r="4" spans="1:9">
      <c r="C4" s="481" t="s">
        <v>0</v>
      </c>
      <c r="D4" s="481" t="s">
        <v>1</v>
      </c>
      <c r="E4" s="481" t="s">
        <v>2</v>
      </c>
      <c r="F4" s="481" t="s">
        <v>3</v>
      </c>
      <c r="G4" s="481" t="s">
        <v>4</v>
      </c>
      <c r="H4" s="481" t="s">
        <v>5</v>
      </c>
      <c r="I4" s="481" t="s">
        <v>8</v>
      </c>
    </row>
    <row r="5" spans="1:9" ht="46.5" customHeight="1">
      <c r="A5" s="710" t="s">
        <v>707</v>
      </c>
      <c r="B5" s="711"/>
      <c r="C5" s="724" t="s">
        <v>554</v>
      </c>
      <c r="D5" s="724"/>
      <c r="E5" s="724" t="s">
        <v>555</v>
      </c>
      <c r="F5" s="724" t="s">
        <v>556</v>
      </c>
      <c r="G5" s="722" t="s">
        <v>557</v>
      </c>
      <c r="H5" s="722" t="s">
        <v>558</v>
      </c>
      <c r="I5" s="482" t="s">
        <v>559</v>
      </c>
    </row>
    <row r="6" spans="1:9" ht="75" customHeight="1">
      <c r="A6" s="714"/>
      <c r="B6" s="715"/>
      <c r="C6" s="470" t="s">
        <v>560</v>
      </c>
      <c r="D6" s="470" t="s">
        <v>561</v>
      </c>
      <c r="E6" s="724"/>
      <c r="F6" s="724"/>
      <c r="G6" s="723"/>
      <c r="H6" s="723"/>
      <c r="I6" s="482" t="s">
        <v>562</v>
      </c>
    </row>
    <row r="7" spans="1:9">
      <c r="A7" s="447">
        <v>1</v>
      </c>
      <c r="B7" s="451" t="s">
        <v>697</v>
      </c>
      <c r="C7" s="793">
        <v>48446.25</v>
      </c>
      <c r="D7" s="793">
        <v>43167820.052299999</v>
      </c>
      <c r="E7" s="789">
        <v>22233.88</v>
      </c>
      <c r="F7" s="789">
        <v>34442.253100000002</v>
      </c>
      <c r="G7" s="789"/>
      <c r="H7" s="789"/>
      <c r="I7" s="791">
        <f t="shared" ref="I7:I34" si="0">C7+D7-E7-F7-G7</f>
        <v>43159590.169199996</v>
      </c>
    </row>
    <row r="8" spans="1:9">
      <c r="A8" s="447">
        <v>2</v>
      </c>
      <c r="B8" s="451" t="s">
        <v>567</v>
      </c>
      <c r="C8" s="793">
        <v>0</v>
      </c>
      <c r="D8" s="793">
        <v>19236464.108899999</v>
      </c>
      <c r="E8" s="789">
        <v>0</v>
      </c>
      <c r="F8" s="789">
        <v>19939.717199999999</v>
      </c>
      <c r="G8" s="789"/>
      <c r="H8" s="789"/>
      <c r="I8" s="791">
        <f t="shared" si="0"/>
        <v>19216524.3917</v>
      </c>
    </row>
    <row r="9" spans="1:9">
      <c r="A9" s="447">
        <v>3</v>
      </c>
      <c r="B9" s="451" t="s">
        <v>568</v>
      </c>
      <c r="C9" s="793"/>
      <c r="D9" s="793"/>
      <c r="E9" s="789"/>
      <c r="F9" s="789"/>
      <c r="G9" s="789"/>
      <c r="H9" s="789"/>
      <c r="I9" s="791">
        <f t="shared" si="0"/>
        <v>0</v>
      </c>
    </row>
    <row r="10" spans="1:9">
      <c r="A10" s="447">
        <v>4</v>
      </c>
      <c r="B10" s="451" t="s">
        <v>698</v>
      </c>
      <c r="C10" s="793">
        <v>0</v>
      </c>
      <c r="D10" s="793">
        <v>6398861.5255000005</v>
      </c>
      <c r="E10" s="789">
        <v>0</v>
      </c>
      <c r="F10" s="789">
        <v>127581.8296</v>
      </c>
      <c r="G10" s="789"/>
      <c r="H10" s="789"/>
      <c r="I10" s="791">
        <f t="shared" si="0"/>
        <v>6271279.6959000006</v>
      </c>
    </row>
    <row r="11" spans="1:9">
      <c r="A11" s="447">
        <v>5</v>
      </c>
      <c r="B11" s="451" t="s">
        <v>569</v>
      </c>
      <c r="C11" s="793">
        <v>340341.13819999999</v>
      </c>
      <c r="D11" s="793">
        <v>2896055.59</v>
      </c>
      <c r="E11" s="789">
        <v>273973.75270000001</v>
      </c>
      <c r="F11" s="789">
        <v>23195.279999999999</v>
      </c>
      <c r="G11" s="789"/>
      <c r="H11" s="789"/>
      <c r="I11" s="791">
        <f t="shared" si="0"/>
        <v>2939227.6954999999</v>
      </c>
    </row>
    <row r="12" spans="1:9">
      <c r="A12" s="447">
        <v>6</v>
      </c>
      <c r="B12" s="451" t="s">
        <v>570</v>
      </c>
      <c r="C12" s="793">
        <v>236983.1569</v>
      </c>
      <c r="D12" s="793">
        <v>7207814.5245000003</v>
      </c>
      <c r="E12" s="789">
        <v>118906.1056</v>
      </c>
      <c r="F12" s="789">
        <v>143163.28200000001</v>
      </c>
      <c r="G12" s="789"/>
      <c r="H12" s="789"/>
      <c r="I12" s="791">
        <f t="shared" si="0"/>
        <v>7182728.2938000001</v>
      </c>
    </row>
    <row r="13" spans="1:9">
      <c r="A13" s="447">
        <v>7</v>
      </c>
      <c r="B13" s="451" t="s">
        <v>571</v>
      </c>
      <c r="C13" s="793">
        <v>0</v>
      </c>
      <c r="D13" s="793">
        <v>8758164.6676000003</v>
      </c>
      <c r="E13" s="789">
        <v>57301.321799999998</v>
      </c>
      <c r="F13" s="789">
        <v>162986.16089999999</v>
      </c>
      <c r="G13" s="789"/>
      <c r="H13" s="789"/>
      <c r="I13" s="791">
        <f t="shared" si="0"/>
        <v>8537877.1849000007</v>
      </c>
    </row>
    <row r="14" spans="1:9">
      <c r="A14" s="447">
        <v>8</v>
      </c>
      <c r="B14" s="451" t="s">
        <v>572</v>
      </c>
      <c r="C14" s="793">
        <v>2272381.2401000001</v>
      </c>
      <c r="D14" s="793">
        <v>3767552.0687000002</v>
      </c>
      <c r="E14" s="789">
        <v>898164.95299999998</v>
      </c>
      <c r="F14" s="789">
        <v>31847.186900000001</v>
      </c>
      <c r="G14" s="789"/>
      <c r="H14" s="789"/>
      <c r="I14" s="791">
        <f t="shared" si="0"/>
        <v>5109921.1689000009</v>
      </c>
    </row>
    <row r="15" spans="1:9">
      <c r="A15" s="447">
        <v>9</v>
      </c>
      <c r="B15" s="451" t="s">
        <v>573</v>
      </c>
      <c r="C15" s="793">
        <v>0</v>
      </c>
      <c r="D15" s="793">
        <v>2326062.1549</v>
      </c>
      <c r="E15" s="789">
        <v>0</v>
      </c>
      <c r="F15" s="789">
        <v>46287.65</v>
      </c>
      <c r="G15" s="789"/>
      <c r="H15" s="789"/>
      <c r="I15" s="791">
        <f t="shared" si="0"/>
        <v>2279774.5049000001</v>
      </c>
    </row>
    <row r="16" spans="1:9">
      <c r="A16" s="447">
        <v>10</v>
      </c>
      <c r="B16" s="451" t="s">
        <v>574</v>
      </c>
      <c r="C16" s="793">
        <v>127115.8416</v>
      </c>
      <c r="D16" s="793">
        <v>289273.00819999998</v>
      </c>
      <c r="E16" s="789">
        <v>63557.950100000002</v>
      </c>
      <c r="F16" s="789">
        <v>5706.7575999999999</v>
      </c>
      <c r="G16" s="789"/>
      <c r="H16" s="789"/>
      <c r="I16" s="791">
        <f t="shared" si="0"/>
        <v>347124.14209999994</v>
      </c>
    </row>
    <row r="17" spans="1:10">
      <c r="A17" s="447">
        <v>11</v>
      </c>
      <c r="B17" s="451" t="s">
        <v>575</v>
      </c>
      <c r="C17" s="793">
        <v>0</v>
      </c>
      <c r="D17" s="793">
        <v>5622916.8894000007</v>
      </c>
      <c r="E17" s="789">
        <v>0</v>
      </c>
      <c r="F17" s="789">
        <v>111481.2173</v>
      </c>
      <c r="G17" s="789"/>
      <c r="H17" s="789"/>
      <c r="I17" s="791">
        <f t="shared" si="0"/>
        <v>5511435.672100001</v>
      </c>
    </row>
    <row r="18" spans="1:10">
      <c r="A18" s="447">
        <v>12</v>
      </c>
      <c r="B18" s="451" t="s">
        <v>576</v>
      </c>
      <c r="C18" s="793">
        <v>1262777.6954000001</v>
      </c>
      <c r="D18" s="793">
        <v>25855262.264400002</v>
      </c>
      <c r="E18" s="789">
        <v>642628.52069999999</v>
      </c>
      <c r="F18" s="789">
        <v>461570.25260000001</v>
      </c>
      <c r="G18" s="789"/>
      <c r="H18" s="789"/>
      <c r="I18" s="791">
        <f t="shared" si="0"/>
        <v>26013841.186500002</v>
      </c>
    </row>
    <row r="19" spans="1:10">
      <c r="A19" s="447">
        <v>13</v>
      </c>
      <c r="B19" s="451" t="s">
        <v>577</v>
      </c>
      <c r="C19" s="793">
        <v>0</v>
      </c>
      <c r="D19" s="793">
        <v>6960571.9069999997</v>
      </c>
      <c r="E19" s="789">
        <v>0</v>
      </c>
      <c r="F19" s="789">
        <v>138982.9137</v>
      </c>
      <c r="G19" s="789"/>
      <c r="H19" s="789"/>
      <c r="I19" s="791">
        <f t="shared" si="0"/>
        <v>6821588.9932999993</v>
      </c>
    </row>
    <row r="20" spans="1:10">
      <c r="A20" s="447">
        <v>14</v>
      </c>
      <c r="B20" s="451" t="s">
        <v>578</v>
      </c>
      <c r="C20" s="793">
        <v>5066418.12</v>
      </c>
      <c r="D20" s="793">
        <v>238140.5955</v>
      </c>
      <c r="E20" s="789">
        <v>1519925.44</v>
      </c>
      <c r="F20" s="789">
        <v>4732.3752999999997</v>
      </c>
      <c r="G20" s="789"/>
      <c r="H20" s="789"/>
      <c r="I20" s="791">
        <f t="shared" si="0"/>
        <v>3779900.9002</v>
      </c>
    </row>
    <row r="21" spans="1:10">
      <c r="A21" s="447">
        <v>15</v>
      </c>
      <c r="B21" s="451" t="s">
        <v>579</v>
      </c>
      <c r="C21" s="793">
        <v>24570.07</v>
      </c>
      <c r="D21" s="793">
        <v>29752.15</v>
      </c>
      <c r="E21" s="789">
        <v>7564.76</v>
      </c>
      <c r="F21" s="789">
        <v>554.91999999999996</v>
      </c>
      <c r="G21" s="789"/>
      <c r="H21" s="789"/>
      <c r="I21" s="791">
        <f t="shared" si="0"/>
        <v>46202.54</v>
      </c>
    </row>
    <row r="22" spans="1:10">
      <c r="A22" s="447">
        <v>16</v>
      </c>
      <c r="B22" s="451" t="s">
        <v>580</v>
      </c>
      <c r="C22" s="793"/>
      <c r="D22" s="793"/>
      <c r="E22" s="789"/>
      <c r="F22" s="789"/>
      <c r="G22" s="789"/>
      <c r="H22" s="789"/>
      <c r="I22" s="791">
        <f t="shared" si="0"/>
        <v>0</v>
      </c>
    </row>
    <row r="23" spans="1:10">
      <c r="A23" s="447">
        <v>17</v>
      </c>
      <c r="B23" s="451" t="s">
        <v>701</v>
      </c>
      <c r="C23" s="793">
        <v>0</v>
      </c>
      <c r="D23" s="793">
        <v>2585480.0049999999</v>
      </c>
      <c r="E23" s="789">
        <v>0</v>
      </c>
      <c r="F23" s="789">
        <v>51553.218800000002</v>
      </c>
      <c r="G23" s="789"/>
      <c r="H23" s="789"/>
      <c r="I23" s="791">
        <f t="shared" si="0"/>
        <v>2533926.7862</v>
      </c>
    </row>
    <row r="24" spans="1:10">
      <c r="A24" s="447">
        <v>18</v>
      </c>
      <c r="B24" s="451" t="s">
        <v>581</v>
      </c>
      <c r="C24" s="793">
        <v>0</v>
      </c>
      <c r="D24" s="793">
        <v>33265.9</v>
      </c>
      <c r="E24" s="789">
        <v>0</v>
      </c>
      <c r="F24" s="789">
        <v>664.17</v>
      </c>
      <c r="G24" s="789"/>
      <c r="H24" s="789"/>
      <c r="I24" s="791">
        <f t="shared" si="0"/>
        <v>32601.730000000003</v>
      </c>
    </row>
    <row r="25" spans="1:10">
      <c r="A25" s="447">
        <v>19</v>
      </c>
      <c r="B25" s="451" t="s">
        <v>582</v>
      </c>
      <c r="C25" s="793"/>
      <c r="D25" s="793"/>
      <c r="E25" s="789"/>
      <c r="F25" s="789"/>
      <c r="G25" s="789"/>
      <c r="H25" s="789"/>
      <c r="I25" s="791">
        <f t="shared" si="0"/>
        <v>0</v>
      </c>
    </row>
    <row r="26" spans="1:10">
      <c r="A26" s="447">
        <v>20</v>
      </c>
      <c r="B26" s="451" t="s">
        <v>700</v>
      </c>
      <c r="C26" s="793">
        <v>0</v>
      </c>
      <c r="D26" s="793">
        <v>103149.6529</v>
      </c>
      <c r="E26" s="789">
        <v>0</v>
      </c>
      <c r="F26" s="789">
        <v>2046.5998999999999</v>
      </c>
      <c r="G26" s="789"/>
      <c r="H26" s="789"/>
      <c r="I26" s="791">
        <f t="shared" si="0"/>
        <v>101103.053</v>
      </c>
      <c r="J26" s="453"/>
    </row>
    <row r="27" spans="1:10">
      <c r="A27" s="447">
        <v>21</v>
      </c>
      <c r="B27" s="451" t="s">
        <v>583</v>
      </c>
      <c r="C27" s="793">
        <v>16081.18</v>
      </c>
      <c r="D27" s="793">
        <v>10127.316199999999</v>
      </c>
      <c r="E27" s="789">
        <v>4824.3500000000004</v>
      </c>
      <c r="F27" s="789">
        <v>202.0941</v>
      </c>
      <c r="G27" s="789"/>
      <c r="H27" s="789"/>
      <c r="I27" s="791">
        <f t="shared" si="0"/>
        <v>21182.052100000004</v>
      </c>
      <c r="J27" s="453"/>
    </row>
    <row r="28" spans="1:10">
      <c r="A28" s="447">
        <v>22</v>
      </c>
      <c r="B28" s="451" t="s">
        <v>584</v>
      </c>
      <c r="C28" s="793">
        <v>49865.38</v>
      </c>
      <c r="D28" s="793">
        <v>0</v>
      </c>
      <c r="E28" s="789">
        <v>24932.69</v>
      </c>
      <c r="F28" s="789">
        <v>0</v>
      </c>
      <c r="G28" s="789"/>
      <c r="H28" s="789"/>
      <c r="I28" s="791">
        <f t="shared" si="0"/>
        <v>24932.69</v>
      </c>
      <c r="J28" s="453"/>
    </row>
    <row r="29" spans="1:10">
      <c r="A29" s="447">
        <v>23</v>
      </c>
      <c r="B29" s="451" t="s">
        <v>585</v>
      </c>
      <c r="C29" s="793">
        <v>882065.4325</v>
      </c>
      <c r="D29" s="793">
        <v>6727628.2178999996</v>
      </c>
      <c r="E29" s="789">
        <v>267371.48249999998</v>
      </c>
      <c r="F29" s="789">
        <v>131603.42189999999</v>
      </c>
      <c r="G29" s="789"/>
      <c r="H29" s="789"/>
      <c r="I29" s="791">
        <f t="shared" si="0"/>
        <v>7210718.7459999993</v>
      </c>
      <c r="J29" s="453"/>
    </row>
    <row r="30" spans="1:10">
      <c r="A30" s="447">
        <v>24</v>
      </c>
      <c r="B30" s="451" t="s">
        <v>699</v>
      </c>
      <c r="C30" s="793"/>
      <c r="D30" s="793"/>
      <c r="E30" s="789"/>
      <c r="F30" s="789"/>
      <c r="G30" s="789"/>
      <c r="H30" s="789"/>
      <c r="I30" s="791">
        <f t="shared" si="0"/>
        <v>0</v>
      </c>
      <c r="J30" s="453"/>
    </row>
    <row r="31" spans="1:10">
      <c r="A31" s="447">
        <v>25</v>
      </c>
      <c r="B31" s="451" t="s">
        <v>586</v>
      </c>
      <c r="C31" s="793">
        <v>524953.04410000006</v>
      </c>
      <c r="D31" s="793">
        <v>3049659.8511000001</v>
      </c>
      <c r="E31" s="789">
        <v>204034.7463</v>
      </c>
      <c r="F31" s="789">
        <v>60564.975899999998</v>
      </c>
      <c r="G31" s="789"/>
      <c r="H31" s="789"/>
      <c r="I31" s="791">
        <f t="shared" si="0"/>
        <v>3310013.1730000004</v>
      </c>
      <c r="J31" s="453"/>
    </row>
    <row r="32" spans="1:10">
      <c r="A32" s="447">
        <v>26</v>
      </c>
      <c r="B32" s="451" t="s">
        <v>696</v>
      </c>
      <c r="C32" s="793"/>
      <c r="D32" s="793"/>
      <c r="E32" s="789"/>
      <c r="F32" s="789"/>
      <c r="G32" s="789"/>
      <c r="H32" s="789"/>
      <c r="I32" s="791">
        <f t="shared" si="0"/>
        <v>0</v>
      </c>
      <c r="J32" s="453"/>
    </row>
    <row r="33" spans="1:10">
      <c r="A33" s="447">
        <v>27</v>
      </c>
      <c r="B33" s="447" t="s">
        <v>587</v>
      </c>
      <c r="C33" s="793"/>
      <c r="D33" s="793">
        <v>17292856.2159</v>
      </c>
      <c r="E33" s="789"/>
      <c r="F33" s="789"/>
      <c r="G33" s="789"/>
      <c r="H33" s="789"/>
      <c r="I33" s="791">
        <f t="shared" si="0"/>
        <v>17292856.2159</v>
      </c>
      <c r="J33" s="453"/>
    </row>
    <row r="34" spans="1:10">
      <c r="A34" s="447">
        <v>28</v>
      </c>
      <c r="B34" s="452" t="s">
        <v>109</v>
      </c>
      <c r="C34" s="794">
        <f>SUM(C7:C33)</f>
        <v>10851998.548800001</v>
      </c>
      <c r="D34" s="794">
        <f>SUM(D7:D33)</f>
        <v>162556878.66590005</v>
      </c>
      <c r="E34" s="788">
        <f t="shared" ref="E34:H34" si="1">SUM(E7:E33)</f>
        <v>4105419.9526999993</v>
      </c>
      <c r="F34" s="788">
        <f t="shared" si="1"/>
        <v>1559106.2767999996</v>
      </c>
      <c r="G34" s="788">
        <f t="shared" si="1"/>
        <v>0</v>
      </c>
      <c r="H34" s="788">
        <f t="shared" si="1"/>
        <v>0</v>
      </c>
      <c r="I34" s="791">
        <f t="shared" si="0"/>
        <v>167744350.98520005</v>
      </c>
      <c r="J34" s="453"/>
    </row>
    <row r="35" spans="1:10">
      <c r="A35" s="453"/>
      <c r="B35" s="453"/>
      <c r="C35" s="453"/>
      <c r="D35" s="453"/>
      <c r="E35" s="453"/>
      <c r="F35" s="453"/>
      <c r="G35" s="453"/>
      <c r="H35" s="453"/>
      <c r="I35" s="453"/>
      <c r="J35" s="453"/>
    </row>
    <row r="36" spans="1:10">
      <c r="A36" s="453"/>
      <c r="B36" s="485"/>
      <c r="C36" s="453"/>
      <c r="D36" s="453"/>
      <c r="E36" s="453"/>
      <c r="F36" s="453"/>
      <c r="G36" s="453"/>
      <c r="H36" s="453"/>
      <c r="I36" s="453"/>
      <c r="J36" s="453"/>
    </row>
    <row r="37" spans="1:10">
      <c r="A37" s="453"/>
      <c r="B37" s="453"/>
      <c r="C37" s="453"/>
      <c r="D37" s="453"/>
      <c r="E37" s="453"/>
      <c r="F37" s="453"/>
      <c r="G37" s="453"/>
      <c r="H37" s="453"/>
      <c r="I37" s="453"/>
      <c r="J37" s="453"/>
    </row>
    <row r="38" spans="1:10">
      <c r="A38" s="453"/>
      <c r="B38" s="453"/>
      <c r="C38" s="453"/>
      <c r="D38" s="453"/>
      <c r="E38" s="453"/>
      <c r="F38" s="453"/>
      <c r="G38" s="453"/>
      <c r="H38" s="453"/>
      <c r="I38" s="453"/>
      <c r="J38" s="453"/>
    </row>
    <row r="39" spans="1:10">
      <c r="A39" s="453"/>
      <c r="B39" s="453"/>
      <c r="C39" s="453"/>
      <c r="D39" s="453"/>
      <c r="E39" s="453"/>
      <c r="F39" s="453"/>
      <c r="G39" s="453"/>
      <c r="H39" s="453"/>
      <c r="I39" s="453"/>
      <c r="J39" s="453"/>
    </row>
    <row r="40" spans="1:10">
      <c r="A40" s="453"/>
      <c r="B40" s="453"/>
      <c r="C40" s="453"/>
      <c r="D40" s="453"/>
      <c r="E40" s="453"/>
      <c r="F40" s="453"/>
      <c r="G40" s="453"/>
      <c r="H40" s="453"/>
      <c r="I40" s="453"/>
      <c r="J40" s="453"/>
    </row>
    <row r="41" spans="1:10">
      <c r="A41" s="453"/>
      <c r="B41" s="453"/>
      <c r="C41" s="453"/>
      <c r="D41" s="453"/>
      <c r="E41" s="453"/>
      <c r="F41" s="453"/>
      <c r="G41" s="453"/>
      <c r="H41" s="453"/>
      <c r="I41" s="453"/>
      <c r="J41" s="453"/>
    </row>
    <row r="42" spans="1:10">
      <c r="A42" s="486"/>
      <c r="B42" s="486"/>
      <c r="C42" s="453"/>
      <c r="D42" s="453"/>
      <c r="E42" s="453"/>
      <c r="F42" s="453"/>
      <c r="G42" s="453"/>
      <c r="H42" s="453"/>
      <c r="I42" s="453"/>
      <c r="J42" s="453"/>
    </row>
    <row r="43" spans="1:10">
      <c r="A43" s="486"/>
      <c r="B43" s="486"/>
      <c r="C43" s="453"/>
      <c r="D43" s="453"/>
      <c r="E43" s="453"/>
      <c r="F43" s="453"/>
      <c r="G43" s="453"/>
      <c r="H43" s="453"/>
      <c r="I43" s="453"/>
      <c r="J43" s="453"/>
    </row>
    <row r="44" spans="1:10">
      <c r="A44" s="453"/>
      <c r="B44" s="453"/>
      <c r="C44" s="453"/>
      <c r="D44" s="453"/>
      <c r="E44" s="453"/>
      <c r="F44" s="453"/>
      <c r="G44" s="453"/>
      <c r="H44" s="453"/>
      <c r="I44" s="453"/>
      <c r="J44" s="453"/>
    </row>
    <row r="45" spans="1:10">
      <c r="A45" s="453"/>
      <c r="B45" s="453"/>
      <c r="C45" s="453"/>
      <c r="D45" s="453"/>
      <c r="E45" s="453"/>
      <c r="F45" s="453"/>
      <c r="G45" s="453"/>
      <c r="H45" s="453"/>
      <c r="I45" s="453"/>
      <c r="J45" s="453"/>
    </row>
    <row r="46" spans="1:10">
      <c r="A46" s="453"/>
      <c r="B46" s="453"/>
      <c r="C46" s="453"/>
      <c r="D46" s="453"/>
      <c r="E46" s="453"/>
      <c r="F46" s="453"/>
      <c r="G46" s="453"/>
      <c r="H46" s="453"/>
      <c r="I46" s="453"/>
      <c r="J46" s="453"/>
    </row>
    <row r="47" spans="1:10">
      <c r="A47" s="453"/>
      <c r="B47" s="453"/>
      <c r="C47" s="453"/>
      <c r="D47" s="453"/>
      <c r="E47" s="453"/>
      <c r="F47" s="453"/>
      <c r="G47" s="453"/>
      <c r="H47" s="453"/>
      <c r="I47" s="453"/>
      <c r="J47" s="45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20" sqref="C20"/>
    </sheetView>
  </sheetViews>
  <sheetFormatPr defaultColWidth="9.140625" defaultRowHeight="12.75"/>
  <cols>
    <col min="1" max="1" width="11.85546875" style="450" bestFit="1" customWidth="1"/>
    <col min="2" max="2" width="108" style="450" bestFit="1" customWidth="1"/>
    <col min="3" max="4" width="35.5703125" style="450" customWidth="1"/>
    <col min="5" max="16384" width="9.140625" style="450"/>
  </cols>
  <sheetData>
    <row r="1" spans="1:4" ht="13.5">
      <c r="A1" s="441" t="s">
        <v>31</v>
      </c>
      <c r="B1" s="3" t="str">
        <f>'Info '!C2</f>
        <v>JSC Ziraat Bank Georgia</v>
      </c>
    </row>
    <row r="2" spans="1:4" ht="13.5">
      <c r="A2" s="442" t="s">
        <v>32</v>
      </c>
      <c r="B2" s="477">
        <f>'1. key ratios '!B2</f>
        <v>44742</v>
      </c>
    </row>
    <row r="3" spans="1:4">
      <c r="A3" s="443" t="s">
        <v>588</v>
      </c>
    </row>
    <row r="5" spans="1:4" ht="25.5">
      <c r="A5" s="725" t="s">
        <v>589</v>
      </c>
      <c r="B5" s="725"/>
      <c r="C5" s="474" t="s">
        <v>590</v>
      </c>
      <c r="D5" s="474" t="s">
        <v>591</v>
      </c>
    </row>
    <row r="6" spans="1:4">
      <c r="A6" s="454">
        <v>1</v>
      </c>
      <c r="B6" s="455" t="s">
        <v>592</v>
      </c>
      <c r="C6" s="789">
        <v>5254084.2708999999</v>
      </c>
      <c r="D6" s="447"/>
    </row>
    <row r="7" spans="1:4">
      <c r="A7" s="456">
        <v>2</v>
      </c>
      <c r="B7" s="455" t="s">
        <v>593</v>
      </c>
      <c r="C7" s="789">
        <f>SUM(C8:C11)</f>
        <v>1630803.6329999999</v>
      </c>
      <c r="D7" s="447">
        <f>SUM(D8:D11)</f>
        <v>0</v>
      </c>
    </row>
    <row r="8" spans="1:4">
      <c r="A8" s="457">
        <v>2.1</v>
      </c>
      <c r="B8" s="458" t="s">
        <v>704</v>
      </c>
      <c r="C8" s="789">
        <v>1166647.3762999999</v>
      </c>
      <c r="D8" s="447"/>
    </row>
    <row r="9" spans="1:4">
      <c r="A9" s="457">
        <v>2.2000000000000002</v>
      </c>
      <c r="B9" s="458" t="s">
        <v>702</v>
      </c>
      <c r="C9" s="789">
        <v>314270.89279999997</v>
      </c>
      <c r="D9" s="447"/>
    </row>
    <row r="10" spans="1:4">
      <c r="A10" s="457">
        <v>2.2999999999999998</v>
      </c>
      <c r="B10" s="458" t="s">
        <v>594</v>
      </c>
      <c r="C10" s="789">
        <v>149885.3639</v>
      </c>
      <c r="D10" s="447"/>
    </row>
    <row r="11" spans="1:4">
      <c r="A11" s="457">
        <v>2.4</v>
      </c>
      <c r="B11" s="458" t="s">
        <v>595</v>
      </c>
      <c r="C11" s="789">
        <v>0</v>
      </c>
      <c r="D11" s="447"/>
    </row>
    <row r="12" spans="1:4">
      <c r="A12" s="454">
        <v>3</v>
      </c>
      <c r="B12" s="455" t="s">
        <v>596</v>
      </c>
      <c r="C12" s="789">
        <f>SUM(C13:C18)</f>
        <v>1220361.9841</v>
      </c>
      <c r="D12" s="447">
        <f>SUM(D13:D18)</f>
        <v>0</v>
      </c>
    </row>
    <row r="13" spans="1:4">
      <c r="A13" s="457">
        <v>3.1</v>
      </c>
      <c r="B13" s="458" t="s">
        <v>597</v>
      </c>
      <c r="C13" s="789"/>
      <c r="D13" s="447"/>
    </row>
    <row r="14" spans="1:4">
      <c r="A14" s="457">
        <v>3.2</v>
      </c>
      <c r="B14" s="458" t="s">
        <v>598</v>
      </c>
      <c r="C14" s="789">
        <v>634458.63769999996</v>
      </c>
      <c r="D14" s="447"/>
    </row>
    <row r="15" spans="1:4">
      <c r="A15" s="457">
        <v>3.3</v>
      </c>
      <c r="B15" s="458" t="s">
        <v>693</v>
      </c>
      <c r="C15" s="789">
        <v>333420.25709999999</v>
      </c>
      <c r="D15" s="447"/>
    </row>
    <row r="16" spans="1:4">
      <c r="A16" s="457">
        <v>3.4</v>
      </c>
      <c r="B16" s="458" t="s">
        <v>703</v>
      </c>
      <c r="C16" s="789">
        <v>0</v>
      </c>
      <c r="D16" s="447"/>
    </row>
    <row r="17" spans="1:4">
      <c r="A17" s="456">
        <v>3.5</v>
      </c>
      <c r="B17" s="458" t="s">
        <v>599</v>
      </c>
      <c r="C17" s="789">
        <v>252483.08929999999</v>
      </c>
      <c r="D17" s="447"/>
    </row>
    <row r="18" spans="1:4">
      <c r="A18" s="457">
        <v>3.6</v>
      </c>
      <c r="B18" s="458" t="s">
        <v>600</v>
      </c>
      <c r="C18" s="789"/>
      <c r="D18" s="447"/>
    </row>
    <row r="19" spans="1:4">
      <c r="A19" s="459">
        <v>4</v>
      </c>
      <c r="B19" s="455" t="s">
        <v>601</v>
      </c>
      <c r="C19" s="788">
        <f>C6+C7-C12</f>
        <v>5664525.9197999993</v>
      </c>
      <c r="D19" s="452">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C19"/>
    </sheetView>
  </sheetViews>
  <sheetFormatPr defaultColWidth="9.140625" defaultRowHeight="12.75"/>
  <cols>
    <col min="1" max="1" width="11.85546875" style="450" bestFit="1" customWidth="1"/>
    <col min="2" max="2" width="124.7109375" style="450" customWidth="1"/>
    <col min="3" max="3" width="31.5703125" style="450" customWidth="1"/>
    <col min="4" max="4" width="39.140625" style="450" customWidth="1"/>
    <col min="5" max="16384" width="9.140625" style="450"/>
  </cols>
  <sheetData>
    <row r="1" spans="1:4" ht="13.5">
      <c r="A1" s="441" t="s">
        <v>31</v>
      </c>
      <c r="B1" s="3" t="str">
        <f>'Info '!C2</f>
        <v>JSC Ziraat Bank Georgia</v>
      </c>
    </row>
    <row r="2" spans="1:4" ht="13.5">
      <c r="A2" s="442" t="s">
        <v>32</v>
      </c>
      <c r="B2" s="477">
        <f>'1. key ratios '!B2</f>
        <v>44742</v>
      </c>
    </row>
    <row r="3" spans="1:4">
      <c r="A3" s="443" t="s">
        <v>602</v>
      </c>
    </row>
    <row r="4" spans="1:4">
      <c r="A4" s="443"/>
    </row>
    <row r="5" spans="1:4" ht="15" customHeight="1">
      <c r="A5" s="726" t="s">
        <v>705</v>
      </c>
      <c r="B5" s="727"/>
      <c r="C5" s="716" t="s">
        <v>603</v>
      </c>
      <c r="D5" s="730" t="s">
        <v>604</v>
      </c>
    </row>
    <row r="6" spans="1:4">
      <c r="A6" s="728"/>
      <c r="B6" s="729"/>
      <c r="C6" s="719"/>
      <c r="D6" s="730"/>
    </row>
    <row r="7" spans="1:4">
      <c r="A7" s="452">
        <v>1</v>
      </c>
      <c r="B7" s="452" t="s">
        <v>592</v>
      </c>
      <c r="C7" s="788">
        <v>8753451.9623000007</v>
      </c>
      <c r="D7" s="499"/>
    </row>
    <row r="8" spans="1:4">
      <c r="A8" s="447">
        <v>2</v>
      </c>
      <c r="B8" s="447" t="s">
        <v>605</v>
      </c>
      <c r="C8" s="789">
        <v>2607207.0946</v>
      </c>
      <c r="D8" s="499"/>
    </row>
    <row r="9" spans="1:4">
      <c r="A9" s="447">
        <v>3</v>
      </c>
      <c r="B9" s="460" t="s">
        <v>606</v>
      </c>
      <c r="C9" s="789">
        <v>216650.18369999999</v>
      </c>
      <c r="D9" s="499"/>
    </row>
    <row r="10" spans="1:4">
      <c r="A10" s="447">
        <v>4</v>
      </c>
      <c r="B10" s="447" t="s">
        <v>607</v>
      </c>
      <c r="C10" s="789">
        <v>725310.36309999996</v>
      </c>
      <c r="D10" s="499"/>
    </row>
    <row r="11" spans="1:4">
      <c r="A11" s="447">
        <v>5</v>
      </c>
      <c r="B11" s="461" t="s">
        <v>608</v>
      </c>
      <c r="C11" s="789"/>
      <c r="D11" s="499"/>
    </row>
    <row r="12" spans="1:4">
      <c r="A12" s="447">
        <v>6</v>
      </c>
      <c r="B12" s="461" t="s">
        <v>609</v>
      </c>
      <c r="C12" s="789">
        <v>0</v>
      </c>
      <c r="D12" s="499"/>
    </row>
    <row r="13" spans="1:4">
      <c r="A13" s="447">
        <v>7</v>
      </c>
      <c r="B13" s="461" t="s">
        <v>610</v>
      </c>
      <c r="C13" s="789">
        <v>360541.84389999998</v>
      </c>
      <c r="D13" s="499"/>
    </row>
    <row r="14" spans="1:4">
      <c r="A14" s="447">
        <v>8</v>
      </c>
      <c r="B14" s="461" t="s">
        <v>611</v>
      </c>
      <c r="C14" s="789"/>
      <c r="D14" s="447"/>
    </row>
    <row r="15" spans="1:4">
      <c r="A15" s="447">
        <v>9</v>
      </c>
      <c r="B15" s="461" t="s">
        <v>612</v>
      </c>
      <c r="C15" s="789"/>
      <c r="D15" s="447"/>
    </row>
    <row r="16" spans="1:4">
      <c r="A16" s="447">
        <v>10</v>
      </c>
      <c r="B16" s="461" t="s">
        <v>613</v>
      </c>
      <c r="C16" s="789"/>
      <c r="D16" s="499"/>
    </row>
    <row r="17" spans="1:4">
      <c r="A17" s="447">
        <v>11</v>
      </c>
      <c r="B17" s="461" t="s">
        <v>614</v>
      </c>
      <c r="C17" s="789"/>
      <c r="D17" s="447"/>
    </row>
    <row r="18" spans="1:4">
      <c r="A18" s="447">
        <v>12</v>
      </c>
      <c r="B18" s="458" t="s">
        <v>710</v>
      </c>
      <c r="C18" s="789">
        <v>364768.51919999998</v>
      </c>
      <c r="D18" s="499"/>
    </row>
    <row r="19" spans="1:4">
      <c r="A19" s="452">
        <v>13</v>
      </c>
      <c r="B19" s="487" t="s">
        <v>601</v>
      </c>
      <c r="C19" s="788">
        <f>C7+C8+C9-C10</f>
        <v>10851998.877500001</v>
      </c>
      <c r="D19" s="500"/>
    </row>
    <row r="22" spans="1:4">
      <c r="B22" s="441"/>
    </row>
    <row r="23" spans="1:4">
      <c r="B23" s="442"/>
    </row>
    <row r="24" spans="1:4">
      <c r="B24" s="44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C15" sqref="C15"/>
    </sheetView>
  </sheetViews>
  <sheetFormatPr defaultColWidth="9.140625" defaultRowHeight="12.75"/>
  <cols>
    <col min="1" max="1" width="11.85546875" style="450" bestFit="1" customWidth="1"/>
    <col min="2" max="2" width="80.7109375" style="450" customWidth="1"/>
    <col min="3" max="3" width="15.5703125" style="450" customWidth="1"/>
    <col min="4" max="5" width="22.28515625" style="450" customWidth="1"/>
    <col min="6" max="6" width="23.42578125" style="450" customWidth="1"/>
    <col min="7" max="14" width="22.28515625" style="450" customWidth="1"/>
    <col min="15" max="15" width="23.28515625" style="450" bestFit="1" customWidth="1"/>
    <col min="16" max="16" width="21.7109375" style="450" bestFit="1" customWidth="1"/>
    <col min="17" max="19" width="19" style="450" bestFit="1" customWidth="1"/>
    <col min="20" max="20" width="16.140625" style="450" customWidth="1"/>
    <col min="21" max="21" width="21" style="450" customWidth="1"/>
    <col min="22" max="22" width="20" style="450" customWidth="1"/>
    <col min="23" max="16384" width="9.140625" style="450"/>
  </cols>
  <sheetData>
    <row r="1" spans="1:22" ht="13.5">
      <c r="A1" s="441" t="s">
        <v>31</v>
      </c>
      <c r="B1" s="3" t="str">
        <f>'Info '!C2</f>
        <v>JSC Ziraat Bank Georgia</v>
      </c>
    </row>
    <row r="2" spans="1:22" ht="13.5">
      <c r="A2" s="442" t="s">
        <v>32</v>
      </c>
      <c r="B2" s="477">
        <f>'1. key ratios '!B2</f>
        <v>44742</v>
      </c>
      <c r="C2" s="480"/>
    </row>
    <row r="3" spans="1:22">
      <c r="A3" s="443" t="s">
        <v>615</v>
      </c>
    </row>
    <row r="5" spans="1:22" ht="15" customHeight="1">
      <c r="A5" s="716" t="s">
        <v>540</v>
      </c>
      <c r="B5" s="718"/>
      <c r="C5" s="733" t="s">
        <v>616</v>
      </c>
      <c r="D5" s="734"/>
      <c r="E5" s="734"/>
      <c r="F5" s="734"/>
      <c r="G5" s="734"/>
      <c r="H5" s="734"/>
      <c r="I5" s="734"/>
      <c r="J5" s="734"/>
      <c r="K5" s="734"/>
      <c r="L5" s="734"/>
      <c r="M5" s="734"/>
      <c r="N5" s="734"/>
      <c r="O5" s="734"/>
      <c r="P5" s="734"/>
      <c r="Q5" s="734"/>
      <c r="R5" s="734"/>
      <c r="S5" s="734"/>
      <c r="T5" s="734"/>
      <c r="U5" s="735"/>
      <c r="V5" s="488"/>
    </row>
    <row r="6" spans="1:22">
      <c r="A6" s="731"/>
      <c r="B6" s="732"/>
      <c r="C6" s="736" t="s">
        <v>109</v>
      </c>
      <c r="D6" s="738" t="s">
        <v>617</v>
      </c>
      <c r="E6" s="738"/>
      <c r="F6" s="723"/>
      <c r="G6" s="739" t="s">
        <v>618</v>
      </c>
      <c r="H6" s="740"/>
      <c r="I6" s="740"/>
      <c r="J6" s="740"/>
      <c r="K6" s="741"/>
      <c r="L6" s="476"/>
      <c r="M6" s="742" t="s">
        <v>619</v>
      </c>
      <c r="N6" s="742"/>
      <c r="O6" s="723"/>
      <c r="P6" s="723"/>
      <c r="Q6" s="723"/>
      <c r="R6" s="723"/>
      <c r="S6" s="723"/>
      <c r="T6" s="723"/>
      <c r="U6" s="723"/>
      <c r="V6" s="476"/>
    </row>
    <row r="7" spans="1:22" ht="25.5">
      <c r="A7" s="719"/>
      <c r="B7" s="721"/>
      <c r="C7" s="737"/>
      <c r="D7" s="489"/>
      <c r="E7" s="482" t="s">
        <v>620</v>
      </c>
      <c r="F7" s="482" t="s">
        <v>621</v>
      </c>
      <c r="G7" s="480"/>
      <c r="H7" s="482" t="s">
        <v>620</v>
      </c>
      <c r="I7" s="482" t="s">
        <v>622</v>
      </c>
      <c r="J7" s="482" t="s">
        <v>623</v>
      </c>
      <c r="K7" s="482" t="s">
        <v>624</v>
      </c>
      <c r="L7" s="475"/>
      <c r="M7" s="470" t="s">
        <v>625</v>
      </c>
      <c r="N7" s="482" t="s">
        <v>623</v>
      </c>
      <c r="O7" s="482" t="s">
        <v>626</v>
      </c>
      <c r="P7" s="482" t="s">
        <v>627</v>
      </c>
      <c r="Q7" s="482" t="s">
        <v>628</v>
      </c>
      <c r="R7" s="482" t="s">
        <v>629</v>
      </c>
      <c r="S7" s="482" t="s">
        <v>630</v>
      </c>
      <c r="T7" s="490" t="s">
        <v>631</v>
      </c>
      <c r="U7" s="482" t="s">
        <v>632</v>
      </c>
      <c r="V7" s="488"/>
    </row>
    <row r="8" spans="1:22">
      <c r="A8" s="491">
        <v>1</v>
      </c>
      <c r="B8" s="452" t="s">
        <v>633</v>
      </c>
      <c r="C8" s="794">
        <f>SUM(C9:C14)</f>
        <v>95936863.127099991</v>
      </c>
      <c r="D8" s="794">
        <f t="shared" ref="D8:U8" si="0">SUM(D9:D14)</f>
        <v>77955300.767299995</v>
      </c>
      <c r="E8" s="794">
        <f t="shared" si="0"/>
        <v>38230.21</v>
      </c>
      <c r="F8" s="794">
        <f t="shared" si="0"/>
        <v>0</v>
      </c>
      <c r="G8" s="794">
        <f t="shared" si="0"/>
        <v>7129563.8110000007</v>
      </c>
      <c r="H8" s="788">
        <f t="shared" si="0"/>
        <v>0</v>
      </c>
      <c r="I8" s="788">
        <f t="shared" si="0"/>
        <v>0</v>
      </c>
      <c r="J8" s="788">
        <f t="shared" si="0"/>
        <v>0</v>
      </c>
      <c r="K8" s="788">
        <f t="shared" si="0"/>
        <v>0</v>
      </c>
      <c r="L8" s="788">
        <f t="shared" si="0"/>
        <v>10851998.548800001</v>
      </c>
      <c r="M8" s="788">
        <f t="shared" si="0"/>
        <v>718228.03469999996</v>
      </c>
      <c r="N8" s="788">
        <f t="shared" si="0"/>
        <v>1332579.2497</v>
      </c>
      <c r="O8" s="788">
        <f t="shared" si="0"/>
        <v>16081.18</v>
      </c>
      <c r="P8" s="788">
        <f t="shared" si="0"/>
        <v>432730.02</v>
      </c>
      <c r="Q8" s="788">
        <f t="shared" si="0"/>
        <v>468838.24910000002</v>
      </c>
      <c r="R8" s="788">
        <f t="shared" si="0"/>
        <v>0</v>
      </c>
      <c r="S8" s="788">
        <f t="shared" si="0"/>
        <v>0</v>
      </c>
      <c r="T8" s="788">
        <f t="shared" si="0"/>
        <v>0</v>
      </c>
      <c r="U8" s="788">
        <f t="shared" si="0"/>
        <v>11000</v>
      </c>
      <c r="V8" s="453"/>
    </row>
    <row r="9" spans="1:22">
      <c r="A9" s="447">
        <v>1.1000000000000001</v>
      </c>
      <c r="B9" s="472" t="s">
        <v>634</v>
      </c>
      <c r="C9" s="793"/>
      <c r="D9" s="793"/>
      <c r="E9" s="793"/>
      <c r="F9" s="793"/>
      <c r="G9" s="793"/>
      <c r="H9" s="789"/>
      <c r="I9" s="789"/>
      <c r="J9" s="789"/>
      <c r="K9" s="789"/>
      <c r="L9" s="789"/>
      <c r="M9" s="789"/>
      <c r="N9" s="789"/>
      <c r="O9" s="789"/>
      <c r="P9" s="789"/>
      <c r="Q9" s="789"/>
      <c r="R9" s="789"/>
      <c r="S9" s="789"/>
      <c r="T9" s="789"/>
      <c r="U9" s="789"/>
      <c r="V9" s="453"/>
    </row>
    <row r="10" spans="1:22">
      <c r="A10" s="447">
        <v>1.2</v>
      </c>
      <c r="B10" s="472" t="s">
        <v>635</v>
      </c>
      <c r="C10" s="793"/>
      <c r="D10" s="793"/>
      <c r="E10" s="793"/>
      <c r="F10" s="793"/>
      <c r="G10" s="793"/>
      <c r="H10" s="789"/>
      <c r="I10" s="789"/>
      <c r="J10" s="789"/>
      <c r="K10" s="789"/>
      <c r="L10" s="789"/>
      <c r="M10" s="789"/>
      <c r="N10" s="789"/>
      <c r="O10" s="789"/>
      <c r="P10" s="789"/>
      <c r="Q10" s="789"/>
      <c r="R10" s="789"/>
      <c r="S10" s="789"/>
      <c r="T10" s="789"/>
      <c r="U10" s="789"/>
      <c r="V10" s="453"/>
    </row>
    <row r="11" spans="1:22">
      <c r="A11" s="447">
        <v>1.3</v>
      </c>
      <c r="B11" s="472" t="s">
        <v>636</v>
      </c>
      <c r="C11" s="793">
        <v>5000000</v>
      </c>
      <c r="D11" s="793">
        <v>5000000</v>
      </c>
      <c r="E11" s="793">
        <v>0</v>
      </c>
      <c r="F11" s="793">
        <v>0</v>
      </c>
      <c r="G11" s="793">
        <v>0</v>
      </c>
      <c r="H11" s="789">
        <v>0</v>
      </c>
      <c r="I11" s="789">
        <v>0</v>
      </c>
      <c r="J11" s="789">
        <v>0</v>
      </c>
      <c r="K11" s="789">
        <v>0</v>
      </c>
      <c r="L11" s="789">
        <v>0</v>
      </c>
      <c r="M11" s="789">
        <v>0</v>
      </c>
      <c r="N11" s="789">
        <v>0</v>
      </c>
      <c r="O11" s="789">
        <v>0</v>
      </c>
      <c r="P11" s="789">
        <v>0</v>
      </c>
      <c r="Q11" s="789">
        <v>0</v>
      </c>
      <c r="R11" s="789">
        <v>0</v>
      </c>
      <c r="S11" s="789">
        <v>0</v>
      </c>
      <c r="T11" s="789">
        <v>0</v>
      </c>
      <c r="U11" s="789">
        <v>0</v>
      </c>
      <c r="V11" s="453"/>
    </row>
    <row r="12" spans="1:22">
      <c r="A12" s="447">
        <v>1.4</v>
      </c>
      <c r="B12" s="472" t="s">
        <v>637</v>
      </c>
      <c r="C12" s="793"/>
      <c r="D12" s="793"/>
      <c r="E12" s="793"/>
      <c r="F12" s="793"/>
      <c r="G12" s="793"/>
      <c r="H12" s="789"/>
      <c r="I12" s="789"/>
      <c r="J12" s="789"/>
      <c r="K12" s="789"/>
      <c r="L12" s="789"/>
      <c r="M12" s="789"/>
      <c r="N12" s="789"/>
      <c r="O12" s="789"/>
      <c r="P12" s="789"/>
      <c r="Q12" s="789"/>
      <c r="R12" s="789"/>
      <c r="S12" s="789"/>
      <c r="T12" s="789"/>
      <c r="U12" s="789"/>
      <c r="V12" s="453"/>
    </row>
    <row r="13" spans="1:22">
      <c r="A13" s="447">
        <v>1.5</v>
      </c>
      <c r="B13" s="472" t="s">
        <v>638</v>
      </c>
      <c r="C13" s="793">
        <v>73987729.614199996</v>
      </c>
      <c r="D13" s="793">
        <v>60917040.701399997</v>
      </c>
      <c r="E13" s="793">
        <v>0</v>
      </c>
      <c r="F13" s="793">
        <v>0</v>
      </c>
      <c r="G13" s="793">
        <v>4529987.82</v>
      </c>
      <c r="H13" s="789">
        <v>0</v>
      </c>
      <c r="I13" s="789">
        <v>0</v>
      </c>
      <c r="J13" s="789">
        <v>0</v>
      </c>
      <c r="K13" s="789">
        <v>0</v>
      </c>
      <c r="L13" s="789">
        <v>8540701.0928000007</v>
      </c>
      <c r="M13" s="789">
        <v>502992.54629999999</v>
      </c>
      <c r="N13" s="789">
        <v>953171.30429999996</v>
      </c>
      <c r="O13" s="789">
        <v>16081.18</v>
      </c>
      <c r="P13" s="789">
        <v>0</v>
      </c>
      <c r="Q13" s="789">
        <v>236983.1569</v>
      </c>
      <c r="R13" s="789">
        <v>0</v>
      </c>
      <c r="S13" s="789">
        <v>0</v>
      </c>
      <c r="T13" s="789">
        <v>0</v>
      </c>
      <c r="U13" s="789">
        <v>0</v>
      </c>
      <c r="V13" s="453"/>
    </row>
    <row r="14" spans="1:22">
      <c r="A14" s="447">
        <v>1.6</v>
      </c>
      <c r="B14" s="472" t="s">
        <v>639</v>
      </c>
      <c r="C14" s="793">
        <v>16949133.512899999</v>
      </c>
      <c r="D14" s="793">
        <v>12038260.0659</v>
      </c>
      <c r="E14" s="793">
        <v>38230.21</v>
      </c>
      <c r="F14" s="793">
        <v>0</v>
      </c>
      <c r="G14" s="793">
        <v>2599575.9909999999</v>
      </c>
      <c r="H14" s="789">
        <v>0</v>
      </c>
      <c r="I14" s="789">
        <v>0</v>
      </c>
      <c r="J14" s="789">
        <v>0</v>
      </c>
      <c r="K14" s="789">
        <v>0</v>
      </c>
      <c r="L14" s="789">
        <v>2311297.4559999998</v>
      </c>
      <c r="M14" s="789">
        <v>215235.4884</v>
      </c>
      <c r="N14" s="789">
        <v>379407.94540000003</v>
      </c>
      <c r="O14" s="789">
        <v>0</v>
      </c>
      <c r="P14" s="789">
        <v>432730.02</v>
      </c>
      <c r="Q14" s="789">
        <v>231855.09220000001</v>
      </c>
      <c r="R14" s="789">
        <v>0</v>
      </c>
      <c r="S14" s="789">
        <v>0</v>
      </c>
      <c r="T14" s="789">
        <v>0</v>
      </c>
      <c r="U14" s="789">
        <v>11000</v>
      </c>
      <c r="V14" s="453"/>
    </row>
    <row r="15" spans="1:22">
      <c r="A15" s="491">
        <v>2</v>
      </c>
      <c r="B15" s="452" t="s">
        <v>640</v>
      </c>
      <c r="C15" s="794">
        <f>SUM(C16:C21)</f>
        <v>996190.14</v>
      </c>
      <c r="D15" s="794">
        <f>SUM(D16:D21)</f>
        <v>996190.14</v>
      </c>
      <c r="E15" s="793"/>
      <c r="F15" s="793"/>
      <c r="G15" s="793"/>
      <c r="H15" s="789"/>
      <c r="I15" s="789"/>
      <c r="J15" s="789"/>
      <c r="K15" s="789"/>
      <c r="L15" s="789"/>
      <c r="M15" s="789"/>
      <c r="N15" s="789"/>
      <c r="O15" s="789"/>
      <c r="P15" s="789"/>
      <c r="Q15" s="789"/>
      <c r="R15" s="789"/>
      <c r="S15" s="789"/>
      <c r="T15" s="789"/>
      <c r="U15" s="789"/>
      <c r="V15" s="453"/>
    </row>
    <row r="16" spans="1:22">
      <c r="A16" s="447">
        <v>2.1</v>
      </c>
      <c r="B16" s="472" t="s">
        <v>634</v>
      </c>
      <c r="C16" s="793"/>
      <c r="D16" s="793"/>
      <c r="E16" s="793"/>
      <c r="F16" s="793"/>
      <c r="G16" s="793"/>
      <c r="H16" s="789"/>
      <c r="I16" s="789"/>
      <c r="J16" s="789"/>
      <c r="K16" s="789"/>
      <c r="L16" s="789"/>
      <c r="M16" s="789"/>
      <c r="N16" s="789"/>
      <c r="O16" s="789"/>
      <c r="P16" s="789"/>
      <c r="Q16" s="789"/>
      <c r="R16" s="789"/>
      <c r="S16" s="789"/>
      <c r="T16" s="789"/>
      <c r="U16" s="789"/>
      <c r="V16" s="453"/>
    </row>
    <row r="17" spans="1:22">
      <c r="A17" s="447">
        <v>2.2000000000000002</v>
      </c>
      <c r="B17" s="472" t="s">
        <v>635</v>
      </c>
      <c r="C17" s="793">
        <v>996190.14</v>
      </c>
      <c r="D17" s="793">
        <v>996190.14</v>
      </c>
      <c r="E17" s="793"/>
      <c r="F17" s="793"/>
      <c r="G17" s="793"/>
      <c r="H17" s="789"/>
      <c r="I17" s="789"/>
      <c r="J17" s="789"/>
      <c r="K17" s="789"/>
      <c r="L17" s="789"/>
      <c r="M17" s="789"/>
      <c r="N17" s="789"/>
      <c r="O17" s="789"/>
      <c r="P17" s="789"/>
      <c r="Q17" s="789"/>
      <c r="R17" s="789"/>
      <c r="S17" s="789"/>
      <c r="T17" s="789"/>
      <c r="U17" s="789"/>
      <c r="V17" s="453"/>
    </row>
    <row r="18" spans="1:22">
      <c r="A18" s="447">
        <v>2.2999999999999998</v>
      </c>
      <c r="B18" s="472" t="s">
        <v>636</v>
      </c>
      <c r="C18" s="793"/>
      <c r="D18" s="793"/>
      <c r="E18" s="793"/>
      <c r="F18" s="793"/>
      <c r="G18" s="793"/>
      <c r="H18" s="789"/>
      <c r="I18" s="789"/>
      <c r="J18" s="789"/>
      <c r="K18" s="789"/>
      <c r="L18" s="789"/>
      <c r="M18" s="789"/>
      <c r="N18" s="789"/>
      <c r="O18" s="789"/>
      <c r="P18" s="789"/>
      <c r="Q18" s="789"/>
      <c r="R18" s="789"/>
      <c r="S18" s="789"/>
      <c r="T18" s="789"/>
      <c r="U18" s="789"/>
      <c r="V18" s="453"/>
    </row>
    <row r="19" spans="1:22">
      <c r="A19" s="447">
        <v>2.4</v>
      </c>
      <c r="B19" s="472" t="s">
        <v>637</v>
      </c>
      <c r="C19" s="793"/>
      <c r="D19" s="793"/>
      <c r="E19" s="793"/>
      <c r="F19" s="793"/>
      <c r="G19" s="793"/>
      <c r="H19" s="789"/>
      <c r="I19" s="789"/>
      <c r="J19" s="789"/>
      <c r="K19" s="789"/>
      <c r="L19" s="789"/>
      <c r="M19" s="789"/>
      <c r="N19" s="789"/>
      <c r="O19" s="789"/>
      <c r="P19" s="789"/>
      <c r="Q19" s="789"/>
      <c r="R19" s="789"/>
      <c r="S19" s="789"/>
      <c r="T19" s="789"/>
      <c r="U19" s="789"/>
      <c r="V19" s="453"/>
    </row>
    <row r="20" spans="1:22">
      <c r="A20" s="447">
        <v>2.5</v>
      </c>
      <c r="B20" s="472" t="s">
        <v>638</v>
      </c>
      <c r="C20" s="793"/>
      <c r="D20" s="793"/>
      <c r="E20" s="793"/>
      <c r="F20" s="793"/>
      <c r="G20" s="793"/>
      <c r="H20" s="789"/>
      <c r="I20" s="789"/>
      <c r="J20" s="789"/>
      <c r="K20" s="789"/>
      <c r="L20" s="789"/>
      <c r="M20" s="789"/>
      <c r="N20" s="789"/>
      <c r="O20" s="789"/>
      <c r="P20" s="789"/>
      <c r="Q20" s="789"/>
      <c r="R20" s="789"/>
      <c r="S20" s="789"/>
      <c r="T20" s="789"/>
      <c r="U20" s="789"/>
      <c r="V20" s="453"/>
    </row>
    <row r="21" spans="1:22">
      <c r="A21" s="447">
        <v>2.6</v>
      </c>
      <c r="B21" s="472" t="s">
        <v>639</v>
      </c>
      <c r="C21" s="793"/>
      <c r="D21" s="793"/>
      <c r="E21" s="793"/>
      <c r="F21" s="793"/>
      <c r="G21" s="793"/>
      <c r="H21" s="789"/>
      <c r="I21" s="789"/>
      <c r="J21" s="789"/>
      <c r="K21" s="789"/>
      <c r="L21" s="789"/>
      <c r="M21" s="789"/>
      <c r="N21" s="789"/>
      <c r="O21" s="789"/>
      <c r="P21" s="789"/>
      <c r="Q21" s="789"/>
      <c r="R21" s="789"/>
      <c r="S21" s="789"/>
      <c r="T21" s="789"/>
      <c r="U21" s="789"/>
      <c r="V21" s="453"/>
    </row>
    <row r="22" spans="1:22">
      <c r="A22" s="491">
        <v>3</v>
      </c>
      <c r="B22" s="452" t="s">
        <v>695</v>
      </c>
      <c r="C22" s="794">
        <f>SUM(C23:C28)</f>
        <v>17274246.1622</v>
      </c>
      <c r="D22" s="794">
        <f>SUM(D23:D28)</f>
        <v>10470000.141100001</v>
      </c>
      <c r="E22" s="795"/>
      <c r="F22" s="795"/>
      <c r="G22" s="794">
        <f>SUM(G23:G28)</f>
        <v>38000</v>
      </c>
      <c r="H22" s="796"/>
      <c r="I22" s="796"/>
      <c r="J22" s="796"/>
      <c r="K22" s="796"/>
      <c r="L22" s="789"/>
      <c r="M22" s="796"/>
      <c r="N22" s="796"/>
      <c r="O22" s="796"/>
      <c r="P22" s="796"/>
      <c r="Q22" s="796"/>
      <c r="R22" s="796"/>
      <c r="S22" s="796"/>
      <c r="T22" s="796"/>
      <c r="U22" s="789"/>
      <c r="V22" s="453"/>
    </row>
    <row r="23" spans="1:22">
      <c r="A23" s="447">
        <v>3.1</v>
      </c>
      <c r="B23" s="472" t="s">
        <v>634</v>
      </c>
      <c r="C23" s="793"/>
      <c r="D23" s="793"/>
      <c r="E23" s="795"/>
      <c r="F23" s="795"/>
      <c r="G23" s="793"/>
      <c r="H23" s="796"/>
      <c r="I23" s="796"/>
      <c r="J23" s="796"/>
      <c r="K23" s="796"/>
      <c r="L23" s="789"/>
      <c r="M23" s="796"/>
      <c r="N23" s="796"/>
      <c r="O23" s="796"/>
      <c r="P23" s="796"/>
      <c r="Q23" s="796"/>
      <c r="R23" s="796"/>
      <c r="S23" s="796"/>
      <c r="T23" s="796"/>
      <c r="U23" s="789"/>
      <c r="V23" s="453"/>
    </row>
    <row r="24" spans="1:22">
      <c r="A24" s="447">
        <v>3.2</v>
      </c>
      <c r="B24" s="472" t="s">
        <v>635</v>
      </c>
      <c r="C24" s="793"/>
      <c r="D24" s="793"/>
      <c r="E24" s="795"/>
      <c r="F24" s="795"/>
      <c r="G24" s="793"/>
      <c r="H24" s="796"/>
      <c r="I24" s="796"/>
      <c r="J24" s="796"/>
      <c r="K24" s="796"/>
      <c r="L24" s="789"/>
      <c r="M24" s="796"/>
      <c r="N24" s="796"/>
      <c r="O24" s="796"/>
      <c r="P24" s="796"/>
      <c r="Q24" s="796"/>
      <c r="R24" s="796"/>
      <c r="S24" s="796"/>
      <c r="T24" s="796"/>
      <c r="U24" s="789"/>
      <c r="V24" s="453"/>
    </row>
    <row r="25" spans="1:22">
      <c r="A25" s="447">
        <v>3.3</v>
      </c>
      <c r="B25" s="472" t="s">
        <v>636</v>
      </c>
      <c r="C25" s="793">
        <v>5573472.3810999999</v>
      </c>
      <c r="D25" s="793">
        <v>5535472.3810999999</v>
      </c>
      <c r="E25" s="795"/>
      <c r="F25" s="795"/>
      <c r="G25" s="793">
        <v>38000</v>
      </c>
      <c r="H25" s="796"/>
      <c r="I25" s="796"/>
      <c r="J25" s="796"/>
      <c r="K25" s="796"/>
      <c r="L25" s="789">
        <v>0</v>
      </c>
      <c r="M25" s="796"/>
      <c r="N25" s="796"/>
      <c r="O25" s="796"/>
      <c r="P25" s="796"/>
      <c r="Q25" s="796"/>
      <c r="R25" s="796"/>
      <c r="S25" s="796"/>
      <c r="T25" s="796"/>
      <c r="U25" s="789">
        <v>0</v>
      </c>
      <c r="V25" s="453"/>
    </row>
    <row r="26" spans="1:22">
      <c r="A26" s="447">
        <v>3.4</v>
      </c>
      <c r="B26" s="472" t="s">
        <v>637</v>
      </c>
      <c r="C26" s="793"/>
      <c r="D26" s="793"/>
      <c r="E26" s="795"/>
      <c r="F26" s="795"/>
      <c r="G26" s="793"/>
      <c r="H26" s="796"/>
      <c r="I26" s="796"/>
      <c r="J26" s="796"/>
      <c r="K26" s="796"/>
      <c r="L26" s="789"/>
      <c r="M26" s="796"/>
      <c r="N26" s="796"/>
      <c r="O26" s="796"/>
      <c r="P26" s="796"/>
      <c r="Q26" s="796"/>
      <c r="R26" s="796"/>
      <c r="S26" s="796"/>
      <c r="T26" s="796"/>
      <c r="U26" s="789"/>
      <c r="V26" s="453"/>
    </row>
    <row r="27" spans="1:22">
      <c r="A27" s="447">
        <v>3.5</v>
      </c>
      <c r="B27" s="472" t="s">
        <v>638</v>
      </c>
      <c r="C27" s="793">
        <f>4914527.76+6366160.3211</f>
        <v>11280688.0811</v>
      </c>
      <c r="D27" s="793">
        <v>4914527.76</v>
      </c>
      <c r="E27" s="795"/>
      <c r="F27" s="795"/>
      <c r="G27" s="793"/>
      <c r="H27" s="796"/>
      <c r="I27" s="796"/>
      <c r="J27" s="796"/>
      <c r="K27" s="796"/>
      <c r="L27" s="789"/>
      <c r="M27" s="796"/>
      <c r="N27" s="796"/>
      <c r="O27" s="796"/>
      <c r="P27" s="796"/>
      <c r="Q27" s="796"/>
      <c r="R27" s="796"/>
      <c r="S27" s="796"/>
      <c r="T27" s="796"/>
      <c r="U27" s="789"/>
      <c r="V27" s="453"/>
    </row>
    <row r="28" spans="1:22">
      <c r="A28" s="447">
        <v>3.6</v>
      </c>
      <c r="B28" s="472" t="s">
        <v>639</v>
      </c>
      <c r="C28" s="793">
        <f>20000+400085.7</f>
        <v>420085.7</v>
      </c>
      <c r="D28" s="793">
        <v>20000</v>
      </c>
      <c r="E28" s="795"/>
      <c r="F28" s="795"/>
      <c r="G28" s="793"/>
      <c r="H28" s="796"/>
      <c r="I28" s="796"/>
      <c r="J28" s="796"/>
      <c r="K28" s="796"/>
      <c r="L28" s="789"/>
      <c r="M28" s="796"/>
      <c r="N28" s="796"/>
      <c r="O28" s="796"/>
      <c r="P28" s="796"/>
      <c r="Q28" s="796"/>
      <c r="R28" s="796"/>
      <c r="S28" s="796"/>
      <c r="T28" s="796"/>
      <c r="U28" s="789"/>
      <c r="V28" s="453"/>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C8" sqref="C8:T22"/>
    </sheetView>
  </sheetViews>
  <sheetFormatPr defaultColWidth="9.140625" defaultRowHeight="12.75"/>
  <cols>
    <col min="1" max="1" width="11.85546875" style="450" bestFit="1" customWidth="1"/>
    <col min="2" max="2" width="90.28515625" style="450" bestFit="1" customWidth="1"/>
    <col min="3" max="3" width="19.5703125" style="450" customWidth="1"/>
    <col min="4" max="4" width="21.140625" style="450" customWidth="1"/>
    <col min="5" max="5" width="17.140625" style="450" customWidth="1"/>
    <col min="6" max="6" width="22.28515625" style="450" customWidth="1"/>
    <col min="7" max="7" width="19.28515625" style="450" customWidth="1"/>
    <col min="8" max="8" width="17.140625" style="450" customWidth="1"/>
    <col min="9" max="14" width="22.28515625" style="450" customWidth="1"/>
    <col min="15" max="15" width="23" style="450" customWidth="1"/>
    <col min="16" max="16" width="21.7109375" style="450" bestFit="1" customWidth="1"/>
    <col min="17" max="19" width="19" style="450" bestFit="1" customWidth="1"/>
    <col min="20" max="20" width="14.7109375" style="450" customWidth="1"/>
    <col min="21" max="21" width="20" style="450" customWidth="1"/>
    <col min="22" max="16384" width="9.140625" style="450"/>
  </cols>
  <sheetData>
    <row r="1" spans="1:21" ht="13.5">
      <c r="A1" s="441" t="s">
        <v>31</v>
      </c>
      <c r="B1" s="3" t="str">
        <f>'Info '!C2</f>
        <v>JSC Ziraat Bank Georgia</v>
      </c>
    </row>
    <row r="2" spans="1:21" ht="13.5">
      <c r="A2" s="442" t="s">
        <v>32</v>
      </c>
      <c r="B2" s="477">
        <f>'1. key ratios '!B2</f>
        <v>44742</v>
      </c>
      <c r="C2" s="477"/>
    </row>
    <row r="3" spans="1:21">
      <c r="A3" s="443" t="s">
        <v>642</v>
      </c>
    </row>
    <row r="5" spans="1:21" ht="13.5" customHeight="1">
      <c r="A5" s="743" t="s">
        <v>643</v>
      </c>
      <c r="B5" s="744"/>
      <c r="C5" s="752" t="s">
        <v>644</v>
      </c>
      <c r="D5" s="753"/>
      <c r="E5" s="753"/>
      <c r="F5" s="753"/>
      <c r="G5" s="753"/>
      <c r="H5" s="753"/>
      <c r="I5" s="753"/>
      <c r="J5" s="753"/>
      <c r="K5" s="753"/>
      <c r="L5" s="753"/>
      <c r="M5" s="753"/>
      <c r="N5" s="753"/>
      <c r="O5" s="753"/>
      <c r="P5" s="753"/>
      <c r="Q5" s="753"/>
      <c r="R5" s="753"/>
      <c r="S5" s="753"/>
      <c r="T5" s="754"/>
      <c r="U5" s="488"/>
    </row>
    <row r="6" spans="1:21">
      <c r="A6" s="745"/>
      <c r="B6" s="746"/>
      <c r="C6" s="736" t="s">
        <v>109</v>
      </c>
      <c r="D6" s="749" t="s">
        <v>645</v>
      </c>
      <c r="E6" s="749"/>
      <c r="F6" s="750"/>
      <c r="G6" s="751" t="s">
        <v>646</v>
      </c>
      <c r="H6" s="749"/>
      <c r="I6" s="749"/>
      <c r="J6" s="749"/>
      <c r="K6" s="750"/>
      <c r="L6" s="739" t="s">
        <v>647</v>
      </c>
      <c r="M6" s="740"/>
      <c r="N6" s="740"/>
      <c r="O6" s="740"/>
      <c r="P6" s="740"/>
      <c r="Q6" s="740"/>
      <c r="R6" s="740"/>
      <c r="S6" s="740"/>
      <c r="T6" s="741"/>
      <c r="U6" s="476"/>
    </row>
    <row r="7" spans="1:21">
      <c r="A7" s="747"/>
      <c r="B7" s="748"/>
      <c r="C7" s="737"/>
      <c r="E7" s="470" t="s">
        <v>620</v>
      </c>
      <c r="F7" s="482" t="s">
        <v>621</v>
      </c>
      <c r="H7" s="470" t="s">
        <v>620</v>
      </c>
      <c r="I7" s="482" t="s">
        <v>622</v>
      </c>
      <c r="J7" s="482" t="s">
        <v>623</v>
      </c>
      <c r="K7" s="482" t="s">
        <v>624</v>
      </c>
      <c r="L7" s="492"/>
      <c r="M7" s="470" t="s">
        <v>625</v>
      </c>
      <c r="N7" s="482" t="s">
        <v>623</v>
      </c>
      <c r="O7" s="482" t="s">
        <v>626</v>
      </c>
      <c r="P7" s="482" t="s">
        <v>627</v>
      </c>
      <c r="Q7" s="482" t="s">
        <v>628</v>
      </c>
      <c r="R7" s="482" t="s">
        <v>629</v>
      </c>
      <c r="S7" s="482" t="s">
        <v>630</v>
      </c>
      <c r="T7" s="490" t="s">
        <v>631</v>
      </c>
      <c r="U7" s="488"/>
    </row>
    <row r="8" spans="1:21">
      <c r="A8" s="492">
        <v>1</v>
      </c>
      <c r="B8" s="487" t="s">
        <v>633</v>
      </c>
      <c r="C8" s="797">
        <v>95936863.127100006</v>
      </c>
      <c r="D8" s="788">
        <v>77955300.767299995</v>
      </c>
      <c r="E8" s="788">
        <v>38230.21</v>
      </c>
      <c r="F8" s="788">
        <v>0</v>
      </c>
      <c r="G8" s="788">
        <v>7129563.8109999998</v>
      </c>
      <c r="H8" s="788">
        <v>0</v>
      </c>
      <c r="I8" s="788">
        <v>0</v>
      </c>
      <c r="J8" s="788">
        <v>0</v>
      </c>
      <c r="K8" s="788">
        <v>0</v>
      </c>
      <c r="L8" s="788">
        <v>10851998.548800001</v>
      </c>
      <c r="M8" s="788">
        <v>718228.03469999996</v>
      </c>
      <c r="N8" s="788">
        <v>1332579.2497</v>
      </c>
      <c r="O8" s="788">
        <v>16081.18</v>
      </c>
      <c r="P8" s="788">
        <v>432730.02</v>
      </c>
      <c r="Q8" s="788">
        <v>468838.24910000002</v>
      </c>
      <c r="R8" s="788">
        <v>0</v>
      </c>
      <c r="S8" s="788">
        <v>0</v>
      </c>
      <c r="T8" s="788">
        <v>0</v>
      </c>
      <c r="U8" s="453"/>
    </row>
    <row r="9" spans="1:21">
      <c r="A9" s="472">
        <v>1.1000000000000001</v>
      </c>
      <c r="B9" s="472" t="s">
        <v>648</v>
      </c>
      <c r="C9" s="798">
        <v>91008321.481000006</v>
      </c>
      <c r="D9" s="789">
        <v>73041744.501200005</v>
      </c>
      <c r="E9" s="789">
        <v>0</v>
      </c>
      <c r="F9" s="789">
        <v>0</v>
      </c>
      <c r="G9" s="789">
        <v>7127626.4610000001</v>
      </c>
      <c r="H9" s="789">
        <v>0</v>
      </c>
      <c r="I9" s="789">
        <v>0</v>
      </c>
      <c r="J9" s="789">
        <v>0</v>
      </c>
      <c r="K9" s="789">
        <v>0</v>
      </c>
      <c r="L9" s="789">
        <v>10838950.5188</v>
      </c>
      <c r="M9" s="789">
        <v>718228.03469999996</v>
      </c>
      <c r="N9" s="789">
        <v>1330531.2197</v>
      </c>
      <c r="O9" s="789">
        <v>16081.18</v>
      </c>
      <c r="P9" s="789">
        <v>421730.02</v>
      </c>
      <c r="Q9" s="789">
        <v>468838.24910000002</v>
      </c>
      <c r="R9" s="789">
        <v>0</v>
      </c>
      <c r="S9" s="789">
        <v>0</v>
      </c>
      <c r="T9" s="789">
        <v>0</v>
      </c>
      <c r="U9" s="453"/>
    </row>
    <row r="10" spans="1:21">
      <c r="A10" s="493" t="s">
        <v>15</v>
      </c>
      <c r="B10" s="493" t="s">
        <v>649</v>
      </c>
      <c r="C10" s="799">
        <v>86008321.481000006</v>
      </c>
      <c r="D10" s="789">
        <v>68041744.501200005</v>
      </c>
      <c r="E10" s="789">
        <v>0</v>
      </c>
      <c r="F10" s="789">
        <v>0</v>
      </c>
      <c r="G10" s="789">
        <v>7127626.4610000001</v>
      </c>
      <c r="H10" s="789">
        <v>0</v>
      </c>
      <c r="I10" s="789">
        <v>0</v>
      </c>
      <c r="J10" s="789">
        <v>0</v>
      </c>
      <c r="K10" s="789">
        <v>0</v>
      </c>
      <c r="L10" s="789">
        <v>10838950.5188</v>
      </c>
      <c r="M10" s="789">
        <v>718228.03469999996</v>
      </c>
      <c r="N10" s="789">
        <v>1330531.2197</v>
      </c>
      <c r="O10" s="789">
        <v>16081.18</v>
      </c>
      <c r="P10" s="789">
        <v>421730.02</v>
      </c>
      <c r="Q10" s="789">
        <v>468838.24910000002</v>
      </c>
      <c r="R10" s="789">
        <v>0</v>
      </c>
      <c r="S10" s="789">
        <v>0</v>
      </c>
      <c r="T10" s="789">
        <v>0</v>
      </c>
      <c r="U10" s="453"/>
    </row>
    <row r="11" spans="1:21">
      <c r="A11" s="462" t="s">
        <v>650</v>
      </c>
      <c r="B11" s="462" t="s">
        <v>651</v>
      </c>
      <c r="C11" s="800">
        <v>46036455.184100002</v>
      </c>
      <c r="D11" s="789">
        <v>36957082.029799998</v>
      </c>
      <c r="E11" s="789">
        <v>0</v>
      </c>
      <c r="F11" s="789">
        <v>0</v>
      </c>
      <c r="G11" s="789">
        <v>1369734.4213</v>
      </c>
      <c r="H11" s="789">
        <v>0</v>
      </c>
      <c r="I11" s="789">
        <v>0</v>
      </c>
      <c r="J11" s="789">
        <v>0</v>
      </c>
      <c r="K11" s="789">
        <v>0</v>
      </c>
      <c r="L11" s="789">
        <v>7709638.733</v>
      </c>
      <c r="M11" s="789">
        <v>502992.54629999999</v>
      </c>
      <c r="N11" s="789">
        <v>1330531.2197</v>
      </c>
      <c r="O11" s="789">
        <v>0</v>
      </c>
      <c r="P11" s="789">
        <v>0</v>
      </c>
      <c r="Q11" s="789">
        <v>283815.50630000001</v>
      </c>
      <c r="R11" s="789">
        <v>0</v>
      </c>
      <c r="S11" s="789">
        <v>0</v>
      </c>
      <c r="T11" s="789">
        <v>0</v>
      </c>
      <c r="U11" s="453"/>
    </row>
    <row r="12" spans="1:21">
      <c r="A12" s="462" t="s">
        <v>652</v>
      </c>
      <c r="B12" s="462" t="s">
        <v>653</v>
      </c>
      <c r="C12" s="800">
        <v>25833257.3301</v>
      </c>
      <c r="D12" s="789">
        <v>18127774.1708</v>
      </c>
      <c r="E12" s="789">
        <v>0</v>
      </c>
      <c r="F12" s="789">
        <v>0</v>
      </c>
      <c r="G12" s="789">
        <v>4832053.8433999997</v>
      </c>
      <c r="H12" s="789">
        <v>0</v>
      </c>
      <c r="I12" s="789">
        <v>0</v>
      </c>
      <c r="J12" s="789">
        <v>0</v>
      </c>
      <c r="K12" s="789">
        <v>0</v>
      </c>
      <c r="L12" s="789">
        <v>2873429.3158999998</v>
      </c>
      <c r="M12" s="789">
        <v>215235.4884</v>
      </c>
      <c r="N12" s="789">
        <v>0</v>
      </c>
      <c r="O12" s="789">
        <v>16081.18</v>
      </c>
      <c r="P12" s="789">
        <v>421730.02</v>
      </c>
      <c r="Q12" s="789">
        <v>60841.805399999997</v>
      </c>
      <c r="R12" s="789">
        <v>0</v>
      </c>
      <c r="S12" s="789">
        <v>0</v>
      </c>
      <c r="T12" s="789">
        <v>0</v>
      </c>
      <c r="U12" s="453"/>
    </row>
    <row r="13" spans="1:21">
      <c r="A13" s="462" t="s">
        <v>654</v>
      </c>
      <c r="B13" s="462" t="s">
        <v>655</v>
      </c>
      <c r="C13" s="800">
        <v>8249043.0273000002</v>
      </c>
      <c r="D13" s="789">
        <v>7555690.4802999999</v>
      </c>
      <c r="E13" s="789">
        <v>0</v>
      </c>
      <c r="F13" s="789">
        <v>0</v>
      </c>
      <c r="G13" s="789">
        <v>456184.02</v>
      </c>
      <c r="H13" s="789">
        <v>0</v>
      </c>
      <c r="I13" s="789">
        <v>0</v>
      </c>
      <c r="J13" s="789">
        <v>0</v>
      </c>
      <c r="K13" s="789">
        <v>0</v>
      </c>
      <c r="L13" s="789">
        <v>237168.527</v>
      </c>
      <c r="M13" s="789">
        <v>0</v>
      </c>
      <c r="N13" s="789">
        <v>0</v>
      </c>
      <c r="O13" s="789">
        <v>0</v>
      </c>
      <c r="P13" s="789">
        <v>0</v>
      </c>
      <c r="Q13" s="789">
        <v>105466.9945</v>
      </c>
      <c r="R13" s="789">
        <v>0</v>
      </c>
      <c r="S13" s="789">
        <v>0</v>
      </c>
      <c r="T13" s="789">
        <v>0</v>
      </c>
      <c r="U13" s="453"/>
    </row>
    <row r="14" spans="1:21">
      <c r="A14" s="462" t="s">
        <v>656</v>
      </c>
      <c r="B14" s="462" t="s">
        <v>657</v>
      </c>
      <c r="C14" s="800">
        <v>5889565.9395000003</v>
      </c>
      <c r="D14" s="789">
        <v>5401197.8202999998</v>
      </c>
      <c r="E14" s="789">
        <v>0</v>
      </c>
      <c r="F14" s="789">
        <v>0</v>
      </c>
      <c r="G14" s="789">
        <v>469654.17629999999</v>
      </c>
      <c r="H14" s="789">
        <v>0</v>
      </c>
      <c r="I14" s="789">
        <v>0</v>
      </c>
      <c r="J14" s="789">
        <v>0</v>
      </c>
      <c r="K14" s="789">
        <v>0</v>
      </c>
      <c r="L14" s="789">
        <v>18713.942899999998</v>
      </c>
      <c r="M14" s="789">
        <v>0</v>
      </c>
      <c r="N14" s="789">
        <v>0</v>
      </c>
      <c r="O14" s="789">
        <v>0</v>
      </c>
      <c r="P14" s="789">
        <v>0</v>
      </c>
      <c r="Q14" s="789">
        <v>18713.942899999998</v>
      </c>
      <c r="R14" s="789">
        <v>0</v>
      </c>
      <c r="S14" s="789">
        <v>0</v>
      </c>
      <c r="T14" s="789">
        <v>0</v>
      </c>
      <c r="U14" s="453"/>
    </row>
    <row r="15" spans="1:21">
      <c r="A15" s="463">
        <v>1.2</v>
      </c>
      <c r="B15" s="463" t="s">
        <v>658</v>
      </c>
      <c r="C15" s="801">
        <v>5554446.8735999996</v>
      </c>
      <c r="D15" s="789">
        <v>1460835.0708999999</v>
      </c>
      <c r="E15" s="789">
        <v>0</v>
      </c>
      <c r="F15" s="789">
        <v>0</v>
      </c>
      <c r="G15" s="789">
        <v>712762.64910000004</v>
      </c>
      <c r="H15" s="789">
        <v>0</v>
      </c>
      <c r="I15" s="789">
        <v>0</v>
      </c>
      <c r="J15" s="789">
        <v>0</v>
      </c>
      <c r="K15" s="789">
        <v>0</v>
      </c>
      <c r="L15" s="789">
        <v>3380849.1535999998</v>
      </c>
      <c r="M15" s="789">
        <v>229071.0705</v>
      </c>
      <c r="N15" s="789">
        <v>399159.3786</v>
      </c>
      <c r="O15" s="789">
        <v>4824.3500000000004</v>
      </c>
      <c r="P15" s="789">
        <v>126519.01</v>
      </c>
      <c r="Q15" s="789">
        <v>234419.19779999999</v>
      </c>
      <c r="R15" s="789">
        <v>0</v>
      </c>
      <c r="S15" s="789">
        <v>0</v>
      </c>
      <c r="T15" s="789">
        <v>0</v>
      </c>
      <c r="U15" s="453"/>
    </row>
    <row r="16" spans="1:21">
      <c r="A16" s="494">
        <v>1.3</v>
      </c>
      <c r="B16" s="463" t="s">
        <v>706</v>
      </c>
      <c r="C16" s="802"/>
      <c r="D16" s="802"/>
      <c r="E16" s="802"/>
      <c r="F16" s="802"/>
      <c r="G16" s="802"/>
      <c r="H16" s="802"/>
      <c r="I16" s="802"/>
      <c r="J16" s="802"/>
      <c r="K16" s="802"/>
      <c r="L16" s="802"/>
      <c r="M16" s="802"/>
      <c r="N16" s="802"/>
      <c r="O16" s="802"/>
      <c r="P16" s="802"/>
      <c r="Q16" s="802"/>
      <c r="R16" s="802"/>
      <c r="S16" s="802"/>
      <c r="T16" s="802"/>
      <c r="U16" s="453"/>
    </row>
    <row r="17" spans="1:21">
      <c r="A17" s="466" t="s">
        <v>659</v>
      </c>
      <c r="B17" s="464" t="s">
        <v>660</v>
      </c>
      <c r="C17" s="803">
        <v>90363348.7808</v>
      </c>
      <c r="D17" s="790">
        <v>72396771.800999999</v>
      </c>
      <c r="E17" s="790">
        <v>0</v>
      </c>
      <c r="F17" s="790">
        <v>0</v>
      </c>
      <c r="G17" s="790">
        <v>7127626.4610000001</v>
      </c>
      <c r="H17" s="790">
        <v>0</v>
      </c>
      <c r="I17" s="790">
        <v>0</v>
      </c>
      <c r="J17" s="790">
        <v>0</v>
      </c>
      <c r="K17" s="790">
        <v>0</v>
      </c>
      <c r="L17" s="790">
        <v>10838950.5188</v>
      </c>
      <c r="M17" s="790">
        <v>718228.03469999996</v>
      </c>
      <c r="N17" s="790">
        <v>1330531.2197</v>
      </c>
      <c r="O17" s="790">
        <v>16081.18</v>
      </c>
      <c r="P17" s="790">
        <v>421730.02</v>
      </c>
      <c r="Q17" s="790">
        <v>468838.24910000002</v>
      </c>
      <c r="R17" s="790">
        <v>0</v>
      </c>
      <c r="S17" s="790">
        <v>0</v>
      </c>
      <c r="T17" s="790">
        <v>0</v>
      </c>
      <c r="U17" s="453"/>
    </row>
    <row r="18" spans="1:21">
      <c r="A18" s="465" t="s">
        <v>661</v>
      </c>
      <c r="B18" s="465" t="s">
        <v>662</v>
      </c>
      <c r="C18" s="804">
        <v>85363348.7808</v>
      </c>
      <c r="D18" s="790">
        <v>67396771.800999999</v>
      </c>
      <c r="E18" s="790">
        <v>0</v>
      </c>
      <c r="F18" s="790">
        <v>0</v>
      </c>
      <c r="G18" s="790">
        <v>7127626.4610000001</v>
      </c>
      <c r="H18" s="790">
        <v>0</v>
      </c>
      <c r="I18" s="790">
        <v>0</v>
      </c>
      <c r="J18" s="790">
        <v>0</v>
      </c>
      <c r="K18" s="790">
        <v>0</v>
      </c>
      <c r="L18" s="790">
        <v>10838950.5188</v>
      </c>
      <c r="M18" s="790">
        <v>718228.03469999996</v>
      </c>
      <c r="N18" s="790">
        <v>1330531.2197</v>
      </c>
      <c r="O18" s="790">
        <v>16081.18</v>
      </c>
      <c r="P18" s="790">
        <v>421730.02</v>
      </c>
      <c r="Q18" s="790">
        <v>468838.24910000002</v>
      </c>
      <c r="R18" s="790">
        <v>0</v>
      </c>
      <c r="S18" s="790">
        <v>0</v>
      </c>
      <c r="T18" s="790">
        <v>0</v>
      </c>
      <c r="U18" s="453"/>
    </row>
    <row r="19" spans="1:21">
      <c r="A19" s="466" t="s">
        <v>663</v>
      </c>
      <c r="B19" s="466" t="s">
        <v>664</v>
      </c>
      <c r="C19" s="805">
        <v>120920249.2526</v>
      </c>
      <c r="D19" s="790">
        <v>82769243.012999997</v>
      </c>
      <c r="E19" s="790">
        <v>0</v>
      </c>
      <c r="F19" s="790">
        <v>0</v>
      </c>
      <c r="G19" s="790">
        <v>4821209.3877999997</v>
      </c>
      <c r="H19" s="790">
        <v>0</v>
      </c>
      <c r="I19" s="790">
        <v>0</v>
      </c>
      <c r="J19" s="790">
        <v>0</v>
      </c>
      <c r="K19" s="790">
        <v>0</v>
      </c>
      <c r="L19" s="790">
        <v>29616710.621599998</v>
      </c>
      <c r="M19" s="790">
        <v>2597097.2475999999</v>
      </c>
      <c r="N19" s="790">
        <v>4298666.0930000003</v>
      </c>
      <c r="O19" s="790">
        <v>78918.820000000007</v>
      </c>
      <c r="P19" s="790">
        <v>179589.98</v>
      </c>
      <c r="Q19" s="790">
        <v>708579.5588</v>
      </c>
      <c r="R19" s="790">
        <v>0</v>
      </c>
      <c r="S19" s="790">
        <v>0</v>
      </c>
      <c r="T19" s="790">
        <v>0</v>
      </c>
      <c r="U19" s="453"/>
    </row>
    <row r="20" spans="1:21">
      <c r="A20" s="465" t="s">
        <v>665</v>
      </c>
      <c r="B20" s="465" t="s">
        <v>662</v>
      </c>
      <c r="C20" s="804">
        <v>119447839.2526</v>
      </c>
      <c r="D20" s="790">
        <v>81296833.012999997</v>
      </c>
      <c r="E20" s="790">
        <v>0</v>
      </c>
      <c r="F20" s="790">
        <v>0</v>
      </c>
      <c r="G20" s="790">
        <v>4821209.3877999997</v>
      </c>
      <c r="H20" s="790">
        <v>0</v>
      </c>
      <c r="I20" s="790">
        <v>0</v>
      </c>
      <c r="J20" s="790">
        <v>0</v>
      </c>
      <c r="K20" s="790">
        <v>0</v>
      </c>
      <c r="L20" s="790">
        <v>29616710.621599998</v>
      </c>
      <c r="M20" s="790">
        <v>2597097.2475999999</v>
      </c>
      <c r="N20" s="790">
        <v>4298666.0930000003</v>
      </c>
      <c r="O20" s="790">
        <v>78918.820000000007</v>
      </c>
      <c r="P20" s="790">
        <v>179589.98</v>
      </c>
      <c r="Q20" s="790">
        <v>708579.5588</v>
      </c>
      <c r="R20" s="790">
        <v>0</v>
      </c>
      <c r="S20" s="790">
        <v>0</v>
      </c>
      <c r="T20" s="790">
        <v>0</v>
      </c>
      <c r="U20" s="453"/>
    </row>
    <row r="21" spans="1:21">
      <c r="A21" s="467">
        <v>1.4</v>
      </c>
      <c r="B21" s="468" t="s">
        <v>666</v>
      </c>
      <c r="C21" s="806"/>
      <c r="D21" s="790"/>
      <c r="E21" s="790"/>
      <c r="F21" s="790"/>
      <c r="G21" s="790"/>
      <c r="H21" s="790"/>
      <c r="I21" s="790"/>
      <c r="J21" s="790"/>
      <c r="K21" s="790"/>
      <c r="L21" s="790"/>
      <c r="M21" s="790"/>
      <c r="N21" s="790"/>
      <c r="O21" s="790"/>
      <c r="P21" s="790"/>
      <c r="Q21" s="790"/>
      <c r="R21" s="790"/>
      <c r="S21" s="790"/>
      <c r="T21" s="790"/>
      <c r="U21" s="453"/>
    </row>
    <row r="22" spans="1:21">
      <c r="A22" s="467">
        <v>1.5</v>
      </c>
      <c r="B22" s="468" t="s">
        <v>667</v>
      </c>
      <c r="C22" s="806">
        <v>5000000</v>
      </c>
      <c r="D22" s="790">
        <v>5000000</v>
      </c>
      <c r="E22" s="790">
        <v>0</v>
      </c>
      <c r="F22" s="790">
        <v>0</v>
      </c>
      <c r="G22" s="790">
        <v>0</v>
      </c>
      <c r="H22" s="790">
        <v>0</v>
      </c>
      <c r="I22" s="790">
        <v>0</v>
      </c>
      <c r="J22" s="790">
        <v>0</v>
      </c>
      <c r="K22" s="790">
        <v>0</v>
      </c>
      <c r="L22" s="790">
        <v>0</v>
      </c>
      <c r="M22" s="790">
        <v>0</v>
      </c>
      <c r="N22" s="790">
        <v>0</v>
      </c>
      <c r="O22" s="790">
        <v>0</v>
      </c>
      <c r="P22" s="790">
        <v>0</v>
      </c>
      <c r="Q22" s="790">
        <v>0</v>
      </c>
      <c r="R22" s="790">
        <v>0</v>
      </c>
      <c r="S22" s="790">
        <v>0</v>
      </c>
      <c r="T22" s="790">
        <v>0</v>
      </c>
      <c r="U22" s="45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A13" workbookViewId="0">
      <selection activeCell="C7" sqref="C7:O33"/>
    </sheetView>
  </sheetViews>
  <sheetFormatPr defaultColWidth="9.140625" defaultRowHeight="12.75"/>
  <cols>
    <col min="1" max="1" width="11.85546875" style="450" bestFit="1" customWidth="1"/>
    <col min="2" max="2" width="93.42578125" style="450" customWidth="1"/>
    <col min="3" max="3" width="14.5703125" style="450" customWidth="1"/>
    <col min="4" max="4" width="12" style="450" bestFit="1" customWidth="1"/>
    <col min="5" max="5" width="11.42578125" style="450" customWidth="1"/>
    <col min="6" max="7" width="11.42578125" style="495" customWidth="1"/>
    <col min="8" max="9" width="11.42578125" style="450" customWidth="1"/>
    <col min="10" max="14" width="11.42578125" style="495" customWidth="1"/>
    <col min="15" max="15" width="18.85546875" style="450" bestFit="1" customWidth="1"/>
    <col min="16" max="16384" width="9.140625" style="450"/>
  </cols>
  <sheetData>
    <row r="1" spans="1:15" ht="13.5">
      <c r="A1" s="441" t="s">
        <v>31</v>
      </c>
      <c r="B1" s="3" t="str">
        <f>'Info '!C2</f>
        <v>JSC Ziraat Bank Georgia</v>
      </c>
      <c r="F1" s="450"/>
      <c r="G1" s="450"/>
      <c r="J1" s="450"/>
      <c r="K1" s="450"/>
      <c r="L1" s="450"/>
      <c r="M1" s="450"/>
      <c r="N1" s="450"/>
    </row>
    <row r="2" spans="1:15" ht="13.5">
      <c r="A2" s="442" t="s">
        <v>32</v>
      </c>
      <c r="B2" s="477">
        <f>'1. key ratios '!B2</f>
        <v>44742</v>
      </c>
      <c r="F2" s="450"/>
      <c r="G2" s="450"/>
      <c r="J2" s="450"/>
      <c r="K2" s="450"/>
      <c r="L2" s="450"/>
      <c r="M2" s="450"/>
      <c r="N2" s="450"/>
    </row>
    <row r="3" spans="1:15">
      <c r="A3" s="443" t="s">
        <v>668</v>
      </c>
      <c r="F3" s="450"/>
      <c r="G3" s="450"/>
      <c r="J3" s="450"/>
      <c r="K3" s="450"/>
      <c r="L3" s="450"/>
      <c r="M3" s="450"/>
      <c r="N3" s="450"/>
    </row>
    <row r="4" spans="1:15">
      <c r="F4" s="450"/>
      <c r="G4" s="450"/>
      <c r="J4" s="450"/>
      <c r="K4" s="450"/>
      <c r="L4" s="450"/>
      <c r="M4" s="450"/>
      <c r="N4" s="450"/>
    </row>
    <row r="5" spans="1:15" ht="46.5" customHeight="1">
      <c r="A5" s="710" t="s">
        <v>694</v>
      </c>
      <c r="B5" s="711"/>
      <c r="C5" s="755" t="s">
        <v>669</v>
      </c>
      <c r="D5" s="756"/>
      <c r="E5" s="756"/>
      <c r="F5" s="756"/>
      <c r="G5" s="756"/>
      <c r="H5" s="757"/>
      <c r="I5" s="755" t="s">
        <v>670</v>
      </c>
      <c r="J5" s="758"/>
      <c r="K5" s="758"/>
      <c r="L5" s="758"/>
      <c r="M5" s="758"/>
      <c r="N5" s="759"/>
      <c r="O5" s="760" t="s">
        <v>671</v>
      </c>
    </row>
    <row r="6" spans="1:15" ht="75" customHeight="1">
      <c r="A6" s="714"/>
      <c r="B6" s="715"/>
      <c r="C6" s="469"/>
      <c r="D6" s="470" t="s">
        <v>672</v>
      </c>
      <c r="E6" s="470" t="s">
        <v>673</v>
      </c>
      <c r="F6" s="470" t="s">
        <v>674</v>
      </c>
      <c r="G6" s="470" t="s">
        <v>675</v>
      </c>
      <c r="H6" s="470" t="s">
        <v>676</v>
      </c>
      <c r="I6" s="475"/>
      <c r="J6" s="470" t="s">
        <v>672</v>
      </c>
      <c r="K6" s="470" t="s">
        <v>673</v>
      </c>
      <c r="L6" s="470" t="s">
        <v>674</v>
      </c>
      <c r="M6" s="470" t="s">
        <v>675</v>
      </c>
      <c r="N6" s="470" t="s">
        <v>676</v>
      </c>
      <c r="O6" s="761"/>
    </row>
    <row r="7" spans="1:15">
      <c r="A7" s="447">
        <v>1</v>
      </c>
      <c r="B7" s="451" t="s">
        <v>697</v>
      </c>
      <c r="C7" s="807">
        <v>1770554.9006000001</v>
      </c>
      <c r="D7" s="789">
        <v>1722108.6506000001</v>
      </c>
      <c r="E7" s="789">
        <v>0</v>
      </c>
      <c r="F7" s="808">
        <v>37446.25</v>
      </c>
      <c r="G7" s="808">
        <v>0</v>
      </c>
      <c r="H7" s="789">
        <v>11000</v>
      </c>
      <c r="I7" s="789">
        <v>56676.133099999999</v>
      </c>
      <c r="J7" s="808">
        <v>34442.253100000002</v>
      </c>
      <c r="K7" s="808">
        <v>0</v>
      </c>
      <c r="L7" s="808">
        <v>11233.88</v>
      </c>
      <c r="M7" s="808">
        <v>0</v>
      </c>
      <c r="N7" s="808">
        <v>11000</v>
      </c>
      <c r="O7" s="809"/>
    </row>
    <row r="8" spans="1:15">
      <c r="A8" s="447">
        <v>2</v>
      </c>
      <c r="B8" s="451" t="s">
        <v>567</v>
      </c>
      <c r="C8" s="807">
        <v>996986.26139999996</v>
      </c>
      <c r="D8" s="789">
        <v>996986.26139999996</v>
      </c>
      <c r="E8" s="789">
        <v>0</v>
      </c>
      <c r="F8" s="808">
        <v>0</v>
      </c>
      <c r="G8" s="808">
        <v>0</v>
      </c>
      <c r="H8" s="789">
        <v>0</v>
      </c>
      <c r="I8" s="789">
        <v>19939.717199999999</v>
      </c>
      <c r="J8" s="808">
        <v>19939.717199999999</v>
      </c>
      <c r="K8" s="808">
        <v>0</v>
      </c>
      <c r="L8" s="808">
        <v>0</v>
      </c>
      <c r="M8" s="808">
        <v>0</v>
      </c>
      <c r="N8" s="808">
        <v>0</v>
      </c>
      <c r="O8" s="809"/>
    </row>
    <row r="9" spans="1:15">
      <c r="A9" s="447">
        <v>3</v>
      </c>
      <c r="B9" s="451" t="s">
        <v>568</v>
      </c>
      <c r="C9" s="807"/>
      <c r="D9" s="789"/>
      <c r="E9" s="789"/>
      <c r="F9" s="810"/>
      <c r="G9" s="810"/>
      <c r="H9" s="789"/>
      <c r="I9" s="789"/>
      <c r="J9" s="810"/>
      <c r="K9" s="810"/>
      <c r="L9" s="810"/>
      <c r="M9" s="810"/>
      <c r="N9" s="810"/>
      <c r="O9" s="809"/>
    </row>
    <row r="10" spans="1:15">
      <c r="A10" s="447">
        <v>4</v>
      </c>
      <c r="B10" s="451" t="s">
        <v>698</v>
      </c>
      <c r="C10" s="807">
        <v>6379091.1283</v>
      </c>
      <c r="D10" s="789">
        <v>6379091.1283</v>
      </c>
      <c r="E10" s="789">
        <v>0</v>
      </c>
      <c r="F10" s="810">
        <v>0</v>
      </c>
      <c r="G10" s="810">
        <v>0</v>
      </c>
      <c r="H10" s="789">
        <v>0</v>
      </c>
      <c r="I10" s="789">
        <v>127581.8296</v>
      </c>
      <c r="J10" s="810">
        <v>127581.8296</v>
      </c>
      <c r="K10" s="810">
        <v>0</v>
      </c>
      <c r="L10" s="810">
        <v>0</v>
      </c>
      <c r="M10" s="810">
        <v>0</v>
      </c>
      <c r="N10" s="810">
        <v>0</v>
      </c>
      <c r="O10" s="809"/>
    </row>
    <row r="11" spans="1:15">
      <c r="A11" s="447">
        <v>5</v>
      </c>
      <c r="B11" s="451" t="s">
        <v>569</v>
      </c>
      <c r="C11" s="807">
        <v>3218819.1581999999</v>
      </c>
      <c r="D11" s="789">
        <v>1159763.9099999999</v>
      </c>
      <c r="E11" s="789">
        <v>1718714.11</v>
      </c>
      <c r="F11" s="810">
        <v>340341.13819999999</v>
      </c>
      <c r="G11" s="810">
        <v>0</v>
      </c>
      <c r="H11" s="789">
        <v>0</v>
      </c>
      <c r="I11" s="789">
        <v>297169.03269999998</v>
      </c>
      <c r="J11" s="810">
        <v>23195.279999999999</v>
      </c>
      <c r="K11" s="810">
        <v>171871.42</v>
      </c>
      <c r="L11" s="810">
        <v>102102.3327</v>
      </c>
      <c r="M11" s="810">
        <v>0</v>
      </c>
      <c r="N11" s="810">
        <v>0</v>
      </c>
      <c r="O11" s="809"/>
    </row>
    <row r="12" spans="1:15">
      <c r="A12" s="447">
        <v>6</v>
      </c>
      <c r="B12" s="451" t="s">
        <v>570</v>
      </c>
      <c r="C12" s="807">
        <v>7399294.1160000004</v>
      </c>
      <c r="D12" s="789">
        <v>7158166.1847999999</v>
      </c>
      <c r="E12" s="789">
        <v>4144.7743</v>
      </c>
      <c r="F12" s="810">
        <v>0</v>
      </c>
      <c r="G12" s="810">
        <v>236983.1569</v>
      </c>
      <c r="H12" s="789">
        <v>0</v>
      </c>
      <c r="I12" s="789">
        <v>262069.38759999999</v>
      </c>
      <c r="J12" s="810">
        <v>143163.28200000001</v>
      </c>
      <c r="K12" s="810">
        <v>414.46859999999998</v>
      </c>
      <c r="L12" s="810">
        <v>0</v>
      </c>
      <c r="M12" s="810">
        <v>118491.637</v>
      </c>
      <c r="N12" s="810">
        <v>0</v>
      </c>
      <c r="O12" s="809"/>
    </row>
    <row r="13" spans="1:15">
      <c r="A13" s="447">
        <v>7</v>
      </c>
      <c r="B13" s="451" t="s">
        <v>571</v>
      </c>
      <c r="C13" s="807">
        <v>8722319.3864999991</v>
      </c>
      <c r="D13" s="789">
        <v>8149306.0807999996</v>
      </c>
      <c r="E13" s="789">
        <v>573013.30570000003</v>
      </c>
      <c r="F13" s="810">
        <v>0</v>
      </c>
      <c r="G13" s="810">
        <v>0</v>
      </c>
      <c r="H13" s="789">
        <v>0</v>
      </c>
      <c r="I13" s="789">
        <v>220287.48269999999</v>
      </c>
      <c r="J13" s="810">
        <v>162986.16089999999</v>
      </c>
      <c r="K13" s="810">
        <v>57301.321799999998</v>
      </c>
      <c r="L13" s="810">
        <v>0</v>
      </c>
      <c r="M13" s="810">
        <v>0</v>
      </c>
      <c r="N13" s="810">
        <v>0</v>
      </c>
      <c r="O13" s="809"/>
    </row>
    <row r="14" spans="1:15">
      <c r="A14" s="447">
        <v>8</v>
      </c>
      <c r="B14" s="451" t="s">
        <v>572</v>
      </c>
      <c r="C14" s="807">
        <v>6029245.6166000003</v>
      </c>
      <c r="D14" s="789">
        <v>1592358.6465</v>
      </c>
      <c r="E14" s="789">
        <v>2164505.73</v>
      </c>
      <c r="F14" s="810">
        <v>2272381.2401000001</v>
      </c>
      <c r="G14" s="810">
        <v>0</v>
      </c>
      <c r="H14" s="789">
        <v>0</v>
      </c>
      <c r="I14" s="789">
        <v>930012.13989999995</v>
      </c>
      <c r="J14" s="810">
        <v>31847.186900000001</v>
      </c>
      <c r="K14" s="810">
        <v>216450.57</v>
      </c>
      <c r="L14" s="810">
        <v>681714.38300000003</v>
      </c>
      <c r="M14" s="810">
        <v>0</v>
      </c>
      <c r="N14" s="810">
        <v>0</v>
      </c>
      <c r="O14" s="809"/>
    </row>
    <row r="15" spans="1:15">
      <c r="A15" s="447">
        <v>9</v>
      </c>
      <c r="B15" s="451" t="s">
        <v>573</v>
      </c>
      <c r="C15" s="807">
        <v>2314382.5499999998</v>
      </c>
      <c r="D15" s="789">
        <v>2314382.5499999998</v>
      </c>
      <c r="E15" s="789">
        <v>0</v>
      </c>
      <c r="F15" s="810">
        <v>0</v>
      </c>
      <c r="G15" s="810">
        <v>0</v>
      </c>
      <c r="H15" s="789">
        <v>0</v>
      </c>
      <c r="I15" s="789">
        <v>46287.65</v>
      </c>
      <c r="J15" s="810">
        <v>46287.65</v>
      </c>
      <c r="K15" s="810">
        <v>0</v>
      </c>
      <c r="L15" s="810">
        <v>0</v>
      </c>
      <c r="M15" s="810">
        <v>0</v>
      </c>
      <c r="N15" s="810">
        <v>0</v>
      </c>
      <c r="O15" s="809"/>
    </row>
    <row r="16" spans="1:15">
      <c r="A16" s="447">
        <v>10</v>
      </c>
      <c r="B16" s="451" t="s">
        <v>574</v>
      </c>
      <c r="C16" s="807">
        <v>412453.43089999998</v>
      </c>
      <c r="D16" s="789">
        <v>285337.58929999999</v>
      </c>
      <c r="E16" s="789">
        <v>0</v>
      </c>
      <c r="F16" s="810">
        <v>0</v>
      </c>
      <c r="G16" s="810">
        <v>127115.8416</v>
      </c>
      <c r="H16" s="789">
        <v>0</v>
      </c>
      <c r="I16" s="789">
        <v>69264.707699999999</v>
      </c>
      <c r="J16" s="810">
        <v>5706.7575999999999</v>
      </c>
      <c r="K16" s="810">
        <v>0</v>
      </c>
      <c r="L16" s="810">
        <v>0</v>
      </c>
      <c r="M16" s="810">
        <v>63557.950100000002</v>
      </c>
      <c r="N16" s="810">
        <v>0</v>
      </c>
      <c r="O16" s="809"/>
    </row>
    <row r="17" spans="1:15">
      <c r="A17" s="447">
        <v>11</v>
      </c>
      <c r="B17" s="451" t="s">
        <v>575</v>
      </c>
      <c r="C17" s="807">
        <v>5574060.4027000004</v>
      </c>
      <c r="D17" s="789">
        <v>5574060.4027000004</v>
      </c>
      <c r="E17" s="789">
        <v>0</v>
      </c>
      <c r="F17" s="810">
        <v>0</v>
      </c>
      <c r="G17" s="810">
        <v>0</v>
      </c>
      <c r="H17" s="789">
        <v>0</v>
      </c>
      <c r="I17" s="789">
        <v>111481.2173</v>
      </c>
      <c r="J17" s="810">
        <v>111481.2173</v>
      </c>
      <c r="K17" s="810">
        <v>0</v>
      </c>
      <c r="L17" s="810">
        <v>0</v>
      </c>
      <c r="M17" s="810">
        <v>0</v>
      </c>
      <c r="N17" s="810">
        <v>0</v>
      </c>
      <c r="O17" s="809"/>
    </row>
    <row r="18" spans="1:15">
      <c r="A18" s="447">
        <v>12</v>
      </c>
      <c r="B18" s="451" t="s">
        <v>576</v>
      </c>
      <c r="C18" s="807">
        <v>26979237.427099999</v>
      </c>
      <c r="D18" s="789">
        <v>23078507.806299999</v>
      </c>
      <c r="E18" s="789">
        <v>2637951.9254000001</v>
      </c>
      <c r="F18" s="810">
        <v>1262777.6954000001</v>
      </c>
      <c r="G18" s="810">
        <v>0</v>
      </c>
      <c r="H18" s="789">
        <v>0</v>
      </c>
      <c r="I18" s="789">
        <v>1104198.7733</v>
      </c>
      <c r="J18" s="810">
        <v>461570.25260000001</v>
      </c>
      <c r="K18" s="810">
        <v>263795.20819999999</v>
      </c>
      <c r="L18" s="810">
        <v>378833.3125</v>
      </c>
      <c r="M18" s="810">
        <v>0</v>
      </c>
      <c r="N18" s="810">
        <v>0</v>
      </c>
      <c r="O18" s="809"/>
    </row>
    <row r="19" spans="1:15">
      <c r="A19" s="447">
        <v>13</v>
      </c>
      <c r="B19" s="451" t="s">
        <v>577</v>
      </c>
      <c r="C19" s="807">
        <v>6949144.3936000001</v>
      </c>
      <c r="D19" s="789">
        <v>6949144.3936000001</v>
      </c>
      <c r="E19" s="789">
        <v>0</v>
      </c>
      <c r="F19" s="810">
        <v>0</v>
      </c>
      <c r="G19" s="810">
        <v>0</v>
      </c>
      <c r="H19" s="789">
        <v>0</v>
      </c>
      <c r="I19" s="789">
        <v>138982.9137</v>
      </c>
      <c r="J19" s="810">
        <v>138982.9137</v>
      </c>
      <c r="K19" s="810">
        <v>0</v>
      </c>
      <c r="L19" s="810">
        <v>0</v>
      </c>
      <c r="M19" s="810">
        <v>0</v>
      </c>
      <c r="N19" s="810">
        <v>0</v>
      </c>
      <c r="O19" s="809"/>
    </row>
    <row r="20" spans="1:15">
      <c r="A20" s="447">
        <v>14</v>
      </c>
      <c r="B20" s="451" t="s">
        <v>578</v>
      </c>
      <c r="C20" s="807">
        <v>5303037.4452999998</v>
      </c>
      <c r="D20" s="789">
        <v>236619.3253</v>
      </c>
      <c r="E20" s="789">
        <v>0</v>
      </c>
      <c r="F20" s="810">
        <v>5066418.12</v>
      </c>
      <c r="G20" s="810">
        <v>0</v>
      </c>
      <c r="H20" s="789">
        <v>0</v>
      </c>
      <c r="I20" s="789">
        <v>1524657.8152999999</v>
      </c>
      <c r="J20" s="810">
        <v>4732.3752999999997</v>
      </c>
      <c r="K20" s="810">
        <v>0</v>
      </c>
      <c r="L20" s="810">
        <v>1519925.44</v>
      </c>
      <c r="M20" s="810">
        <v>0</v>
      </c>
      <c r="N20" s="810">
        <v>0</v>
      </c>
      <c r="O20" s="809"/>
    </row>
    <row r="21" spans="1:15">
      <c r="A21" s="447">
        <v>15</v>
      </c>
      <c r="B21" s="451" t="s">
        <v>579</v>
      </c>
      <c r="C21" s="807">
        <v>54253.760000000002</v>
      </c>
      <c r="D21" s="789">
        <v>27746.34</v>
      </c>
      <c r="E21" s="789">
        <v>1937.35</v>
      </c>
      <c r="F21" s="810">
        <v>24570.07</v>
      </c>
      <c r="G21" s="810">
        <v>0</v>
      </c>
      <c r="H21" s="789">
        <v>0</v>
      </c>
      <c r="I21" s="789">
        <v>8119.68</v>
      </c>
      <c r="J21" s="810">
        <v>554.91999999999996</v>
      </c>
      <c r="K21" s="810">
        <v>193.74</v>
      </c>
      <c r="L21" s="810">
        <v>7371.02</v>
      </c>
      <c r="M21" s="810">
        <v>0</v>
      </c>
      <c r="N21" s="810">
        <v>0</v>
      </c>
      <c r="O21" s="809"/>
    </row>
    <row r="22" spans="1:15">
      <c r="A22" s="447">
        <v>16</v>
      </c>
      <c r="B22" s="451" t="s">
        <v>580</v>
      </c>
      <c r="C22" s="807"/>
      <c r="D22" s="789"/>
      <c r="E22" s="789"/>
      <c r="F22" s="810"/>
      <c r="G22" s="810"/>
      <c r="H22" s="789"/>
      <c r="I22" s="789"/>
      <c r="J22" s="810"/>
      <c r="K22" s="810"/>
      <c r="L22" s="810"/>
      <c r="M22" s="810"/>
      <c r="N22" s="810"/>
      <c r="O22" s="809"/>
    </row>
    <row r="23" spans="1:15">
      <c r="A23" s="447">
        <v>17</v>
      </c>
      <c r="B23" s="451" t="s">
        <v>701</v>
      </c>
      <c r="C23" s="807">
        <v>2577659.8829000001</v>
      </c>
      <c r="D23" s="789">
        <v>2577659.8829000001</v>
      </c>
      <c r="E23" s="789">
        <v>0</v>
      </c>
      <c r="F23" s="810">
        <v>0</v>
      </c>
      <c r="G23" s="810">
        <v>0</v>
      </c>
      <c r="H23" s="789">
        <v>0</v>
      </c>
      <c r="I23" s="789">
        <v>51553.218800000002</v>
      </c>
      <c r="J23" s="810">
        <v>51553.218800000002</v>
      </c>
      <c r="K23" s="810">
        <v>0</v>
      </c>
      <c r="L23" s="810">
        <v>0</v>
      </c>
      <c r="M23" s="810">
        <v>0</v>
      </c>
      <c r="N23" s="810">
        <v>0</v>
      </c>
      <c r="O23" s="809"/>
    </row>
    <row r="24" spans="1:15">
      <c r="A24" s="447">
        <v>18</v>
      </c>
      <c r="B24" s="451" t="s">
        <v>581</v>
      </c>
      <c r="C24" s="807">
        <v>33208.6</v>
      </c>
      <c r="D24" s="789">
        <v>33208.6</v>
      </c>
      <c r="E24" s="789">
        <v>0</v>
      </c>
      <c r="F24" s="810">
        <v>0</v>
      </c>
      <c r="G24" s="810">
        <v>0</v>
      </c>
      <c r="H24" s="789">
        <v>0</v>
      </c>
      <c r="I24" s="789">
        <v>664.17</v>
      </c>
      <c r="J24" s="810">
        <v>664.17</v>
      </c>
      <c r="K24" s="810">
        <v>0</v>
      </c>
      <c r="L24" s="810">
        <v>0</v>
      </c>
      <c r="M24" s="810">
        <v>0</v>
      </c>
      <c r="N24" s="810">
        <v>0</v>
      </c>
      <c r="O24" s="809"/>
    </row>
    <row r="25" spans="1:15">
      <c r="A25" s="447">
        <v>19</v>
      </c>
      <c r="B25" s="451" t="s">
        <v>582</v>
      </c>
      <c r="C25" s="807"/>
      <c r="D25" s="789"/>
      <c r="E25" s="789"/>
      <c r="F25" s="810"/>
      <c r="G25" s="810"/>
      <c r="H25" s="789"/>
      <c r="I25" s="789"/>
      <c r="J25" s="810"/>
      <c r="K25" s="810"/>
      <c r="L25" s="810"/>
      <c r="M25" s="810"/>
      <c r="N25" s="810"/>
      <c r="O25" s="809"/>
    </row>
    <row r="26" spans="1:15">
      <c r="A26" s="447">
        <v>20</v>
      </c>
      <c r="B26" s="451" t="s">
        <v>700</v>
      </c>
      <c r="C26" s="807">
        <v>102330.21739999999</v>
      </c>
      <c r="D26" s="789">
        <v>102330.21739999999</v>
      </c>
      <c r="E26" s="789">
        <v>0</v>
      </c>
      <c r="F26" s="810">
        <v>0</v>
      </c>
      <c r="G26" s="810">
        <v>0</v>
      </c>
      <c r="H26" s="789">
        <v>0</v>
      </c>
      <c r="I26" s="789">
        <v>2046.5998999999999</v>
      </c>
      <c r="J26" s="810">
        <v>2046.5998999999999</v>
      </c>
      <c r="K26" s="810">
        <v>0</v>
      </c>
      <c r="L26" s="810">
        <v>0</v>
      </c>
      <c r="M26" s="810">
        <v>0</v>
      </c>
      <c r="N26" s="810">
        <v>0</v>
      </c>
      <c r="O26" s="809"/>
    </row>
    <row r="27" spans="1:15">
      <c r="A27" s="447">
        <v>21</v>
      </c>
      <c r="B27" s="451" t="s">
        <v>583</v>
      </c>
      <c r="C27" s="807">
        <v>26186.265800000001</v>
      </c>
      <c r="D27" s="789">
        <v>10105.085800000001</v>
      </c>
      <c r="E27" s="789">
        <v>0</v>
      </c>
      <c r="F27" s="810">
        <v>16081.18</v>
      </c>
      <c r="G27" s="810">
        <v>0</v>
      </c>
      <c r="H27" s="789">
        <v>0</v>
      </c>
      <c r="I27" s="789">
        <v>5026.4440999999997</v>
      </c>
      <c r="J27" s="810">
        <v>202.0941</v>
      </c>
      <c r="K27" s="810">
        <v>0</v>
      </c>
      <c r="L27" s="810">
        <v>4824.3500000000004</v>
      </c>
      <c r="M27" s="810">
        <v>0</v>
      </c>
      <c r="N27" s="810">
        <v>0</v>
      </c>
      <c r="O27" s="809"/>
    </row>
    <row r="28" spans="1:15">
      <c r="A28" s="447">
        <v>22</v>
      </c>
      <c r="B28" s="451" t="s">
        <v>584</v>
      </c>
      <c r="C28" s="807">
        <v>49865.38</v>
      </c>
      <c r="D28" s="789">
        <v>0</v>
      </c>
      <c r="E28" s="789">
        <v>0</v>
      </c>
      <c r="F28" s="810">
        <v>0</v>
      </c>
      <c r="G28" s="810">
        <v>49865.38</v>
      </c>
      <c r="H28" s="789">
        <v>0</v>
      </c>
      <c r="I28" s="789">
        <v>24932.69</v>
      </c>
      <c r="J28" s="810">
        <v>0</v>
      </c>
      <c r="K28" s="810">
        <v>0</v>
      </c>
      <c r="L28" s="810">
        <v>0</v>
      </c>
      <c r="M28" s="810">
        <v>24932.69</v>
      </c>
      <c r="N28" s="810">
        <v>0</v>
      </c>
      <c r="O28" s="809"/>
    </row>
    <row r="29" spans="1:15">
      <c r="A29" s="447">
        <v>23</v>
      </c>
      <c r="B29" s="451" t="s">
        <v>585</v>
      </c>
      <c r="C29" s="807">
        <v>7489752.5436000004</v>
      </c>
      <c r="D29" s="789">
        <v>6580168.5255000005</v>
      </c>
      <c r="E29" s="789">
        <v>27518.585599999999</v>
      </c>
      <c r="F29" s="810">
        <v>882065.4325</v>
      </c>
      <c r="G29" s="810">
        <v>0</v>
      </c>
      <c r="H29" s="789">
        <v>0</v>
      </c>
      <c r="I29" s="789">
        <v>398974.9044</v>
      </c>
      <c r="J29" s="810">
        <v>131603.42189999999</v>
      </c>
      <c r="K29" s="810">
        <v>2751.8604999999998</v>
      </c>
      <c r="L29" s="810">
        <v>264619.62199999997</v>
      </c>
      <c r="M29" s="810">
        <v>0</v>
      </c>
      <c r="N29" s="810">
        <v>0</v>
      </c>
      <c r="O29" s="809"/>
    </row>
    <row r="30" spans="1:15">
      <c r="A30" s="447">
        <v>24</v>
      </c>
      <c r="B30" s="451" t="s">
        <v>699</v>
      </c>
      <c r="C30" s="807"/>
      <c r="D30" s="789"/>
      <c r="E30" s="789"/>
      <c r="F30" s="810"/>
      <c r="G30" s="810"/>
      <c r="H30" s="789"/>
      <c r="I30" s="789"/>
      <c r="J30" s="810"/>
      <c r="K30" s="810"/>
      <c r="L30" s="810"/>
      <c r="M30" s="810"/>
      <c r="N30" s="810"/>
      <c r="O30" s="809"/>
    </row>
    <row r="31" spans="1:15">
      <c r="A31" s="447">
        <v>25</v>
      </c>
      <c r="B31" s="451" t="s">
        <v>586</v>
      </c>
      <c r="C31" s="807">
        <v>3554980.2601999999</v>
      </c>
      <c r="D31" s="789">
        <v>3028249.1861</v>
      </c>
      <c r="E31" s="789">
        <v>1778.03</v>
      </c>
      <c r="F31" s="810">
        <v>293097.95189999999</v>
      </c>
      <c r="G31" s="810">
        <v>231855.09220000001</v>
      </c>
      <c r="H31" s="789">
        <v>0</v>
      </c>
      <c r="I31" s="789">
        <v>264599.72220000002</v>
      </c>
      <c r="J31" s="810">
        <v>60564.975899999998</v>
      </c>
      <c r="K31" s="810">
        <v>177.8</v>
      </c>
      <c r="L31" s="810">
        <v>87929.385500000004</v>
      </c>
      <c r="M31" s="810">
        <v>115927.56080000001</v>
      </c>
      <c r="N31" s="810">
        <v>0</v>
      </c>
      <c r="O31" s="809"/>
    </row>
    <row r="32" spans="1:15">
      <c r="A32" s="447">
        <v>26</v>
      </c>
      <c r="B32" s="451" t="s">
        <v>696</v>
      </c>
      <c r="C32" s="811"/>
      <c r="D32" s="809"/>
      <c r="E32" s="809"/>
      <c r="F32" s="812"/>
      <c r="G32" s="812"/>
      <c r="H32" s="809"/>
      <c r="I32" s="809"/>
      <c r="J32" s="812"/>
      <c r="K32" s="812"/>
      <c r="L32" s="812"/>
      <c r="M32" s="812"/>
      <c r="N32" s="812"/>
      <c r="O32" s="809"/>
    </row>
    <row r="33" spans="1:15">
      <c r="A33" s="447">
        <v>27</v>
      </c>
      <c r="B33" s="471" t="s">
        <v>109</v>
      </c>
      <c r="C33" s="813">
        <f>SUM(C7:C32)</f>
        <v>95936863.127099991</v>
      </c>
      <c r="D33" s="813">
        <f t="shared" ref="D33:N33" si="0">SUM(D7:D32)</f>
        <v>77955300.76730001</v>
      </c>
      <c r="E33" s="813">
        <f t="shared" si="0"/>
        <v>7129563.8109999998</v>
      </c>
      <c r="F33" s="813">
        <f t="shared" si="0"/>
        <v>10195179.0781</v>
      </c>
      <c r="G33" s="813">
        <f t="shared" si="0"/>
        <v>645819.47069999995</v>
      </c>
      <c r="H33" s="813">
        <f t="shared" si="0"/>
        <v>11000</v>
      </c>
      <c r="I33" s="813">
        <f t="shared" si="0"/>
        <v>5664526.2294999994</v>
      </c>
      <c r="J33" s="813">
        <f t="shared" si="0"/>
        <v>1559106.2767999996</v>
      </c>
      <c r="K33" s="813">
        <f t="shared" si="0"/>
        <v>712956.38910000003</v>
      </c>
      <c r="L33" s="813">
        <f t="shared" si="0"/>
        <v>3058553.7256999998</v>
      </c>
      <c r="M33" s="813">
        <f t="shared" si="0"/>
        <v>322909.83790000004</v>
      </c>
      <c r="N33" s="813">
        <f t="shared" si="0"/>
        <v>11000</v>
      </c>
      <c r="O33" s="809"/>
    </row>
    <row r="34" spans="1:15">
      <c r="A34" s="453"/>
      <c r="B34" s="453"/>
      <c r="C34" s="453"/>
      <c r="D34" s="453"/>
      <c r="E34" s="453"/>
      <c r="H34" s="453"/>
      <c r="I34" s="453"/>
      <c r="O34" s="453"/>
    </row>
    <row r="35" spans="1:15">
      <c r="A35" s="453"/>
      <c r="B35" s="485"/>
      <c r="C35" s="485"/>
      <c r="D35" s="453"/>
      <c r="E35" s="453"/>
      <c r="H35" s="453"/>
      <c r="I35" s="453"/>
      <c r="O35" s="453"/>
    </row>
    <row r="36" spans="1:15">
      <c r="A36" s="453"/>
      <c r="B36" s="453"/>
      <c r="C36" s="453"/>
      <c r="D36" s="453"/>
      <c r="E36" s="453"/>
      <c r="H36" s="453"/>
      <c r="I36" s="453"/>
      <c r="O36" s="453"/>
    </row>
    <row r="37" spans="1:15">
      <c r="A37" s="453"/>
      <c r="B37" s="453"/>
      <c r="C37" s="453"/>
      <c r="D37" s="453"/>
      <c r="E37" s="453"/>
      <c r="H37" s="453"/>
      <c r="I37" s="453"/>
      <c r="O37" s="453"/>
    </row>
    <row r="38" spans="1:15">
      <c r="A38" s="453"/>
      <c r="B38" s="453"/>
      <c r="C38" s="453"/>
      <c r="D38" s="453"/>
      <c r="E38" s="453"/>
      <c r="H38" s="453"/>
      <c r="I38" s="453"/>
      <c r="O38" s="453"/>
    </row>
    <row r="39" spans="1:15">
      <c r="A39" s="453"/>
      <c r="B39" s="453"/>
      <c r="C39" s="453"/>
      <c r="D39" s="453"/>
      <c r="E39" s="453"/>
      <c r="H39" s="453"/>
      <c r="I39" s="453"/>
      <c r="O39" s="453"/>
    </row>
    <row r="40" spans="1:15">
      <c r="A40" s="453"/>
      <c r="B40" s="453"/>
      <c r="C40" s="453"/>
      <c r="D40" s="453"/>
      <c r="E40" s="453"/>
      <c r="H40" s="453"/>
      <c r="I40" s="453"/>
      <c r="O40" s="453"/>
    </row>
    <row r="41" spans="1:15">
      <c r="A41" s="486"/>
      <c r="B41" s="486"/>
      <c r="C41" s="486"/>
      <c r="D41" s="453"/>
      <c r="E41" s="453"/>
      <c r="H41" s="453"/>
      <c r="I41" s="453"/>
      <c r="O41" s="453"/>
    </row>
    <row r="42" spans="1:15">
      <c r="A42" s="486"/>
      <c r="B42" s="486"/>
      <c r="C42" s="486"/>
      <c r="D42" s="453"/>
      <c r="E42" s="453"/>
      <c r="H42" s="453"/>
      <c r="I42" s="453"/>
      <c r="O42" s="453"/>
    </row>
    <row r="43" spans="1:15">
      <c r="A43" s="453"/>
      <c r="B43" s="453"/>
      <c r="C43" s="453"/>
      <c r="D43" s="453"/>
      <c r="E43" s="453"/>
      <c r="H43" s="453"/>
      <c r="I43" s="453"/>
      <c r="O43" s="453"/>
    </row>
    <row r="44" spans="1:15">
      <c r="A44" s="453"/>
      <c r="B44" s="453"/>
      <c r="C44" s="453"/>
      <c r="D44" s="453"/>
      <c r="E44" s="453"/>
      <c r="H44" s="453"/>
      <c r="I44" s="453"/>
      <c r="O44" s="453"/>
    </row>
    <row r="45" spans="1:15">
      <c r="A45" s="453"/>
      <c r="B45" s="453"/>
      <c r="C45" s="453"/>
      <c r="D45" s="453"/>
      <c r="E45" s="453"/>
      <c r="H45" s="453"/>
      <c r="I45" s="453"/>
      <c r="O45" s="453"/>
    </row>
    <row r="46" spans="1:15">
      <c r="A46" s="453"/>
      <c r="B46" s="453"/>
      <c r="C46" s="453"/>
      <c r="D46" s="453"/>
      <c r="E46" s="453"/>
      <c r="H46" s="453"/>
      <c r="I46" s="453"/>
      <c r="O46" s="45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E13" sqref="E13"/>
    </sheetView>
  </sheetViews>
  <sheetFormatPr defaultColWidth="8.7109375" defaultRowHeight="12"/>
  <cols>
    <col min="1" max="1" width="11.85546875" style="496" bestFit="1" customWidth="1"/>
    <col min="2" max="2" width="80.140625" style="496" customWidth="1"/>
    <col min="3" max="3" width="17.140625" style="496" bestFit="1" customWidth="1"/>
    <col min="4" max="4" width="22.42578125" style="496" bestFit="1" customWidth="1"/>
    <col min="5" max="5" width="22.28515625" style="496" bestFit="1" customWidth="1"/>
    <col min="6" max="6" width="20.140625" style="496" bestFit="1" customWidth="1"/>
    <col min="7" max="7" width="20.85546875" style="496" bestFit="1" customWidth="1"/>
    <col min="8" max="8" width="23.42578125" style="496" bestFit="1" customWidth="1"/>
    <col min="9" max="9" width="22.140625" style="496" customWidth="1"/>
    <col min="10" max="10" width="19.140625" style="496" bestFit="1" customWidth="1"/>
    <col min="11" max="11" width="17.85546875" style="496" bestFit="1" customWidth="1"/>
    <col min="12" max="16384" width="8.7109375" style="496"/>
  </cols>
  <sheetData>
    <row r="1" spans="1:11" s="450" customFormat="1" ht="13.5">
      <c r="A1" s="441" t="s">
        <v>31</v>
      </c>
      <c r="B1" s="3" t="str">
        <f>'Info '!C2</f>
        <v>JSC Ziraat Bank Georgia</v>
      </c>
    </row>
    <row r="2" spans="1:11" s="450" customFormat="1" ht="13.5">
      <c r="A2" s="442" t="s">
        <v>32</v>
      </c>
      <c r="B2" s="477">
        <f>'1. key ratios '!B2</f>
        <v>44742</v>
      </c>
    </row>
    <row r="3" spans="1:11" s="450" customFormat="1" ht="12.75">
      <c r="A3" s="443" t="s">
        <v>677</v>
      </c>
    </row>
    <row r="4" spans="1:11">
      <c r="C4" s="497" t="s">
        <v>0</v>
      </c>
      <c r="D4" s="497" t="s">
        <v>1</v>
      </c>
      <c r="E4" s="497" t="s">
        <v>2</v>
      </c>
      <c r="F4" s="497" t="s">
        <v>3</v>
      </c>
      <c r="G4" s="497" t="s">
        <v>4</v>
      </c>
      <c r="H4" s="497" t="s">
        <v>5</v>
      </c>
      <c r="I4" s="497" t="s">
        <v>8</v>
      </c>
      <c r="J4" s="497" t="s">
        <v>9</v>
      </c>
      <c r="K4" s="497" t="s">
        <v>10</v>
      </c>
    </row>
    <row r="5" spans="1:11" ht="105" customHeight="1">
      <c r="A5" s="762" t="s">
        <v>678</v>
      </c>
      <c r="B5" s="763"/>
      <c r="C5" s="474" t="s">
        <v>679</v>
      </c>
      <c r="D5" s="474" t="s">
        <v>680</v>
      </c>
      <c r="E5" s="474" t="s">
        <v>681</v>
      </c>
      <c r="F5" s="498" t="s">
        <v>682</v>
      </c>
      <c r="G5" s="474" t="s">
        <v>683</v>
      </c>
      <c r="H5" s="474" t="s">
        <v>684</v>
      </c>
      <c r="I5" s="474" t="s">
        <v>685</v>
      </c>
      <c r="J5" s="474" t="s">
        <v>686</v>
      </c>
      <c r="K5" s="474" t="s">
        <v>687</v>
      </c>
    </row>
    <row r="6" spans="1:11" ht="12.75">
      <c r="A6" s="447">
        <v>1</v>
      </c>
      <c r="B6" s="447" t="s">
        <v>633</v>
      </c>
      <c r="C6" s="789">
        <v>250000</v>
      </c>
      <c r="D6" s="789"/>
      <c r="E6" s="789">
        <v>5000000</v>
      </c>
      <c r="F6" s="789"/>
      <c r="G6" s="789">
        <v>85363348.7808</v>
      </c>
      <c r="H6" s="789"/>
      <c r="I6" s="789"/>
      <c r="J6" s="789">
        <v>4179071.6266000001</v>
      </c>
      <c r="K6" s="789">
        <v>1144442.7197</v>
      </c>
    </row>
    <row r="7" spans="1:11" ht="12.75">
      <c r="A7" s="447">
        <v>2</v>
      </c>
      <c r="B7" s="447" t="s">
        <v>688</v>
      </c>
      <c r="C7" s="789"/>
      <c r="D7" s="789"/>
      <c r="E7" s="789"/>
      <c r="F7" s="789"/>
      <c r="G7" s="789"/>
      <c r="H7" s="789"/>
      <c r="I7" s="789"/>
      <c r="J7" s="789"/>
      <c r="K7" s="789"/>
    </row>
    <row r="8" spans="1:11" ht="12.75">
      <c r="A8" s="447">
        <v>3</v>
      </c>
      <c r="B8" s="447" t="s">
        <v>641</v>
      </c>
      <c r="C8" s="789">
        <v>693674.15</v>
      </c>
      <c r="D8" s="789"/>
      <c r="E8" s="789">
        <v>5543472.3810999999</v>
      </c>
      <c r="F8" s="789"/>
      <c r="G8" s="789">
        <v>10946246.4252</v>
      </c>
      <c r="H8" s="789"/>
      <c r="I8" s="789"/>
      <c r="J8" s="789">
        <v>90853.205900000001</v>
      </c>
      <c r="K8" s="789"/>
    </row>
    <row r="9" spans="1:11" ht="12.75">
      <c r="A9" s="447">
        <v>4</v>
      </c>
      <c r="B9" s="472" t="s">
        <v>689</v>
      </c>
      <c r="C9" s="789"/>
      <c r="D9" s="789"/>
      <c r="E9" s="789"/>
      <c r="F9" s="789"/>
      <c r="G9" s="789">
        <v>10838950.5188</v>
      </c>
      <c r="H9" s="789"/>
      <c r="I9" s="789"/>
      <c r="J9" s="789">
        <v>2048.0300000000002</v>
      </c>
      <c r="K9" s="789">
        <v>11000</v>
      </c>
    </row>
    <row r="10" spans="1:11" ht="12.75">
      <c r="A10" s="447">
        <v>5</v>
      </c>
      <c r="B10" s="472" t="s">
        <v>690</v>
      </c>
      <c r="C10" s="789"/>
      <c r="D10" s="789"/>
      <c r="E10" s="789"/>
      <c r="F10" s="789"/>
      <c r="G10" s="789"/>
      <c r="H10" s="789"/>
      <c r="I10" s="789"/>
      <c r="J10" s="789"/>
      <c r="K10" s="789"/>
    </row>
    <row r="11" spans="1:11" ht="12.75">
      <c r="A11" s="447">
        <v>6</v>
      </c>
      <c r="B11" s="472" t="s">
        <v>691</v>
      </c>
      <c r="C11" s="789"/>
      <c r="D11" s="789"/>
      <c r="E11" s="789"/>
      <c r="F11" s="789"/>
      <c r="G11" s="789"/>
      <c r="H11" s="789"/>
      <c r="I11" s="789"/>
      <c r="J11" s="789"/>
      <c r="K11" s="78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abSelected="1" zoomScale="90" zoomScaleNormal="90" workbookViewId="0">
      <selection activeCell="K23" sqref="K23"/>
    </sheetView>
  </sheetViews>
  <sheetFormatPr defaultRowHeight="15"/>
  <cols>
    <col min="1" max="1" width="10" bestFit="1" customWidth="1"/>
    <col min="2" max="2" width="71.7109375" customWidth="1"/>
    <col min="3" max="3" width="12" bestFit="1" customWidth="1"/>
    <col min="4" max="8" width="9.85546875" customWidth="1"/>
    <col min="9" max="9" width="10.7109375"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814" t="s">
        <v>31</v>
      </c>
      <c r="B1" s="638" t="str">
        <f>'Info '!C2</f>
        <v>JSC Ziraat Bank Georgia</v>
      </c>
    </row>
    <row r="2" spans="1:19">
      <c r="A2" s="814" t="s">
        <v>32</v>
      </c>
      <c r="B2" s="655">
        <f>'1. key ratios '!B2</f>
        <v>44742</v>
      </c>
    </row>
    <row r="3" spans="1:19">
      <c r="A3" s="443" t="s">
        <v>717</v>
      </c>
      <c r="B3" s="450"/>
    </row>
    <row r="4" spans="1:19">
      <c r="A4" s="443"/>
      <c r="B4" s="450"/>
    </row>
    <row r="5" spans="1:19">
      <c r="A5" s="766" t="s">
        <v>718</v>
      </c>
      <c r="B5" s="766"/>
      <c r="C5" s="764" t="s">
        <v>737</v>
      </c>
      <c r="D5" s="764"/>
      <c r="E5" s="764"/>
      <c r="F5" s="764"/>
      <c r="G5" s="764"/>
      <c r="H5" s="764"/>
      <c r="I5" s="764" t="s">
        <v>739</v>
      </c>
      <c r="J5" s="764"/>
      <c r="K5" s="764"/>
      <c r="L5" s="764"/>
      <c r="M5" s="764"/>
      <c r="N5" s="765"/>
      <c r="O5" s="767" t="s">
        <v>719</v>
      </c>
      <c r="P5" s="767" t="s">
        <v>733</v>
      </c>
      <c r="Q5" s="767" t="s">
        <v>734</v>
      </c>
      <c r="R5" s="767" t="s">
        <v>738</v>
      </c>
      <c r="S5" s="767" t="s">
        <v>735</v>
      </c>
    </row>
    <row r="6" spans="1:19" ht="24" customHeight="1">
      <c r="A6" s="766"/>
      <c r="B6" s="766"/>
      <c r="C6" s="510"/>
      <c r="D6" s="509" t="s">
        <v>672</v>
      </c>
      <c r="E6" s="509" t="s">
        <v>673</v>
      </c>
      <c r="F6" s="509" t="s">
        <v>674</v>
      </c>
      <c r="G6" s="509" t="s">
        <v>675</v>
      </c>
      <c r="H6" s="509" t="s">
        <v>676</v>
      </c>
      <c r="I6" s="510"/>
      <c r="J6" s="509" t="s">
        <v>672</v>
      </c>
      <c r="K6" s="509" t="s">
        <v>673</v>
      </c>
      <c r="L6" s="509" t="s">
        <v>674</v>
      </c>
      <c r="M6" s="509" t="s">
        <v>675</v>
      </c>
      <c r="N6" s="511" t="s">
        <v>676</v>
      </c>
      <c r="O6" s="767"/>
      <c r="P6" s="767"/>
      <c r="Q6" s="767"/>
      <c r="R6" s="767"/>
      <c r="S6" s="767"/>
    </row>
    <row r="7" spans="1:19">
      <c r="A7" s="501">
        <v>1</v>
      </c>
      <c r="B7" s="504" t="s">
        <v>727</v>
      </c>
      <c r="C7" s="640"/>
      <c r="D7" s="640"/>
      <c r="E7" s="640"/>
      <c r="F7" s="640"/>
      <c r="G7" s="640"/>
      <c r="H7" s="640"/>
      <c r="I7" s="640"/>
      <c r="J7" s="640"/>
      <c r="K7" s="640"/>
      <c r="L7" s="640"/>
      <c r="M7" s="640"/>
      <c r="N7" s="640"/>
      <c r="O7" s="641"/>
      <c r="P7" s="644"/>
      <c r="Q7" s="644"/>
      <c r="R7" s="644"/>
      <c r="S7" s="641"/>
    </row>
    <row r="8" spans="1:19">
      <c r="A8" s="501">
        <v>2</v>
      </c>
      <c r="B8" s="505" t="s">
        <v>726</v>
      </c>
      <c r="C8" s="640">
        <v>3357410.6811000002</v>
      </c>
      <c r="D8" s="640">
        <v>3240579.9414999997</v>
      </c>
      <c r="E8" s="640">
        <v>11023.6299</v>
      </c>
      <c r="F8" s="640">
        <v>94807.109700000001</v>
      </c>
      <c r="G8" s="640">
        <v>0</v>
      </c>
      <c r="H8" s="640">
        <v>11000</v>
      </c>
      <c r="I8" s="640">
        <v>105356.21370000001</v>
      </c>
      <c r="J8" s="640">
        <v>64811.706999999995</v>
      </c>
      <c r="K8" s="640">
        <v>1102.3591000000001</v>
      </c>
      <c r="L8" s="640">
        <v>28442.1476</v>
      </c>
      <c r="M8" s="640">
        <v>0</v>
      </c>
      <c r="N8" s="640">
        <v>11000</v>
      </c>
      <c r="O8" s="641">
        <v>108</v>
      </c>
      <c r="P8" s="644">
        <v>8.291509683171E-2</v>
      </c>
      <c r="Q8" s="644">
        <v>0.10625194127497001</v>
      </c>
      <c r="R8" s="644">
        <v>0.1146625</v>
      </c>
      <c r="S8" s="641">
        <v>47.4961676</v>
      </c>
    </row>
    <row r="9" spans="1:19">
      <c r="A9" s="501">
        <v>3</v>
      </c>
      <c r="B9" s="505" t="s">
        <v>725</v>
      </c>
      <c r="C9" s="640"/>
      <c r="D9" s="640"/>
      <c r="E9" s="640"/>
      <c r="F9" s="640"/>
      <c r="G9" s="640"/>
      <c r="H9" s="640"/>
      <c r="I9" s="640"/>
      <c r="J9" s="640"/>
      <c r="K9" s="640"/>
      <c r="L9" s="640"/>
      <c r="M9" s="640"/>
      <c r="N9" s="640"/>
      <c r="O9" s="641"/>
      <c r="P9" s="644"/>
      <c r="Q9" s="644"/>
      <c r="R9" s="644"/>
      <c r="S9" s="641"/>
    </row>
    <row r="10" spans="1:19">
      <c r="A10" s="501">
        <v>4</v>
      </c>
      <c r="B10" s="505" t="s">
        <v>724</v>
      </c>
      <c r="C10" s="640"/>
      <c r="D10" s="640"/>
      <c r="E10" s="640"/>
      <c r="F10" s="640"/>
      <c r="G10" s="640"/>
      <c r="H10" s="640"/>
      <c r="I10" s="640"/>
      <c r="J10" s="640"/>
      <c r="K10" s="640"/>
      <c r="L10" s="640"/>
      <c r="M10" s="640"/>
      <c r="N10" s="640"/>
      <c r="O10" s="641"/>
      <c r="P10" s="644"/>
      <c r="Q10" s="644"/>
      <c r="R10" s="644"/>
      <c r="S10" s="641"/>
    </row>
    <row r="11" spans="1:19">
      <c r="A11" s="501">
        <v>5</v>
      </c>
      <c r="B11" s="505" t="s">
        <v>723</v>
      </c>
      <c r="C11" s="640"/>
      <c r="D11" s="640"/>
      <c r="E11" s="640"/>
      <c r="F11" s="640"/>
      <c r="G11" s="640"/>
      <c r="H11" s="640"/>
      <c r="I11" s="640"/>
      <c r="J11" s="640"/>
      <c r="K11" s="640"/>
      <c r="L11" s="640"/>
      <c r="M11" s="640"/>
      <c r="N11" s="640"/>
      <c r="O11" s="641"/>
      <c r="P11" s="644"/>
      <c r="Q11" s="644"/>
      <c r="R11" s="644"/>
      <c r="S11" s="641"/>
    </row>
    <row r="12" spans="1:19">
      <c r="A12" s="501">
        <v>6</v>
      </c>
      <c r="B12" s="505" t="s">
        <v>722</v>
      </c>
      <c r="C12" s="640"/>
      <c r="D12" s="640"/>
      <c r="E12" s="640"/>
      <c r="F12" s="640"/>
      <c r="G12" s="640"/>
      <c r="H12" s="640"/>
      <c r="I12" s="640"/>
      <c r="J12" s="640"/>
      <c r="K12" s="640"/>
      <c r="L12" s="640"/>
      <c r="M12" s="640"/>
      <c r="N12" s="640"/>
      <c r="O12" s="641"/>
      <c r="P12" s="644"/>
      <c r="Q12" s="644"/>
      <c r="R12" s="644"/>
      <c r="S12" s="641"/>
    </row>
    <row r="13" spans="1:19">
      <c r="A13" s="501">
        <v>7</v>
      </c>
      <c r="B13" s="505" t="s">
        <v>721</v>
      </c>
      <c r="C13" s="640">
        <v>6265835.4325999999</v>
      </c>
      <c r="D13" s="640">
        <v>4918289.1992000006</v>
      </c>
      <c r="E13" s="640">
        <v>129824.9454</v>
      </c>
      <c r="F13" s="640">
        <v>936000.81579999998</v>
      </c>
      <c r="G13" s="640">
        <v>281720.47220000002</v>
      </c>
      <c r="H13" s="640">
        <v>0</v>
      </c>
      <c r="I13" s="640">
        <v>533008.73930000002</v>
      </c>
      <c r="J13" s="640">
        <v>98365.747300000003</v>
      </c>
      <c r="K13" s="640">
        <v>12982.5082</v>
      </c>
      <c r="L13" s="640">
        <v>280800.23300000001</v>
      </c>
      <c r="M13" s="640">
        <v>140860.25080000001</v>
      </c>
      <c r="N13" s="640">
        <v>0</v>
      </c>
      <c r="O13" s="641">
        <v>57</v>
      </c>
      <c r="P13" s="644">
        <v>0.10564238480608999</v>
      </c>
      <c r="Q13" s="644">
        <v>0.12118285332716</v>
      </c>
      <c r="R13" s="644">
        <v>9.3914899999999996E-2</v>
      </c>
      <c r="S13" s="641">
        <v>72.231174999999993</v>
      </c>
    </row>
    <row r="14" spans="1:19">
      <c r="A14" s="512">
        <v>7.1</v>
      </c>
      <c r="B14" s="506" t="s">
        <v>730</v>
      </c>
      <c r="C14" s="640">
        <v>5796918.8066999996</v>
      </c>
      <c r="D14" s="640">
        <v>4681227.6655000001</v>
      </c>
      <c r="E14" s="640">
        <v>129824.9454</v>
      </c>
      <c r="F14" s="640">
        <v>936000.81579999998</v>
      </c>
      <c r="G14" s="640">
        <v>49865.38</v>
      </c>
      <c r="H14" s="640">
        <v>0</v>
      </c>
      <c r="I14" s="640">
        <v>412339.95039999997</v>
      </c>
      <c r="J14" s="640">
        <v>93624.51920000001</v>
      </c>
      <c r="K14" s="640">
        <v>12982.5082</v>
      </c>
      <c r="L14" s="640">
        <v>280800.23300000001</v>
      </c>
      <c r="M14" s="640">
        <v>24932.69</v>
      </c>
      <c r="N14" s="640">
        <v>0</v>
      </c>
      <c r="O14" s="641">
        <v>54</v>
      </c>
      <c r="P14" s="644">
        <v>0.10815200433496</v>
      </c>
      <c r="Q14" s="644">
        <v>0.12560546375046</v>
      </c>
      <c r="R14" s="644">
        <v>9.4713199999999997E-2</v>
      </c>
      <c r="S14" s="641">
        <v>71.000594500000005</v>
      </c>
    </row>
    <row r="15" spans="1:19">
      <c r="A15" s="512">
        <v>7.2</v>
      </c>
      <c r="B15" s="506" t="s">
        <v>732</v>
      </c>
      <c r="C15" s="640">
        <v>203852.93369999999</v>
      </c>
      <c r="D15" s="640">
        <v>203852.93369999999</v>
      </c>
      <c r="E15" s="640">
        <v>0</v>
      </c>
      <c r="F15" s="640">
        <v>0</v>
      </c>
      <c r="G15" s="640">
        <v>0</v>
      </c>
      <c r="H15" s="640">
        <v>0</v>
      </c>
      <c r="I15" s="640">
        <v>4077.0581000000002</v>
      </c>
      <c r="J15" s="640">
        <v>4077.0581000000002</v>
      </c>
      <c r="K15" s="640">
        <v>0</v>
      </c>
      <c r="L15" s="640">
        <v>0</v>
      </c>
      <c r="M15" s="640">
        <v>0</v>
      </c>
      <c r="N15" s="640">
        <v>0</v>
      </c>
      <c r="O15" s="641">
        <v>1</v>
      </c>
      <c r="P15" s="644">
        <v>7.4999999999999997E-2</v>
      </c>
      <c r="Q15" s="644">
        <v>8.0100000000000005E-2</v>
      </c>
      <c r="R15" s="644">
        <v>7.4999999999999997E-2</v>
      </c>
      <c r="S15" s="641">
        <v>118.1340342</v>
      </c>
    </row>
    <row r="16" spans="1:19">
      <c r="A16" s="512">
        <v>7.3</v>
      </c>
      <c r="B16" s="506" t="s">
        <v>729</v>
      </c>
      <c r="C16" s="640">
        <v>265063.69219999999</v>
      </c>
      <c r="D16" s="640">
        <v>33208.6</v>
      </c>
      <c r="E16" s="640">
        <v>0</v>
      </c>
      <c r="F16" s="640">
        <v>0</v>
      </c>
      <c r="G16" s="640">
        <v>231855.09220000001</v>
      </c>
      <c r="H16" s="640">
        <v>0</v>
      </c>
      <c r="I16" s="640">
        <v>116591.7308</v>
      </c>
      <c r="J16" s="640">
        <v>664.17</v>
      </c>
      <c r="K16" s="640">
        <v>0</v>
      </c>
      <c r="L16" s="640">
        <v>0</v>
      </c>
      <c r="M16" s="640">
        <v>115927.56080000001</v>
      </c>
      <c r="N16" s="640">
        <v>0</v>
      </c>
      <c r="O16" s="641">
        <v>2</v>
      </c>
      <c r="P16" s="644">
        <v>0.14532710280373001</v>
      </c>
      <c r="Q16" s="644">
        <v>0.16636728971961001</v>
      </c>
      <c r="R16" s="644">
        <v>9.1004600000000005E-2</v>
      </c>
      <c r="S16" s="641">
        <v>63.841972800000001</v>
      </c>
    </row>
    <row r="17" spans="1:19">
      <c r="A17" s="501">
        <v>8</v>
      </c>
      <c r="B17" s="505" t="s">
        <v>728</v>
      </c>
      <c r="C17" s="640"/>
      <c r="D17" s="640"/>
      <c r="E17" s="640"/>
      <c r="F17" s="640"/>
      <c r="G17" s="640"/>
      <c r="H17" s="640"/>
      <c r="I17" s="640"/>
      <c r="J17" s="640"/>
      <c r="K17" s="640"/>
      <c r="L17" s="640"/>
      <c r="M17" s="640"/>
      <c r="N17" s="640"/>
      <c r="O17" s="641"/>
      <c r="P17" s="644"/>
      <c r="Q17" s="644"/>
      <c r="R17" s="644"/>
      <c r="S17" s="641"/>
    </row>
    <row r="18" spans="1:19">
      <c r="A18" s="502">
        <v>9</v>
      </c>
      <c r="B18" s="507" t="s">
        <v>720</v>
      </c>
      <c r="C18" s="642"/>
      <c r="D18" s="642"/>
      <c r="E18" s="642"/>
      <c r="F18" s="642"/>
      <c r="G18" s="642"/>
      <c r="H18" s="642"/>
      <c r="I18" s="642"/>
      <c r="J18" s="642"/>
      <c r="K18" s="642"/>
      <c r="L18" s="642"/>
      <c r="M18" s="642"/>
      <c r="N18" s="642"/>
      <c r="O18" s="643"/>
      <c r="P18" s="645"/>
      <c r="Q18" s="645"/>
      <c r="R18" s="645"/>
      <c r="S18" s="643"/>
    </row>
    <row r="19" spans="1:19">
      <c r="A19" s="503">
        <v>10</v>
      </c>
      <c r="B19" s="508" t="s">
        <v>731</v>
      </c>
      <c r="C19" s="640">
        <v>9623246.1137000006</v>
      </c>
      <c r="D19" s="640">
        <v>8158869.1407000003</v>
      </c>
      <c r="E19" s="640">
        <v>140848.5753</v>
      </c>
      <c r="F19" s="640">
        <v>1030807.9255</v>
      </c>
      <c r="G19" s="640">
        <v>281720.47220000002</v>
      </c>
      <c r="H19" s="640">
        <v>11000</v>
      </c>
      <c r="I19" s="640">
        <v>638364.95299999998</v>
      </c>
      <c r="J19" s="640">
        <v>163177.45429999998</v>
      </c>
      <c r="K19" s="640">
        <v>14084.8673</v>
      </c>
      <c r="L19" s="640">
        <v>309242.38060000003</v>
      </c>
      <c r="M19" s="640">
        <v>140860.25080000001</v>
      </c>
      <c r="N19" s="640">
        <v>11000</v>
      </c>
      <c r="O19" s="641">
        <v>165</v>
      </c>
      <c r="P19" s="644">
        <v>9.668452981211996E-2</v>
      </c>
      <c r="Q19" s="644">
        <v>0.11529790369115001</v>
      </c>
      <c r="R19" s="644">
        <v>0.10115349999999999</v>
      </c>
      <c r="S19" s="641">
        <v>63.6015096</v>
      </c>
    </row>
    <row r="20" spans="1:19" ht="25.5">
      <c r="A20" s="512">
        <v>10.1</v>
      </c>
      <c r="B20" s="506" t="s">
        <v>736</v>
      </c>
      <c r="C20" s="640"/>
      <c r="D20" s="640"/>
      <c r="E20" s="640"/>
      <c r="F20" s="640"/>
      <c r="G20" s="640"/>
      <c r="H20" s="640"/>
      <c r="I20" s="640"/>
      <c r="J20" s="640"/>
      <c r="K20" s="640"/>
      <c r="L20" s="640"/>
      <c r="M20" s="640"/>
      <c r="N20" s="640"/>
      <c r="O20" s="641"/>
      <c r="P20" s="644"/>
      <c r="Q20" s="644"/>
      <c r="R20" s="644"/>
      <c r="S20" s="641"/>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pane xSplit="1" ySplit="5" topLeftCell="B30" activePane="bottomRight" state="frozen"/>
      <selection activeCell="B9" sqref="B9"/>
      <selection pane="topRight" activeCell="B9" sqref="B9"/>
      <selection pane="bottomLeft" activeCell="B9" sqref="B9"/>
      <selection pane="bottomRight" activeCell="C7" sqref="C7:H41"/>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635" t="s">
        <v>31</v>
      </c>
      <c r="B1" s="636" t="str">
        <f>'Info '!C2</f>
        <v>JSC Ziraat Bank Georgia</v>
      </c>
    </row>
    <row r="2" spans="1:8">
      <c r="A2" s="635" t="s">
        <v>32</v>
      </c>
      <c r="B2" s="631">
        <f>'1. key ratios '!B2</f>
        <v>44742</v>
      </c>
    </row>
    <row r="3" spans="1:8">
      <c r="A3" s="2"/>
    </row>
    <row r="4" spans="1:8" ht="15" thickBot="1">
      <c r="A4" s="15" t="s">
        <v>33</v>
      </c>
      <c r="B4" s="16" t="s">
        <v>34</v>
      </c>
      <c r="C4" s="15"/>
      <c r="D4" s="17"/>
      <c r="E4" s="17"/>
      <c r="F4" s="18"/>
      <c r="G4" s="18"/>
      <c r="H4" s="19" t="s">
        <v>74</v>
      </c>
    </row>
    <row r="5" spans="1:8">
      <c r="A5" s="20"/>
      <c r="B5" s="21"/>
      <c r="C5" s="662" t="s">
        <v>69</v>
      </c>
      <c r="D5" s="663"/>
      <c r="E5" s="664"/>
      <c r="F5" s="662" t="s">
        <v>73</v>
      </c>
      <c r="G5" s="663"/>
      <c r="H5" s="665"/>
    </row>
    <row r="6" spans="1:8">
      <c r="A6" s="22" t="s">
        <v>6</v>
      </c>
      <c r="B6" s="23" t="s">
        <v>35</v>
      </c>
      <c r="C6" s="24" t="s">
        <v>70</v>
      </c>
      <c r="D6" s="24" t="s">
        <v>71</v>
      </c>
      <c r="E6" s="24" t="s">
        <v>72</v>
      </c>
      <c r="F6" s="24" t="s">
        <v>70</v>
      </c>
      <c r="G6" s="24" t="s">
        <v>71</v>
      </c>
      <c r="H6" s="25" t="s">
        <v>72</v>
      </c>
    </row>
    <row r="7" spans="1:8" ht="15.75">
      <c r="A7" s="22">
        <v>1</v>
      </c>
      <c r="B7" s="26" t="s">
        <v>36</v>
      </c>
      <c r="C7" s="531">
        <v>2400909.2799999998</v>
      </c>
      <c r="D7" s="531">
        <v>6400283.1540999999</v>
      </c>
      <c r="E7" s="532">
        <v>8801192.4341000002</v>
      </c>
      <c r="F7" s="533">
        <v>2377985.7599999998</v>
      </c>
      <c r="G7" s="534">
        <v>4987571.0631999997</v>
      </c>
      <c r="H7" s="535">
        <v>7365556.8231999995</v>
      </c>
    </row>
    <row r="8" spans="1:8" ht="15.75">
      <c r="A8" s="22">
        <v>2</v>
      </c>
      <c r="B8" s="26" t="s">
        <v>37</v>
      </c>
      <c r="C8" s="531">
        <v>850714.96</v>
      </c>
      <c r="D8" s="531">
        <v>39590033.555299997</v>
      </c>
      <c r="E8" s="532">
        <v>40440748.515299998</v>
      </c>
      <c r="F8" s="533">
        <v>5957988.5700000003</v>
      </c>
      <c r="G8" s="534">
        <v>31040223.491300002</v>
      </c>
      <c r="H8" s="535">
        <v>36998212.061300002</v>
      </c>
    </row>
    <row r="9" spans="1:8" ht="15.75">
      <c r="A9" s="22">
        <v>3</v>
      </c>
      <c r="B9" s="26" t="s">
        <v>38</v>
      </c>
      <c r="C9" s="531">
        <v>16526786.01</v>
      </c>
      <c r="D9" s="531">
        <v>1700064.7360999999</v>
      </c>
      <c r="E9" s="532">
        <v>18226850.746100001</v>
      </c>
      <c r="F9" s="533">
        <v>25107.46</v>
      </c>
      <c r="G9" s="534">
        <v>6385221.3359000003</v>
      </c>
      <c r="H9" s="535">
        <v>6410328.7959000003</v>
      </c>
    </row>
    <row r="10" spans="1:8" ht="15.75">
      <c r="A10" s="22">
        <v>4</v>
      </c>
      <c r="B10" s="26" t="s">
        <v>39</v>
      </c>
      <c r="C10" s="531">
        <v>0</v>
      </c>
      <c r="D10" s="531">
        <v>0</v>
      </c>
      <c r="E10" s="532">
        <v>0</v>
      </c>
      <c r="F10" s="533">
        <v>0</v>
      </c>
      <c r="G10" s="534">
        <v>0</v>
      </c>
      <c r="H10" s="535">
        <v>0</v>
      </c>
    </row>
    <row r="11" spans="1:8" ht="15.75">
      <c r="A11" s="22">
        <v>5</v>
      </c>
      <c r="B11" s="26" t="s">
        <v>40</v>
      </c>
      <c r="C11" s="531">
        <v>996190.14</v>
      </c>
      <c r="D11" s="531">
        <v>0</v>
      </c>
      <c r="E11" s="532">
        <v>996190.14</v>
      </c>
      <c r="F11" s="533">
        <v>7249180.8700000001</v>
      </c>
      <c r="G11" s="534">
        <v>0</v>
      </c>
      <c r="H11" s="535">
        <v>7249180.8700000001</v>
      </c>
    </row>
    <row r="12" spans="1:8" ht="15.75">
      <c r="A12" s="22">
        <v>6.1</v>
      </c>
      <c r="B12" s="27" t="s">
        <v>41</v>
      </c>
      <c r="C12" s="531">
        <v>54174441.609999999</v>
      </c>
      <c r="D12" s="531">
        <v>41762421.517099991</v>
      </c>
      <c r="E12" s="532">
        <v>95936863.127099991</v>
      </c>
      <c r="F12" s="533">
        <v>53370920.529999994</v>
      </c>
      <c r="G12" s="534">
        <v>23407982.300000001</v>
      </c>
      <c r="H12" s="535">
        <v>76778902.829999998</v>
      </c>
    </row>
    <row r="13" spans="1:8" ht="15.75">
      <c r="A13" s="22">
        <v>6.2</v>
      </c>
      <c r="B13" s="27" t="s">
        <v>42</v>
      </c>
      <c r="C13" s="531">
        <v>-3922120.05</v>
      </c>
      <c r="D13" s="531">
        <v>-1742406.1795000001</v>
      </c>
      <c r="E13" s="532">
        <v>-5664526.2294999994</v>
      </c>
      <c r="F13" s="533">
        <v>-3100752.88</v>
      </c>
      <c r="G13" s="534">
        <v>-1590780.0168000001</v>
      </c>
      <c r="H13" s="535">
        <v>-4691532.8968000002</v>
      </c>
    </row>
    <row r="14" spans="1:8" ht="15.75">
      <c r="A14" s="22">
        <v>6</v>
      </c>
      <c r="B14" s="26" t="s">
        <v>43</v>
      </c>
      <c r="C14" s="532">
        <v>50252321.560000002</v>
      </c>
      <c r="D14" s="532">
        <v>40020015.337599993</v>
      </c>
      <c r="E14" s="532">
        <v>90272336.897599995</v>
      </c>
      <c r="F14" s="532">
        <v>50270167.649999991</v>
      </c>
      <c r="G14" s="532">
        <v>21817202.283199999</v>
      </c>
      <c r="H14" s="535">
        <v>72087369.933199987</v>
      </c>
    </row>
    <row r="15" spans="1:8" ht="15.75">
      <c r="A15" s="22">
        <v>7</v>
      </c>
      <c r="B15" s="26" t="s">
        <v>44</v>
      </c>
      <c r="C15" s="531">
        <v>350912.54999999993</v>
      </c>
      <c r="D15" s="531">
        <v>164455.93029999998</v>
      </c>
      <c r="E15" s="532">
        <v>515368.48029999994</v>
      </c>
      <c r="F15" s="533">
        <v>637222.1</v>
      </c>
      <c r="G15" s="534">
        <v>153076.68540000002</v>
      </c>
      <c r="H15" s="535">
        <v>790298.78539999994</v>
      </c>
    </row>
    <row r="16" spans="1:8" ht="15.75">
      <c r="A16" s="22">
        <v>8</v>
      </c>
      <c r="B16" s="26" t="s">
        <v>199</v>
      </c>
      <c r="C16" s="531">
        <v>0</v>
      </c>
      <c r="D16" s="531">
        <v>0</v>
      </c>
      <c r="E16" s="532">
        <v>0</v>
      </c>
      <c r="F16" s="533">
        <v>62320</v>
      </c>
      <c r="G16" s="531">
        <v>0</v>
      </c>
      <c r="H16" s="535">
        <v>62320</v>
      </c>
    </row>
    <row r="17" spans="1:8" ht="15.75">
      <c r="A17" s="22">
        <v>9</v>
      </c>
      <c r="B17" s="26" t="s">
        <v>45</v>
      </c>
      <c r="C17" s="531">
        <v>0</v>
      </c>
      <c r="D17" s="531">
        <v>0</v>
      </c>
      <c r="E17" s="532">
        <v>0</v>
      </c>
      <c r="F17" s="533">
        <v>0</v>
      </c>
      <c r="G17" s="531">
        <v>0</v>
      </c>
      <c r="H17" s="535">
        <v>0</v>
      </c>
    </row>
    <row r="18" spans="1:8" ht="15.75">
      <c r="A18" s="22">
        <v>10</v>
      </c>
      <c r="B18" s="26" t="s">
        <v>46</v>
      </c>
      <c r="C18" s="531">
        <v>5842888.21</v>
      </c>
      <c r="D18" s="531">
        <v>0</v>
      </c>
      <c r="E18" s="532">
        <v>5842888.21</v>
      </c>
      <c r="F18" s="533">
        <v>6393825.5999999996</v>
      </c>
      <c r="G18" s="531">
        <v>0</v>
      </c>
      <c r="H18" s="535">
        <v>6393825.5999999996</v>
      </c>
    </row>
    <row r="19" spans="1:8" ht="15.75">
      <c r="A19" s="22">
        <v>11</v>
      </c>
      <c r="B19" s="26" t="s">
        <v>47</v>
      </c>
      <c r="C19" s="531">
        <v>1363572.17</v>
      </c>
      <c r="D19" s="531">
        <v>1285203.4018000001</v>
      </c>
      <c r="E19" s="532">
        <v>2648775.5718</v>
      </c>
      <c r="F19" s="533">
        <v>597013.28999999992</v>
      </c>
      <c r="G19" s="534">
        <v>1215245.8245000001</v>
      </c>
      <c r="H19" s="535">
        <v>1812259.1145000001</v>
      </c>
    </row>
    <row r="20" spans="1:8" ht="15.75">
      <c r="A20" s="22">
        <v>12</v>
      </c>
      <c r="B20" s="29" t="s">
        <v>48</v>
      </c>
      <c r="C20" s="532">
        <v>78584294.879999995</v>
      </c>
      <c r="D20" s="532">
        <v>89160056.115199998</v>
      </c>
      <c r="E20" s="532">
        <v>167744350.99519998</v>
      </c>
      <c r="F20" s="532">
        <v>73570811.299999997</v>
      </c>
      <c r="G20" s="532">
        <v>65598540.683500007</v>
      </c>
      <c r="H20" s="535">
        <v>139169351.9835</v>
      </c>
    </row>
    <row r="21" spans="1:8" ht="15.75">
      <c r="A21" s="22"/>
      <c r="B21" s="23" t="s">
        <v>49</v>
      </c>
      <c r="C21" s="536"/>
      <c r="D21" s="536"/>
      <c r="E21" s="536"/>
      <c r="F21" s="537"/>
      <c r="G21" s="538"/>
      <c r="H21" s="539"/>
    </row>
    <row r="22" spans="1:8" ht="15.75">
      <c r="A22" s="22">
        <v>13</v>
      </c>
      <c r="B22" s="26" t="s">
        <v>50</v>
      </c>
      <c r="C22" s="531">
        <v>0</v>
      </c>
      <c r="D22" s="531">
        <v>10983375</v>
      </c>
      <c r="E22" s="532">
        <v>10983375</v>
      </c>
      <c r="F22" s="533">
        <v>0</v>
      </c>
      <c r="G22" s="534">
        <v>2823350</v>
      </c>
      <c r="H22" s="535">
        <v>2823350</v>
      </c>
    </row>
    <row r="23" spans="1:8" ht="15.75">
      <c r="A23" s="22">
        <v>14</v>
      </c>
      <c r="B23" s="26" t="s">
        <v>51</v>
      </c>
      <c r="C23" s="531">
        <v>8946191.6500000004</v>
      </c>
      <c r="D23" s="531">
        <v>52497067.292099997</v>
      </c>
      <c r="E23" s="532">
        <v>61443258.942099996</v>
      </c>
      <c r="F23" s="533">
        <v>8845221.4199999999</v>
      </c>
      <c r="G23" s="534">
        <v>46258793.5255</v>
      </c>
      <c r="H23" s="535">
        <v>55104014.945500001</v>
      </c>
    </row>
    <row r="24" spans="1:8" ht="15.75">
      <c r="A24" s="22">
        <v>15</v>
      </c>
      <c r="B24" s="26" t="s">
        <v>52</v>
      </c>
      <c r="C24" s="531">
        <v>1968549.16</v>
      </c>
      <c r="D24" s="531">
        <v>9222166.1964999996</v>
      </c>
      <c r="E24" s="532">
        <v>11190715.3565</v>
      </c>
      <c r="F24" s="533">
        <v>2656096.48</v>
      </c>
      <c r="G24" s="534">
        <v>3538255.8720999998</v>
      </c>
      <c r="H24" s="535">
        <v>6194352.3520999998</v>
      </c>
    </row>
    <row r="25" spans="1:8" ht="15.75">
      <c r="A25" s="22">
        <v>16</v>
      </c>
      <c r="B25" s="26" t="s">
        <v>53</v>
      </c>
      <c r="C25" s="531">
        <v>1408450</v>
      </c>
      <c r="D25" s="531">
        <v>17030241.870900001</v>
      </c>
      <c r="E25" s="532">
        <v>18438691.870900001</v>
      </c>
      <c r="F25" s="533">
        <v>269578</v>
      </c>
      <c r="G25" s="534">
        <v>9732750.496100001</v>
      </c>
      <c r="H25" s="535">
        <v>10002328.496100001</v>
      </c>
    </row>
    <row r="26" spans="1:8" ht="15.75">
      <c r="A26" s="22">
        <v>17</v>
      </c>
      <c r="B26" s="26" t="s">
        <v>54</v>
      </c>
      <c r="C26" s="536">
        <v>0</v>
      </c>
      <c r="D26" s="536">
        <v>0</v>
      </c>
      <c r="E26" s="532">
        <v>0</v>
      </c>
      <c r="F26" s="537">
        <v>0</v>
      </c>
      <c r="G26" s="538">
        <v>0</v>
      </c>
      <c r="H26" s="535">
        <v>0</v>
      </c>
    </row>
    <row r="27" spans="1:8" ht="15.75">
      <c r="A27" s="22">
        <v>18</v>
      </c>
      <c r="B27" s="26" t="s">
        <v>55</v>
      </c>
      <c r="C27" s="531">
        <v>0</v>
      </c>
      <c r="D27" s="531">
        <v>0</v>
      </c>
      <c r="E27" s="532">
        <v>0</v>
      </c>
      <c r="F27" s="533">
        <v>0</v>
      </c>
      <c r="G27" s="534">
        <v>0</v>
      </c>
      <c r="H27" s="535">
        <v>0</v>
      </c>
    </row>
    <row r="28" spans="1:8" ht="15.75">
      <c r="A28" s="22">
        <v>19</v>
      </c>
      <c r="B28" s="26" t="s">
        <v>56</v>
      </c>
      <c r="C28" s="531">
        <v>45720.520000000004</v>
      </c>
      <c r="D28" s="531">
        <v>170223.21929999997</v>
      </c>
      <c r="E28" s="532">
        <v>215943.73929999996</v>
      </c>
      <c r="F28" s="533">
        <v>28631.589999999997</v>
      </c>
      <c r="G28" s="534">
        <v>117791.38920000001</v>
      </c>
      <c r="H28" s="535">
        <v>146422.9792</v>
      </c>
    </row>
    <row r="29" spans="1:8" ht="15.75">
      <c r="A29" s="22">
        <v>20</v>
      </c>
      <c r="B29" s="26" t="s">
        <v>57</v>
      </c>
      <c r="C29" s="531">
        <v>1362074.96</v>
      </c>
      <c r="D29" s="531">
        <v>1231850.3529999999</v>
      </c>
      <c r="E29" s="532">
        <v>2593925.3130000001</v>
      </c>
      <c r="F29" s="533">
        <v>2110690.84</v>
      </c>
      <c r="G29" s="534">
        <v>4724370.7972999997</v>
      </c>
      <c r="H29" s="535">
        <v>6835061.6372999996</v>
      </c>
    </row>
    <row r="30" spans="1:8" ht="15.75">
      <c r="A30" s="22">
        <v>21</v>
      </c>
      <c r="B30" s="26" t="s">
        <v>58</v>
      </c>
      <c r="C30" s="531">
        <v>0</v>
      </c>
      <c r="D30" s="531">
        <v>0</v>
      </c>
      <c r="E30" s="532">
        <v>0</v>
      </c>
      <c r="F30" s="533">
        <v>0</v>
      </c>
      <c r="G30" s="534">
        <v>0</v>
      </c>
      <c r="H30" s="535">
        <v>0</v>
      </c>
    </row>
    <row r="31" spans="1:8" ht="15.75">
      <c r="A31" s="22">
        <v>22</v>
      </c>
      <c r="B31" s="29" t="s">
        <v>59</v>
      </c>
      <c r="C31" s="532">
        <v>13730986.289999999</v>
      </c>
      <c r="D31" s="532">
        <v>91134923.931800008</v>
      </c>
      <c r="E31" s="532">
        <v>104865910.2218</v>
      </c>
      <c r="F31" s="532">
        <v>13910218.33</v>
      </c>
      <c r="G31" s="532">
        <v>67195312.080200002</v>
      </c>
      <c r="H31" s="535">
        <v>81105530.4102</v>
      </c>
    </row>
    <row r="32" spans="1:8" ht="15.75">
      <c r="A32" s="22"/>
      <c r="B32" s="23" t="s">
        <v>60</v>
      </c>
      <c r="C32" s="536"/>
      <c r="D32" s="536"/>
      <c r="E32" s="531"/>
      <c r="F32" s="537"/>
      <c r="G32" s="538"/>
      <c r="H32" s="539"/>
    </row>
    <row r="33" spans="1:9" ht="15.75">
      <c r="A33" s="22">
        <v>23</v>
      </c>
      <c r="B33" s="26" t="s">
        <v>61</v>
      </c>
      <c r="C33" s="531">
        <v>50000000</v>
      </c>
      <c r="D33" s="536">
        <v>0</v>
      </c>
      <c r="E33" s="532">
        <v>50000000</v>
      </c>
      <c r="F33" s="533">
        <v>50000000</v>
      </c>
      <c r="G33" s="538">
        <v>0</v>
      </c>
      <c r="H33" s="535">
        <v>50000000</v>
      </c>
    </row>
    <row r="34" spans="1:9" ht="15.75">
      <c r="A34" s="22">
        <v>24</v>
      </c>
      <c r="B34" s="26" t="s">
        <v>62</v>
      </c>
      <c r="C34" s="531">
        <v>0</v>
      </c>
      <c r="D34" s="536">
        <v>0</v>
      </c>
      <c r="E34" s="532">
        <v>0</v>
      </c>
      <c r="F34" s="533">
        <v>0</v>
      </c>
      <c r="G34" s="538">
        <v>0</v>
      </c>
      <c r="H34" s="535">
        <v>0</v>
      </c>
    </row>
    <row r="35" spans="1:9" ht="15.75">
      <c r="A35" s="22">
        <v>25</v>
      </c>
      <c r="B35" s="28" t="s">
        <v>63</v>
      </c>
      <c r="C35" s="531">
        <v>0</v>
      </c>
      <c r="D35" s="536">
        <v>0</v>
      </c>
      <c r="E35" s="532">
        <v>0</v>
      </c>
      <c r="F35" s="533">
        <v>0</v>
      </c>
      <c r="G35" s="538">
        <v>0</v>
      </c>
      <c r="H35" s="535">
        <v>0</v>
      </c>
    </row>
    <row r="36" spans="1:9" ht="15.75">
      <c r="A36" s="22">
        <v>26</v>
      </c>
      <c r="B36" s="26" t="s">
        <v>64</v>
      </c>
      <c r="C36" s="531">
        <v>0</v>
      </c>
      <c r="D36" s="536">
        <v>0</v>
      </c>
      <c r="E36" s="532">
        <v>0</v>
      </c>
      <c r="F36" s="533">
        <v>0</v>
      </c>
      <c r="G36" s="538">
        <v>0</v>
      </c>
      <c r="H36" s="535">
        <v>0</v>
      </c>
    </row>
    <row r="37" spans="1:9" ht="15.75">
      <c r="A37" s="22">
        <v>27</v>
      </c>
      <c r="B37" s="26" t="s">
        <v>65</v>
      </c>
      <c r="C37" s="531">
        <v>0</v>
      </c>
      <c r="D37" s="536">
        <v>0</v>
      </c>
      <c r="E37" s="532">
        <v>0</v>
      </c>
      <c r="F37" s="533">
        <v>0</v>
      </c>
      <c r="G37" s="538">
        <v>0</v>
      </c>
      <c r="H37" s="535">
        <v>0</v>
      </c>
    </row>
    <row r="38" spans="1:9" ht="15.75">
      <c r="A38" s="22">
        <v>28</v>
      </c>
      <c r="B38" s="26" t="s">
        <v>66</v>
      </c>
      <c r="C38" s="531">
        <v>12878440.791199999</v>
      </c>
      <c r="D38" s="536">
        <v>0</v>
      </c>
      <c r="E38" s="532">
        <v>12878440.791199999</v>
      </c>
      <c r="F38" s="533">
        <v>8063820.7335999999</v>
      </c>
      <c r="G38" s="538">
        <v>0</v>
      </c>
      <c r="H38" s="535">
        <v>8063820.7335999999</v>
      </c>
    </row>
    <row r="39" spans="1:9" ht="15.75">
      <c r="A39" s="22">
        <v>29</v>
      </c>
      <c r="B39" s="26" t="s">
        <v>67</v>
      </c>
      <c r="C39" s="531">
        <v>0</v>
      </c>
      <c r="D39" s="536">
        <v>0</v>
      </c>
      <c r="E39" s="532">
        <v>0</v>
      </c>
      <c r="F39" s="533">
        <v>0</v>
      </c>
      <c r="G39" s="538">
        <v>0</v>
      </c>
      <c r="H39" s="535">
        <v>0</v>
      </c>
    </row>
    <row r="40" spans="1:9" ht="15.75">
      <c r="A40" s="22">
        <v>30</v>
      </c>
      <c r="B40" s="254" t="s">
        <v>266</v>
      </c>
      <c r="C40" s="531">
        <v>62878440.791199997</v>
      </c>
      <c r="D40" s="536">
        <v>0</v>
      </c>
      <c r="E40" s="532">
        <v>62878440.791199997</v>
      </c>
      <c r="F40" s="533">
        <v>58063820.733599998</v>
      </c>
      <c r="G40" s="538">
        <v>0</v>
      </c>
      <c r="H40" s="535">
        <v>58063820.733599998</v>
      </c>
    </row>
    <row r="41" spans="1:9" ht="16.5" thickBot="1">
      <c r="A41" s="30">
        <v>31</v>
      </c>
      <c r="B41" s="31" t="s">
        <v>68</v>
      </c>
      <c r="C41" s="540">
        <v>76609427.081200004</v>
      </c>
      <c r="D41" s="540">
        <v>91134923.931800008</v>
      </c>
      <c r="E41" s="540">
        <v>167744351.01300001</v>
      </c>
      <c r="F41" s="540">
        <v>71974039.063600004</v>
      </c>
      <c r="G41" s="540">
        <v>67195312.080200002</v>
      </c>
      <c r="H41" s="541">
        <v>139169351.14380002</v>
      </c>
    </row>
    <row r="42" spans="1:9">
      <c r="C42" s="194"/>
      <c r="D42" s="194"/>
      <c r="E42" s="194"/>
      <c r="F42" s="194"/>
      <c r="G42" s="194"/>
      <c r="H42" s="194"/>
    </row>
    <row r="43" spans="1:9">
      <c r="B43" s="32"/>
      <c r="C43" s="194"/>
      <c r="D43" s="194"/>
      <c r="E43" s="194"/>
      <c r="F43" s="194"/>
      <c r="G43" s="194"/>
      <c r="H43" s="194"/>
      <c r="I43" s="194">
        <f t="shared" ref="I43" si="0">I42-I20</f>
        <v>0</v>
      </c>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52" activePane="bottomRight" state="frozen"/>
      <selection activeCell="B9" sqref="B9"/>
      <selection pane="topRight" activeCell="B9" sqref="B9"/>
      <selection pane="bottomLeft" activeCell="B9" sqref="B9"/>
      <selection pane="bottomRight" activeCell="C8" sqref="C8:H6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31</v>
      </c>
      <c r="B1" s="3" t="str">
        <f>'Info '!C2</f>
        <v>JSC Ziraat Bank Georgia</v>
      </c>
      <c r="C1" s="3">
        <f>'Info '!D2</f>
        <v>0</v>
      </c>
    </row>
    <row r="2" spans="1:8">
      <c r="A2" s="2" t="s">
        <v>32</v>
      </c>
      <c r="B2" s="3"/>
      <c r="C2" s="405">
        <f>'1. key ratios '!$B$2</f>
        <v>44742</v>
      </c>
      <c r="D2" s="7"/>
      <c r="E2" s="7"/>
      <c r="F2" s="7"/>
      <c r="G2" s="7"/>
      <c r="H2" s="7"/>
    </row>
    <row r="3" spans="1:8">
      <c r="A3" s="2"/>
      <c r="B3" s="3"/>
      <c r="C3" s="6"/>
      <c r="D3" s="7"/>
      <c r="E3" s="7"/>
      <c r="F3" s="7"/>
      <c r="G3" s="7"/>
      <c r="H3" s="7"/>
    </row>
    <row r="4" spans="1:8" ht="13.5" thickBot="1">
      <c r="A4" s="34" t="s">
        <v>195</v>
      </c>
      <c r="B4" s="211" t="s">
        <v>23</v>
      </c>
      <c r="C4" s="15"/>
      <c r="D4" s="17"/>
      <c r="E4" s="17"/>
      <c r="F4" s="18"/>
      <c r="G4" s="18"/>
      <c r="H4" s="35" t="s">
        <v>74</v>
      </c>
    </row>
    <row r="5" spans="1:8">
      <c r="A5" s="36" t="s">
        <v>6</v>
      </c>
      <c r="B5" s="37"/>
      <c r="C5" s="662" t="s">
        <v>69</v>
      </c>
      <c r="D5" s="663"/>
      <c r="E5" s="664"/>
      <c r="F5" s="662" t="s">
        <v>73</v>
      </c>
      <c r="G5" s="663"/>
      <c r="H5" s="665"/>
    </row>
    <row r="6" spans="1:8">
      <c r="A6" s="38" t="s">
        <v>6</v>
      </c>
      <c r="B6" s="39"/>
      <c r="C6" s="40" t="s">
        <v>70</v>
      </c>
      <c r="D6" s="40" t="s">
        <v>71</v>
      </c>
      <c r="E6" s="40" t="s">
        <v>72</v>
      </c>
      <c r="F6" s="40" t="s">
        <v>70</v>
      </c>
      <c r="G6" s="40" t="s">
        <v>71</v>
      </c>
      <c r="H6" s="41" t="s">
        <v>72</v>
      </c>
    </row>
    <row r="7" spans="1:8">
      <c r="A7" s="42"/>
      <c r="B7" s="211" t="s">
        <v>194</v>
      </c>
      <c r="C7" s="43"/>
      <c r="D7" s="43"/>
      <c r="E7" s="43"/>
      <c r="F7" s="43"/>
      <c r="G7" s="43"/>
      <c r="H7" s="44"/>
    </row>
    <row r="8" spans="1:8" ht="15">
      <c r="A8" s="42">
        <v>1</v>
      </c>
      <c r="B8" s="45" t="s">
        <v>193</v>
      </c>
      <c r="C8" s="542">
        <v>550520.61</v>
      </c>
      <c r="D8" s="542">
        <v>9637.91</v>
      </c>
      <c r="E8" s="532">
        <v>560158.52</v>
      </c>
      <c r="F8" s="542">
        <v>410277.07</v>
      </c>
      <c r="G8" s="542">
        <v>-17262.22</v>
      </c>
      <c r="H8" s="543">
        <v>393014.85</v>
      </c>
    </row>
    <row r="9" spans="1:8" ht="15">
      <c r="A9" s="42">
        <v>2</v>
      </c>
      <c r="B9" s="45" t="s">
        <v>192</v>
      </c>
      <c r="C9" s="544">
        <v>3457542.7299999995</v>
      </c>
      <c r="D9" s="544">
        <v>1198535.75</v>
      </c>
      <c r="E9" s="532">
        <v>4656078.4799999995</v>
      </c>
      <c r="F9" s="544">
        <v>2135740.44</v>
      </c>
      <c r="G9" s="544">
        <v>691598.86</v>
      </c>
      <c r="H9" s="543">
        <v>2827339.3</v>
      </c>
    </row>
    <row r="10" spans="1:8" ht="15">
      <c r="A10" s="42">
        <v>2.1</v>
      </c>
      <c r="B10" s="46" t="s">
        <v>191</v>
      </c>
      <c r="C10" s="542">
        <v>0</v>
      </c>
      <c r="D10" s="542">
        <v>0</v>
      </c>
      <c r="E10" s="532">
        <v>0</v>
      </c>
      <c r="F10" s="542">
        <v>0</v>
      </c>
      <c r="G10" s="542">
        <v>0</v>
      </c>
      <c r="H10" s="543">
        <v>0</v>
      </c>
    </row>
    <row r="11" spans="1:8" ht="15">
      <c r="A11" s="42">
        <v>2.2000000000000002</v>
      </c>
      <c r="B11" s="46" t="s">
        <v>190</v>
      </c>
      <c r="C11" s="542">
        <v>2740417.94</v>
      </c>
      <c r="D11" s="542">
        <v>444718.54</v>
      </c>
      <c r="E11" s="532">
        <v>3185136.48</v>
      </c>
      <c r="F11" s="542">
        <v>1647315.47</v>
      </c>
      <c r="G11" s="542">
        <v>197950.33</v>
      </c>
      <c r="H11" s="543">
        <v>1845265.8</v>
      </c>
    </row>
    <row r="12" spans="1:8" ht="15">
      <c r="A12" s="42">
        <v>2.2999999999999998</v>
      </c>
      <c r="B12" s="46" t="s">
        <v>189</v>
      </c>
      <c r="C12" s="542">
        <v>0</v>
      </c>
      <c r="D12" s="542">
        <v>0</v>
      </c>
      <c r="E12" s="532">
        <v>0</v>
      </c>
      <c r="F12" s="542">
        <v>0</v>
      </c>
      <c r="G12" s="542">
        <v>0</v>
      </c>
      <c r="H12" s="543">
        <v>0</v>
      </c>
    </row>
    <row r="13" spans="1:8" ht="15">
      <c r="A13" s="42">
        <v>2.4</v>
      </c>
      <c r="B13" s="46" t="s">
        <v>188</v>
      </c>
      <c r="C13" s="542">
        <v>0</v>
      </c>
      <c r="D13" s="542">
        <v>0</v>
      </c>
      <c r="E13" s="532">
        <v>0</v>
      </c>
      <c r="F13" s="542">
        <v>0</v>
      </c>
      <c r="G13" s="542">
        <v>0</v>
      </c>
      <c r="H13" s="543">
        <v>0</v>
      </c>
    </row>
    <row r="14" spans="1:8" ht="15">
      <c r="A14" s="42">
        <v>2.5</v>
      </c>
      <c r="B14" s="46" t="s">
        <v>187</v>
      </c>
      <c r="C14" s="542">
        <v>108773.82</v>
      </c>
      <c r="D14" s="542">
        <v>351137.53</v>
      </c>
      <c r="E14" s="532">
        <v>459911.35000000003</v>
      </c>
      <c r="F14" s="542">
        <v>120486.47</v>
      </c>
      <c r="G14" s="542">
        <v>88197.26</v>
      </c>
      <c r="H14" s="543">
        <v>208683.72999999998</v>
      </c>
    </row>
    <row r="15" spans="1:8" ht="15">
      <c r="A15" s="42">
        <v>2.6</v>
      </c>
      <c r="B15" s="46" t="s">
        <v>186</v>
      </c>
      <c r="C15" s="542">
        <v>4021.32</v>
      </c>
      <c r="D15" s="542">
        <v>111806.98</v>
      </c>
      <c r="E15" s="532">
        <v>115828.3</v>
      </c>
      <c r="F15" s="542">
        <v>0</v>
      </c>
      <c r="G15" s="542">
        <v>17349.02</v>
      </c>
      <c r="H15" s="543">
        <v>17349.02</v>
      </c>
    </row>
    <row r="16" spans="1:8" ht="15">
      <c r="A16" s="42">
        <v>2.7</v>
      </c>
      <c r="B16" s="46" t="s">
        <v>185</v>
      </c>
      <c r="C16" s="542">
        <v>131357.51999999999</v>
      </c>
      <c r="D16" s="542">
        <v>22830.19</v>
      </c>
      <c r="E16" s="532">
        <v>154187.71</v>
      </c>
      <c r="F16" s="542">
        <v>856.15</v>
      </c>
      <c r="G16" s="542">
        <v>79695.12</v>
      </c>
      <c r="H16" s="543">
        <v>80551.26999999999</v>
      </c>
    </row>
    <row r="17" spans="1:8" ht="15">
      <c r="A17" s="42">
        <v>2.8</v>
      </c>
      <c r="B17" s="46" t="s">
        <v>184</v>
      </c>
      <c r="C17" s="542">
        <v>419127.58</v>
      </c>
      <c r="D17" s="542">
        <v>220132.75</v>
      </c>
      <c r="E17" s="532">
        <v>639260.33000000007</v>
      </c>
      <c r="F17" s="542">
        <v>360151.7</v>
      </c>
      <c r="G17" s="542">
        <v>290558.13</v>
      </c>
      <c r="H17" s="543">
        <v>650709.83000000007</v>
      </c>
    </row>
    <row r="18" spans="1:8" ht="15">
      <c r="A18" s="42">
        <v>2.9</v>
      </c>
      <c r="B18" s="46" t="s">
        <v>183</v>
      </c>
      <c r="C18" s="542">
        <v>53844.55</v>
      </c>
      <c r="D18" s="542">
        <v>47909.760000000002</v>
      </c>
      <c r="E18" s="532">
        <v>101754.31</v>
      </c>
      <c r="F18" s="542">
        <v>6930.65</v>
      </c>
      <c r="G18" s="542">
        <v>17849</v>
      </c>
      <c r="H18" s="543">
        <v>24779.65</v>
      </c>
    </row>
    <row r="19" spans="1:8" ht="15">
      <c r="A19" s="42">
        <v>3</v>
      </c>
      <c r="B19" s="45" t="s">
        <v>182</v>
      </c>
      <c r="C19" s="542">
        <v>71676.84</v>
      </c>
      <c r="D19" s="542">
        <v>33139.69</v>
      </c>
      <c r="E19" s="532">
        <v>104816.53</v>
      </c>
      <c r="F19" s="542">
        <v>16333.7</v>
      </c>
      <c r="G19" s="542">
        <v>67956.97</v>
      </c>
      <c r="H19" s="543">
        <v>84290.67</v>
      </c>
    </row>
    <row r="20" spans="1:8" ht="15">
      <c r="A20" s="42">
        <v>4</v>
      </c>
      <c r="B20" s="45" t="s">
        <v>181</v>
      </c>
      <c r="C20" s="542">
        <v>70427.740000000005</v>
      </c>
      <c r="D20" s="542">
        <v>0</v>
      </c>
      <c r="E20" s="532">
        <v>70427.740000000005</v>
      </c>
      <c r="F20" s="542">
        <v>653617.42000000004</v>
      </c>
      <c r="G20" s="542">
        <v>0</v>
      </c>
      <c r="H20" s="543">
        <v>653617.42000000004</v>
      </c>
    </row>
    <row r="21" spans="1:8" ht="15">
      <c r="A21" s="42">
        <v>5</v>
      </c>
      <c r="B21" s="45" t="s">
        <v>180</v>
      </c>
      <c r="C21" s="542">
        <v>82322.179999999993</v>
      </c>
      <c r="D21" s="542">
        <v>95921.01</v>
      </c>
      <c r="E21" s="532">
        <v>178243.19</v>
      </c>
      <c r="F21" s="542">
        <v>92591.09</v>
      </c>
      <c r="G21" s="542">
        <v>144756.26999999999</v>
      </c>
      <c r="H21" s="543">
        <v>237347.36</v>
      </c>
    </row>
    <row r="22" spans="1:8" ht="15">
      <c r="A22" s="42">
        <v>6</v>
      </c>
      <c r="B22" s="47" t="s">
        <v>179</v>
      </c>
      <c r="C22" s="544">
        <v>4232490.0999999996</v>
      </c>
      <c r="D22" s="544">
        <v>1337234.3599999999</v>
      </c>
      <c r="E22" s="532">
        <v>5569724.459999999</v>
      </c>
      <c r="F22" s="544">
        <v>3308559.7199999997</v>
      </c>
      <c r="G22" s="544">
        <v>887049.88</v>
      </c>
      <c r="H22" s="543">
        <v>4195609.5999999996</v>
      </c>
    </row>
    <row r="23" spans="1:8" ht="15">
      <c r="A23" s="42"/>
      <c r="B23" s="211" t="s">
        <v>178</v>
      </c>
      <c r="C23" s="542"/>
      <c r="D23" s="542"/>
      <c r="E23" s="531"/>
      <c r="F23" s="542"/>
      <c r="G23" s="542"/>
      <c r="H23" s="545"/>
    </row>
    <row r="24" spans="1:8" ht="15">
      <c r="A24" s="42">
        <v>7</v>
      </c>
      <c r="B24" s="45" t="s">
        <v>177</v>
      </c>
      <c r="C24" s="542">
        <v>94978.5</v>
      </c>
      <c r="D24" s="542">
        <v>38917.520000000004</v>
      </c>
      <c r="E24" s="532">
        <v>133896.02000000002</v>
      </c>
      <c r="F24" s="542">
        <v>39753.130000000005</v>
      </c>
      <c r="G24" s="542">
        <v>2552.1399999999994</v>
      </c>
      <c r="H24" s="543">
        <v>42305.270000000004</v>
      </c>
    </row>
    <row r="25" spans="1:8" ht="15">
      <c r="A25" s="42">
        <v>8</v>
      </c>
      <c r="B25" s="45" t="s">
        <v>176</v>
      </c>
      <c r="C25" s="542">
        <v>34293.130000000005</v>
      </c>
      <c r="D25" s="542">
        <v>167550.86060000001</v>
      </c>
      <c r="E25" s="532">
        <v>201843.99060000002</v>
      </c>
      <c r="F25" s="542">
        <v>2345.6199999999953</v>
      </c>
      <c r="G25" s="542">
        <v>33132.75</v>
      </c>
      <c r="H25" s="543">
        <v>35478.369999999995</v>
      </c>
    </row>
    <row r="26" spans="1:8" ht="15">
      <c r="A26" s="42">
        <v>9</v>
      </c>
      <c r="B26" s="45" t="s">
        <v>175</v>
      </c>
      <c r="C26" s="542">
        <v>0</v>
      </c>
      <c r="D26" s="542">
        <v>95791.360000000001</v>
      </c>
      <c r="E26" s="532">
        <v>95791.360000000001</v>
      </c>
      <c r="F26" s="542">
        <v>0</v>
      </c>
      <c r="G26" s="542">
        <v>17081.3</v>
      </c>
      <c r="H26" s="543">
        <v>17081.3</v>
      </c>
    </row>
    <row r="27" spans="1:8" ht="15">
      <c r="A27" s="42">
        <v>10</v>
      </c>
      <c r="B27" s="45" t="s">
        <v>174</v>
      </c>
      <c r="C27" s="542"/>
      <c r="D27" s="542"/>
      <c r="E27" s="532">
        <v>0</v>
      </c>
      <c r="F27" s="542"/>
      <c r="G27" s="542"/>
      <c r="H27" s="543">
        <v>0</v>
      </c>
    </row>
    <row r="28" spans="1:8" ht="15">
      <c r="A28" s="42">
        <v>11</v>
      </c>
      <c r="B28" s="45" t="s">
        <v>173</v>
      </c>
      <c r="C28" s="542">
        <v>0</v>
      </c>
      <c r="D28" s="542">
        <v>2075.2800000000002</v>
      </c>
      <c r="E28" s="532">
        <v>2075.2800000000002</v>
      </c>
      <c r="F28" s="542">
        <v>0</v>
      </c>
      <c r="G28" s="542">
        <v>1178.81</v>
      </c>
      <c r="H28" s="543">
        <v>1178.81</v>
      </c>
    </row>
    <row r="29" spans="1:8" ht="15">
      <c r="A29" s="42">
        <v>12</v>
      </c>
      <c r="B29" s="45" t="s">
        <v>172</v>
      </c>
      <c r="C29" s="542">
        <v>34597.58</v>
      </c>
      <c r="D29" s="542">
        <v>1661.05</v>
      </c>
      <c r="E29" s="532">
        <v>36258.630000000005</v>
      </c>
      <c r="F29" s="542">
        <v>41173.75</v>
      </c>
      <c r="G29" s="542">
        <v>4192.91</v>
      </c>
      <c r="H29" s="543">
        <v>45366.66</v>
      </c>
    </row>
    <row r="30" spans="1:8" ht="15">
      <c r="A30" s="42">
        <v>13</v>
      </c>
      <c r="B30" s="48" t="s">
        <v>171</v>
      </c>
      <c r="C30" s="544">
        <v>163869.21000000002</v>
      </c>
      <c r="D30" s="544">
        <v>305996.07060000004</v>
      </c>
      <c r="E30" s="532">
        <v>469865.28060000006</v>
      </c>
      <c r="F30" s="544">
        <v>83272.5</v>
      </c>
      <c r="G30" s="544">
        <v>58137.91</v>
      </c>
      <c r="H30" s="543">
        <v>141410.41</v>
      </c>
    </row>
    <row r="31" spans="1:8" ht="15">
      <c r="A31" s="42">
        <v>14</v>
      </c>
      <c r="B31" s="48" t="s">
        <v>170</v>
      </c>
      <c r="C31" s="544">
        <v>4068620.8899999997</v>
      </c>
      <c r="D31" s="544">
        <v>1031238.2893999999</v>
      </c>
      <c r="E31" s="532">
        <v>5099859.1793999998</v>
      </c>
      <c r="F31" s="544">
        <v>3225287.2199999997</v>
      </c>
      <c r="G31" s="544">
        <v>828911.97</v>
      </c>
      <c r="H31" s="543">
        <v>4054199.1899999995</v>
      </c>
    </row>
    <row r="32" spans="1:8">
      <c r="A32" s="42"/>
      <c r="B32" s="49"/>
      <c r="C32" s="546"/>
      <c r="D32" s="546"/>
      <c r="E32" s="546"/>
      <c r="F32" s="546"/>
      <c r="G32" s="546"/>
      <c r="H32" s="547"/>
    </row>
    <row r="33" spans="1:8" ht="15">
      <c r="A33" s="42"/>
      <c r="B33" s="49" t="s">
        <v>169</v>
      </c>
      <c r="C33" s="542"/>
      <c r="D33" s="542"/>
      <c r="E33" s="531"/>
      <c r="F33" s="542"/>
      <c r="G33" s="542"/>
      <c r="H33" s="545"/>
    </row>
    <row r="34" spans="1:8" ht="15">
      <c r="A34" s="42">
        <v>15</v>
      </c>
      <c r="B34" s="50" t="s">
        <v>168</v>
      </c>
      <c r="C34" s="548">
        <v>-154989.6</v>
      </c>
      <c r="D34" s="548">
        <v>-151537.73820000002</v>
      </c>
      <c r="E34" s="532">
        <v>-306527.3382</v>
      </c>
      <c r="F34" s="548">
        <v>-135116.72</v>
      </c>
      <c r="G34" s="548">
        <v>-133559.63640000002</v>
      </c>
      <c r="H34" s="543">
        <v>-268676.35640000005</v>
      </c>
    </row>
    <row r="35" spans="1:8" ht="15">
      <c r="A35" s="42">
        <v>15.1</v>
      </c>
      <c r="B35" s="46" t="s">
        <v>167</v>
      </c>
      <c r="C35" s="542">
        <v>177377.92000000001</v>
      </c>
      <c r="D35" s="542">
        <v>468119.30180000002</v>
      </c>
      <c r="E35" s="532">
        <v>645497.22180000006</v>
      </c>
      <c r="F35" s="542">
        <v>142979.26999999999</v>
      </c>
      <c r="G35" s="542">
        <v>375912.10359999997</v>
      </c>
      <c r="H35" s="543">
        <v>518891.37359999993</v>
      </c>
    </row>
    <row r="36" spans="1:8" ht="15">
      <c r="A36" s="42">
        <v>15.2</v>
      </c>
      <c r="B36" s="46" t="s">
        <v>166</v>
      </c>
      <c r="C36" s="542">
        <v>332367.52</v>
      </c>
      <c r="D36" s="542">
        <v>619657.04</v>
      </c>
      <c r="E36" s="532">
        <v>952024.56</v>
      </c>
      <c r="F36" s="542">
        <v>278095.99</v>
      </c>
      <c r="G36" s="542">
        <v>509471.74</v>
      </c>
      <c r="H36" s="543">
        <v>787567.73</v>
      </c>
    </row>
    <row r="37" spans="1:8" ht="15">
      <c r="A37" s="42">
        <v>16</v>
      </c>
      <c r="B37" s="45" t="s">
        <v>165</v>
      </c>
      <c r="C37" s="542">
        <v>0</v>
      </c>
      <c r="D37" s="542">
        <v>0</v>
      </c>
      <c r="E37" s="532">
        <v>0</v>
      </c>
      <c r="F37" s="542">
        <v>0</v>
      </c>
      <c r="G37" s="542">
        <v>0</v>
      </c>
      <c r="H37" s="543">
        <v>0</v>
      </c>
    </row>
    <row r="38" spans="1:8" ht="15">
      <c r="A38" s="42">
        <v>17</v>
      </c>
      <c r="B38" s="45" t="s">
        <v>164</v>
      </c>
      <c r="C38" s="542">
        <v>0</v>
      </c>
      <c r="D38" s="542">
        <v>0</v>
      </c>
      <c r="E38" s="532">
        <v>0</v>
      </c>
      <c r="F38" s="542">
        <v>0</v>
      </c>
      <c r="G38" s="542">
        <v>0</v>
      </c>
      <c r="H38" s="543">
        <v>0</v>
      </c>
    </row>
    <row r="39" spans="1:8" ht="15">
      <c r="A39" s="42">
        <v>18</v>
      </c>
      <c r="B39" s="45" t="s">
        <v>163</v>
      </c>
      <c r="C39" s="542">
        <v>0</v>
      </c>
      <c r="D39" s="542">
        <v>0</v>
      </c>
      <c r="E39" s="532">
        <v>0</v>
      </c>
      <c r="F39" s="542">
        <v>0</v>
      </c>
      <c r="G39" s="542">
        <v>0</v>
      </c>
      <c r="H39" s="543">
        <v>0</v>
      </c>
    </row>
    <row r="40" spans="1:8" ht="15">
      <c r="A40" s="42">
        <v>19</v>
      </c>
      <c r="B40" s="45" t="s">
        <v>162</v>
      </c>
      <c r="C40" s="542">
        <v>1180182.68</v>
      </c>
      <c r="D40" s="542"/>
      <c r="E40" s="532">
        <v>1180182.68</v>
      </c>
      <c r="F40" s="542">
        <v>580134.5</v>
      </c>
      <c r="G40" s="542"/>
      <c r="H40" s="543">
        <v>580134.5</v>
      </c>
    </row>
    <row r="41" spans="1:8" ht="15">
      <c r="A41" s="42">
        <v>20</v>
      </c>
      <c r="B41" s="45" t="s">
        <v>161</v>
      </c>
      <c r="C41" s="542">
        <v>8555.09</v>
      </c>
      <c r="D41" s="542"/>
      <c r="E41" s="532">
        <v>8555.09</v>
      </c>
      <c r="F41" s="542">
        <v>7767.79</v>
      </c>
      <c r="G41" s="542"/>
      <c r="H41" s="543">
        <v>7767.79</v>
      </c>
    </row>
    <row r="42" spans="1:8" ht="15">
      <c r="A42" s="42">
        <v>21</v>
      </c>
      <c r="B42" s="45" t="s">
        <v>160</v>
      </c>
      <c r="C42" s="542">
        <v>1452</v>
      </c>
      <c r="D42" s="542">
        <v>0</v>
      </c>
      <c r="E42" s="532">
        <v>1452</v>
      </c>
      <c r="F42" s="542">
        <v>9850</v>
      </c>
      <c r="G42" s="542">
        <v>0</v>
      </c>
      <c r="H42" s="543">
        <v>9850</v>
      </c>
    </row>
    <row r="43" spans="1:8" ht="15">
      <c r="A43" s="42">
        <v>22</v>
      </c>
      <c r="B43" s="45" t="s">
        <v>159</v>
      </c>
      <c r="C43" s="542">
        <v>0</v>
      </c>
      <c r="D43" s="542">
        <v>0</v>
      </c>
      <c r="E43" s="532">
        <v>0</v>
      </c>
      <c r="F43" s="542">
        <v>0</v>
      </c>
      <c r="G43" s="542">
        <v>0</v>
      </c>
      <c r="H43" s="543">
        <v>0</v>
      </c>
    </row>
    <row r="44" spans="1:8" ht="15">
      <c r="A44" s="42">
        <v>23</v>
      </c>
      <c r="B44" s="45" t="s">
        <v>158</v>
      </c>
      <c r="C44" s="542">
        <v>29123.7</v>
      </c>
      <c r="D44" s="542">
        <v>0</v>
      </c>
      <c r="E44" s="532">
        <v>29123.7</v>
      </c>
      <c r="F44" s="542">
        <v>33253.089999999997</v>
      </c>
      <c r="G44" s="542">
        <v>0</v>
      </c>
      <c r="H44" s="543">
        <v>33253.089999999997</v>
      </c>
    </row>
    <row r="45" spans="1:8" ht="15">
      <c r="A45" s="42">
        <v>24</v>
      </c>
      <c r="B45" s="48" t="s">
        <v>273</v>
      </c>
      <c r="C45" s="544">
        <v>1064323.8699999999</v>
      </c>
      <c r="D45" s="544">
        <v>-151537.73820000002</v>
      </c>
      <c r="E45" s="532">
        <v>912786.13179999986</v>
      </c>
      <c r="F45" s="544">
        <v>495888.66000000003</v>
      </c>
      <c r="G45" s="544">
        <v>-133559.63640000002</v>
      </c>
      <c r="H45" s="543">
        <v>362329.02360000001</v>
      </c>
    </row>
    <row r="46" spans="1:8">
      <c r="A46" s="42"/>
      <c r="B46" s="211" t="s">
        <v>157</v>
      </c>
      <c r="C46" s="542"/>
      <c r="D46" s="542"/>
      <c r="E46" s="542"/>
      <c r="F46" s="542"/>
      <c r="G46" s="542"/>
      <c r="H46" s="549"/>
    </row>
    <row r="47" spans="1:8" ht="15">
      <c r="A47" s="42">
        <v>25</v>
      </c>
      <c r="B47" s="45" t="s">
        <v>156</v>
      </c>
      <c r="C47" s="542">
        <v>25387.01</v>
      </c>
      <c r="D47" s="542">
        <v>0</v>
      </c>
      <c r="E47" s="532">
        <v>25387.01</v>
      </c>
      <c r="F47" s="542">
        <v>14225.52</v>
      </c>
      <c r="G47" s="542">
        <v>4646.3900000000003</v>
      </c>
      <c r="H47" s="543">
        <v>18871.91</v>
      </c>
    </row>
    <row r="48" spans="1:8" ht="15">
      <c r="A48" s="42">
        <v>26</v>
      </c>
      <c r="B48" s="45" t="s">
        <v>155</v>
      </c>
      <c r="C48" s="542">
        <v>87108.34</v>
      </c>
      <c r="D48" s="542">
        <v>0</v>
      </c>
      <c r="E48" s="532">
        <v>87108.34</v>
      </c>
      <c r="F48" s="542">
        <v>60948.97</v>
      </c>
      <c r="G48" s="542">
        <v>0</v>
      </c>
      <c r="H48" s="543">
        <v>60948.97</v>
      </c>
    </row>
    <row r="49" spans="1:8" ht="15">
      <c r="A49" s="42">
        <v>27</v>
      </c>
      <c r="B49" s="45" t="s">
        <v>154</v>
      </c>
      <c r="C49" s="542">
        <v>1701785.11</v>
      </c>
      <c r="D49" s="542"/>
      <c r="E49" s="532">
        <v>1701785.11</v>
      </c>
      <c r="F49" s="542">
        <v>1612722.53</v>
      </c>
      <c r="G49" s="542"/>
      <c r="H49" s="543">
        <v>1612722.53</v>
      </c>
    </row>
    <row r="50" spans="1:8" ht="15">
      <c r="A50" s="42">
        <v>28</v>
      </c>
      <c r="B50" s="45" t="s">
        <v>153</v>
      </c>
      <c r="C50" s="542">
        <v>6683.7</v>
      </c>
      <c r="D50" s="542"/>
      <c r="E50" s="532">
        <v>6683.7</v>
      </c>
      <c r="F50" s="542">
        <v>240</v>
      </c>
      <c r="G50" s="542"/>
      <c r="H50" s="543">
        <v>240</v>
      </c>
    </row>
    <row r="51" spans="1:8" ht="15">
      <c r="A51" s="42">
        <v>29</v>
      </c>
      <c r="B51" s="45" t="s">
        <v>152</v>
      </c>
      <c r="C51" s="542">
        <v>565780.62</v>
      </c>
      <c r="D51" s="542"/>
      <c r="E51" s="532">
        <v>565780.62</v>
      </c>
      <c r="F51" s="542">
        <v>593214.24</v>
      </c>
      <c r="G51" s="542"/>
      <c r="H51" s="543">
        <v>593214.24</v>
      </c>
    </row>
    <row r="52" spans="1:8" ht="15">
      <c r="A52" s="42">
        <v>30</v>
      </c>
      <c r="B52" s="45" t="s">
        <v>151</v>
      </c>
      <c r="C52" s="542">
        <v>469211.71</v>
      </c>
      <c r="D52" s="542">
        <v>11930.12</v>
      </c>
      <c r="E52" s="532">
        <v>481141.83</v>
      </c>
      <c r="F52" s="542">
        <v>392968.61</v>
      </c>
      <c r="G52" s="542">
        <v>83419.33</v>
      </c>
      <c r="H52" s="543">
        <v>476387.94</v>
      </c>
    </row>
    <row r="53" spans="1:8" ht="15">
      <c r="A53" s="42">
        <v>31</v>
      </c>
      <c r="B53" s="48" t="s">
        <v>274</v>
      </c>
      <c r="C53" s="544">
        <v>2855956.49</v>
      </c>
      <c r="D53" s="544">
        <v>11930.12</v>
      </c>
      <c r="E53" s="532">
        <v>2867886.6100000003</v>
      </c>
      <c r="F53" s="544">
        <v>2674319.8699999996</v>
      </c>
      <c r="G53" s="544">
        <v>88065.72</v>
      </c>
      <c r="H53" s="543">
        <v>2762385.59</v>
      </c>
    </row>
    <row r="54" spans="1:8" ht="15">
      <c r="A54" s="42">
        <v>32</v>
      </c>
      <c r="B54" s="48" t="s">
        <v>275</v>
      </c>
      <c r="C54" s="544">
        <v>-1791632.6200000003</v>
      </c>
      <c r="D54" s="544">
        <v>-163467.85820000002</v>
      </c>
      <c r="E54" s="532">
        <v>-1955100.4782000002</v>
      </c>
      <c r="F54" s="544">
        <v>-2178431.2099999995</v>
      </c>
      <c r="G54" s="544">
        <v>-221625.35640000002</v>
      </c>
      <c r="H54" s="543">
        <v>-2400056.5663999994</v>
      </c>
    </row>
    <row r="55" spans="1:8">
      <c r="A55" s="42"/>
      <c r="B55" s="49"/>
      <c r="C55" s="546"/>
      <c r="D55" s="546"/>
      <c r="E55" s="546"/>
      <c r="F55" s="546"/>
      <c r="G55" s="546"/>
      <c r="H55" s="547"/>
    </row>
    <row r="56" spans="1:8" ht="15">
      <c r="A56" s="42">
        <v>33</v>
      </c>
      <c r="B56" s="48" t="s">
        <v>150</v>
      </c>
      <c r="C56" s="544">
        <v>2276988.2699999996</v>
      </c>
      <c r="D56" s="544">
        <v>867770.43119999988</v>
      </c>
      <c r="E56" s="532">
        <v>3144758.7011999995</v>
      </c>
      <c r="F56" s="544">
        <v>1046856.0100000002</v>
      </c>
      <c r="G56" s="544">
        <v>607286.61359999992</v>
      </c>
      <c r="H56" s="543">
        <v>1654142.6236</v>
      </c>
    </row>
    <row r="57" spans="1:8">
      <c r="A57" s="42"/>
      <c r="B57" s="49"/>
      <c r="C57" s="546"/>
      <c r="D57" s="546"/>
      <c r="E57" s="546"/>
      <c r="F57" s="546"/>
      <c r="G57" s="546"/>
      <c r="H57" s="547"/>
    </row>
    <row r="58" spans="1:8" ht="15">
      <c r="A58" s="42">
        <v>34</v>
      </c>
      <c r="B58" s="45" t="s">
        <v>149</v>
      </c>
      <c r="C58" s="542">
        <v>405266.6</v>
      </c>
      <c r="D58" s="542"/>
      <c r="E58" s="532">
        <v>405266.6</v>
      </c>
      <c r="F58" s="542">
        <v>661221.61</v>
      </c>
      <c r="G58" s="542"/>
      <c r="H58" s="543">
        <v>661221.61</v>
      </c>
    </row>
    <row r="59" spans="1:8" s="212" customFormat="1" ht="15">
      <c r="A59" s="42">
        <v>35</v>
      </c>
      <c r="B59" s="45" t="s">
        <v>148</v>
      </c>
      <c r="C59" s="550">
        <v>0</v>
      </c>
      <c r="D59" s="551"/>
      <c r="E59" s="552">
        <v>0</v>
      </c>
      <c r="F59" s="553">
        <v>0</v>
      </c>
      <c r="G59" s="553"/>
      <c r="H59" s="554">
        <v>0</v>
      </c>
    </row>
    <row r="60" spans="1:8" ht="15">
      <c r="A60" s="42">
        <v>36</v>
      </c>
      <c r="B60" s="45" t="s">
        <v>147</v>
      </c>
      <c r="C60" s="542">
        <v>-325045.59000000003</v>
      </c>
      <c r="D60" s="542"/>
      <c r="E60" s="532">
        <v>-325045.59000000003</v>
      </c>
      <c r="F60" s="542">
        <v>80059.199999999997</v>
      </c>
      <c r="G60" s="542"/>
      <c r="H60" s="543">
        <v>80059.199999999997</v>
      </c>
    </row>
    <row r="61" spans="1:8" ht="15">
      <c r="A61" s="42">
        <v>37</v>
      </c>
      <c r="B61" s="48" t="s">
        <v>146</v>
      </c>
      <c r="C61" s="544">
        <v>80221.009999999951</v>
      </c>
      <c r="D61" s="544">
        <v>0</v>
      </c>
      <c r="E61" s="532">
        <v>80221.009999999951</v>
      </c>
      <c r="F61" s="544">
        <v>741280.80999999994</v>
      </c>
      <c r="G61" s="544">
        <v>0</v>
      </c>
      <c r="H61" s="543">
        <v>741280.80999999994</v>
      </c>
    </row>
    <row r="62" spans="1:8">
      <c r="A62" s="42"/>
      <c r="B62" s="51"/>
      <c r="C62" s="542"/>
      <c r="D62" s="542"/>
      <c r="E62" s="542"/>
      <c r="F62" s="542"/>
      <c r="G62" s="542"/>
      <c r="H62" s="549"/>
    </row>
    <row r="63" spans="1:8" ht="15">
      <c r="A63" s="42">
        <v>38</v>
      </c>
      <c r="B63" s="52" t="s">
        <v>145</v>
      </c>
      <c r="C63" s="544">
        <v>2196767.2599999998</v>
      </c>
      <c r="D63" s="544">
        <v>867770.43119999988</v>
      </c>
      <c r="E63" s="532">
        <v>3064537.6911999998</v>
      </c>
      <c r="F63" s="544">
        <v>305575.2000000003</v>
      </c>
      <c r="G63" s="544">
        <v>607286.61359999992</v>
      </c>
      <c r="H63" s="543">
        <v>912861.81360000023</v>
      </c>
    </row>
    <row r="64" spans="1:8" ht="15">
      <c r="A64" s="38">
        <v>39</v>
      </c>
      <c r="B64" s="45" t="s">
        <v>144</v>
      </c>
      <c r="C64" s="555">
        <v>0</v>
      </c>
      <c r="D64" s="555"/>
      <c r="E64" s="532">
        <v>0</v>
      </c>
      <c r="F64" s="555">
        <v>0</v>
      </c>
      <c r="G64" s="555"/>
      <c r="H64" s="543">
        <v>0</v>
      </c>
    </row>
    <row r="65" spans="1:8" ht="15">
      <c r="A65" s="42">
        <v>40</v>
      </c>
      <c r="B65" s="48" t="s">
        <v>143</v>
      </c>
      <c r="C65" s="544">
        <v>2196767.2599999998</v>
      </c>
      <c r="D65" s="544">
        <v>867770.43119999988</v>
      </c>
      <c r="E65" s="532">
        <v>3064537.6911999998</v>
      </c>
      <c r="F65" s="544">
        <v>305575.2000000003</v>
      </c>
      <c r="G65" s="544">
        <v>607286.61359999992</v>
      </c>
      <c r="H65" s="543">
        <v>912861.81360000023</v>
      </c>
    </row>
    <row r="66" spans="1:8" ht="15">
      <c r="A66" s="38">
        <v>41</v>
      </c>
      <c r="B66" s="45" t="s">
        <v>142</v>
      </c>
      <c r="C66" s="555">
        <v>0</v>
      </c>
      <c r="D66" s="555"/>
      <c r="E66" s="532">
        <v>0</v>
      </c>
      <c r="F66" s="555">
        <v>0</v>
      </c>
      <c r="G66" s="555"/>
      <c r="H66" s="543">
        <v>0</v>
      </c>
    </row>
    <row r="67" spans="1:8" ht="15.75" thickBot="1">
      <c r="A67" s="53">
        <v>42</v>
      </c>
      <c r="B67" s="54" t="s">
        <v>141</v>
      </c>
      <c r="C67" s="556">
        <v>2196767.2599999998</v>
      </c>
      <c r="D67" s="556">
        <v>867770.43119999988</v>
      </c>
      <c r="E67" s="540">
        <v>3064537.6911999998</v>
      </c>
      <c r="F67" s="556">
        <v>305575.2000000003</v>
      </c>
      <c r="G67" s="556">
        <v>607286.61359999992</v>
      </c>
      <c r="H67" s="557">
        <v>912861.81360000023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election activeCell="C7" sqref="C7:H53"/>
    </sheetView>
  </sheetViews>
  <sheetFormatPr defaultColWidth="9.140625" defaultRowHeight="14.25"/>
  <cols>
    <col min="1" max="1" width="9.5703125" style="5" bestFit="1" customWidth="1"/>
    <col min="2" max="2" width="72.28515625" style="5" customWidth="1"/>
    <col min="3" max="8" width="12.7109375" style="5" customWidth="1"/>
    <col min="9" max="14" width="16.85546875" style="5" bestFit="1" customWidth="1"/>
    <col min="15" max="16384" width="9.140625" style="5"/>
  </cols>
  <sheetData>
    <row r="1" spans="1:14">
      <c r="A1" s="2" t="s">
        <v>31</v>
      </c>
      <c r="B1" s="3" t="str">
        <f>'Info '!C2</f>
        <v>JSC Ziraat Bank Georgia</v>
      </c>
    </row>
    <row r="2" spans="1:14">
      <c r="A2" s="2" t="s">
        <v>32</v>
      </c>
      <c r="B2" s="619">
        <f>'1. key ratios '!$B$2</f>
        <v>44742</v>
      </c>
    </row>
    <row r="3" spans="1:14">
      <c r="A3" s="4"/>
    </row>
    <row r="4" spans="1:14" ht="15" thickBot="1">
      <c r="A4" s="4" t="s">
        <v>75</v>
      </c>
      <c r="B4" s="4"/>
      <c r="C4" s="195"/>
      <c r="D4" s="195"/>
      <c r="E4" s="195"/>
      <c r="F4" s="196"/>
      <c r="G4" s="196"/>
      <c r="H4" s="197" t="s">
        <v>74</v>
      </c>
    </row>
    <row r="5" spans="1:14">
      <c r="A5" s="666" t="s">
        <v>6</v>
      </c>
      <c r="B5" s="668" t="s">
        <v>340</v>
      </c>
      <c r="C5" s="662" t="s">
        <v>69</v>
      </c>
      <c r="D5" s="663"/>
      <c r="E5" s="664"/>
      <c r="F5" s="662" t="s">
        <v>73</v>
      </c>
      <c r="G5" s="663"/>
      <c r="H5" s="665"/>
    </row>
    <row r="6" spans="1:14">
      <c r="A6" s="667"/>
      <c r="B6" s="669"/>
      <c r="C6" s="24" t="s">
        <v>287</v>
      </c>
      <c r="D6" s="24" t="s">
        <v>122</v>
      </c>
      <c r="E6" s="24" t="s">
        <v>109</v>
      </c>
      <c r="F6" s="24" t="s">
        <v>287</v>
      </c>
      <c r="G6" s="24" t="s">
        <v>122</v>
      </c>
      <c r="H6" s="25" t="s">
        <v>109</v>
      </c>
    </row>
    <row r="7" spans="1:14" s="13" customFormat="1" ht="15.75">
      <c r="A7" s="198">
        <v>1</v>
      </c>
      <c r="B7" s="199" t="s">
        <v>374</v>
      </c>
      <c r="C7" s="595">
        <v>4458167.5600000005</v>
      </c>
      <c r="D7" s="595">
        <v>12816078.602200001</v>
      </c>
      <c r="E7" s="594">
        <v>17274246.162200004</v>
      </c>
      <c r="F7" s="595">
        <v>14965950.82</v>
      </c>
      <c r="G7" s="595">
        <v>19763331.554200001</v>
      </c>
      <c r="H7" s="593">
        <v>34729282.374200001</v>
      </c>
      <c r="I7" s="615"/>
      <c r="J7" s="615"/>
      <c r="K7" s="615"/>
      <c r="L7" s="615"/>
      <c r="M7" s="615"/>
      <c r="N7" s="615"/>
    </row>
    <row r="8" spans="1:14" s="13" customFormat="1" ht="15.75">
      <c r="A8" s="198">
        <v>1.1000000000000001</v>
      </c>
      <c r="B8" s="242" t="s">
        <v>305</v>
      </c>
      <c r="C8" s="595">
        <v>2205493.16</v>
      </c>
      <c r="D8" s="595">
        <v>8302506.9811000004</v>
      </c>
      <c r="E8" s="594">
        <v>10508000.141100001</v>
      </c>
      <c r="F8" s="595">
        <v>11580454.470000001</v>
      </c>
      <c r="G8" s="595">
        <v>15665554.189200001</v>
      </c>
      <c r="H8" s="593">
        <v>27246008.659200002</v>
      </c>
      <c r="I8" s="615"/>
      <c r="J8" s="615"/>
      <c r="K8" s="615"/>
      <c r="L8" s="615"/>
      <c r="M8" s="615"/>
      <c r="N8" s="615"/>
    </row>
    <row r="9" spans="1:14" s="13" customFormat="1" ht="15.75">
      <c r="A9" s="198">
        <v>1.2</v>
      </c>
      <c r="B9" s="242" t="s">
        <v>306</v>
      </c>
      <c r="C9" s="595"/>
      <c r="D9" s="595"/>
      <c r="E9" s="594">
        <v>0</v>
      </c>
      <c r="F9" s="595"/>
      <c r="G9" s="595"/>
      <c r="H9" s="593">
        <v>0</v>
      </c>
      <c r="I9" s="615"/>
      <c r="J9" s="615"/>
      <c r="K9" s="615"/>
      <c r="L9" s="615"/>
      <c r="M9" s="615"/>
      <c r="N9" s="615"/>
    </row>
    <row r="10" spans="1:14" s="13" customFormat="1" ht="15.75">
      <c r="A10" s="198">
        <v>1.3</v>
      </c>
      <c r="B10" s="242" t="s">
        <v>307</v>
      </c>
      <c r="C10" s="595">
        <v>2252674.4</v>
      </c>
      <c r="D10" s="595">
        <v>4513571.6211000001</v>
      </c>
      <c r="E10" s="594">
        <v>6766246.0210999995</v>
      </c>
      <c r="F10" s="595">
        <v>3385496.35</v>
      </c>
      <c r="G10" s="595">
        <v>4097777.3650000002</v>
      </c>
      <c r="H10" s="593">
        <v>7483273.7149999999</v>
      </c>
      <c r="I10" s="615"/>
      <c r="J10" s="615"/>
      <c r="K10" s="615"/>
      <c r="L10" s="615"/>
      <c r="M10" s="615"/>
      <c r="N10" s="615"/>
    </row>
    <row r="11" spans="1:14" s="13" customFormat="1" ht="15.75">
      <c r="A11" s="198">
        <v>1.4</v>
      </c>
      <c r="B11" s="242" t="s">
        <v>288</v>
      </c>
      <c r="C11" s="595">
        <v>0</v>
      </c>
      <c r="D11" s="595">
        <v>0</v>
      </c>
      <c r="E11" s="594">
        <v>0</v>
      </c>
      <c r="F11" s="595">
        <v>0</v>
      </c>
      <c r="G11" s="595">
        <v>0</v>
      </c>
      <c r="H11" s="593">
        <v>0</v>
      </c>
      <c r="I11" s="615"/>
      <c r="J11" s="615"/>
      <c r="K11" s="615"/>
      <c r="L11" s="615"/>
      <c r="M11" s="615"/>
      <c r="N11" s="615"/>
    </row>
    <row r="12" spans="1:14" s="13" customFormat="1" ht="29.25" customHeight="1">
      <c r="A12" s="198">
        <v>2</v>
      </c>
      <c r="B12" s="201" t="s">
        <v>309</v>
      </c>
      <c r="C12" s="595"/>
      <c r="D12" s="595">
        <v>0</v>
      </c>
      <c r="E12" s="594">
        <v>0</v>
      </c>
      <c r="F12" s="595"/>
      <c r="G12" s="595">
        <v>0</v>
      </c>
      <c r="H12" s="593">
        <v>0</v>
      </c>
      <c r="I12" s="615"/>
      <c r="J12" s="615"/>
      <c r="K12" s="615"/>
      <c r="L12" s="615"/>
      <c r="M12" s="615"/>
      <c r="N12" s="615"/>
    </row>
    <row r="13" spans="1:14" s="13" customFormat="1" ht="19.899999999999999" customHeight="1">
      <c r="A13" s="198">
        <v>3</v>
      </c>
      <c r="B13" s="201" t="s">
        <v>308</v>
      </c>
      <c r="C13" s="595">
        <v>0</v>
      </c>
      <c r="D13" s="595">
        <v>0</v>
      </c>
      <c r="E13" s="594">
        <v>0</v>
      </c>
      <c r="F13" s="595">
        <v>0</v>
      </c>
      <c r="G13" s="595">
        <v>0</v>
      </c>
      <c r="H13" s="593">
        <v>0</v>
      </c>
      <c r="I13" s="615"/>
      <c r="J13" s="615"/>
      <c r="K13" s="615"/>
      <c r="L13" s="615"/>
      <c r="M13" s="615"/>
      <c r="N13" s="615"/>
    </row>
    <row r="14" spans="1:14" s="13" customFormat="1" ht="15.75">
      <c r="A14" s="198">
        <v>3.1</v>
      </c>
      <c r="B14" s="243" t="s">
        <v>289</v>
      </c>
      <c r="C14" s="595"/>
      <c r="D14" s="595"/>
      <c r="E14" s="594">
        <v>0</v>
      </c>
      <c r="F14" s="595"/>
      <c r="G14" s="595"/>
      <c r="H14" s="593">
        <v>0</v>
      </c>
      <c r="I14" s="615"/>
      <c r="J14" s="615"/>
      <c r="K14" s="615"/>
      <c r="L14" s="615"/>
      <c r="M14" s="615"/>
      <c r="N14" s="615"/>
    </row>
    <row r="15" spans="1:14" s="13" customFormat="1" ht="15.75">
      <c r="A15" s="198">
        <v>3.2</v>
      </c>
      <c r="B15" s="243" t="s">
        <v>290</v>
      </c>
      <c r="C15" s="595"/>
      <c r="D15" s="595"/>
      <c r="E15" s="594">
        <v>0</v>
      </c>
      <c r="F15" s="595"/>
      <c r="G15" s="595"/>
      <c r="H15" s="593">
        <v>0</v>
      </c>
      <c r="I15" s="615"/>
      <c r="J15" s="615"/>
      <c r="K15" s="615"/>
      <c r="L15" s="615"/>
      <c r="M15" s="615"/>
      <c r="N15" s="615"/>
    </row>
    <row r="16" spans="1:14" s="13" customFormat="1" ht="15.75">
      <c r="A16" s="198">
        <v>4</v>
      </c>
      <c r="B16" s="246" t="s">
        <v>319</v>
      </c>
      <c r="C16" s="595">
        <v>260802590</v>
      </c>
      <c r="D16" s="595">
        <v>194900115.29609999</v>
      </c>
      <c r="E16" s="594">
        <v>455702705.29610002</v>
      </c>
      <c r="F16" s="595">
        <v>232004377.58000001</v>
      </c>
      <c r="G16" s="595">
        <v>130638653.1847</v>
      </c>
      <c r="H16" s="593">
        <v>362643030.7647</v>
      </c>
      <c r="I16" s="615"/>
      <c r="J16" s="615"/>
      <c r="K16" s="615"/>
      <c r="L16" s="615"/>
      <c r="M16" s="615"/>
      <c r="N16" s="615"/>
    </row>
    <row r="17" spans="1:14" s="13" customFormat="1" ht="15.75">
      <c r="A17" s="198">
        <v>4.0999999999999996</v>
      </c>
      <c r="B17" s="243" t="s">
        <v>310</v>
      </c>
      <c r="C17" s="595">
        <v>260757500</v>
      </c>
      <c r="D17" s="595">
        <v>182927659.815</v>
      </c>
      <c r="E17" s="594">
        <v>443685159.815</v>
      </c>
      <c r="F17" s="595">
        <v>221575590</v>
      </c>
      <c r="G17" s="595">
        <v>117120957.28</v>
      </c>
      <c r="H17" s="593">
        <v>338696547.27999997</v>
      </c>
      <c r="I17" s="615"/>
      <c r="J17" s="615"/>
      <c r="K17" s="615"/>
      <c r="L17" s="615"/>
      <c r="M17" s="615"/>
      <c r="N17" s="615"/>
    </row>
    <row r="18" spans="1:14" s="13" customFormat="1" ht="15.75">
      <c r="A18" s="198">
        <v>4.2</v>
      </c>
      <c r="B18" s="243" t="s">
        <v>304</v>
      </c>
      <c r="C18" s="595">
        <v>45090</v>
      </c>
      <c r="D18" s="595">
        <v>11972455.4811</v>
      </c>
      <c r="E18" s="594">
        <v>12017545.4811</v>
      </c>
      <c r="F18" s="595">
        <v>10428787.58</v>
      </c>
      <c r="G18" s="595">
        <v>13517695.9047</v>
      </c>
      <c r="H18" s="593">
        <v>23946483.484700002</v>
      </c>
      <c r="I18" s="615"/>
      <c r="J18" s="615"/>
      <c r="K18" s="615"/>
      <c r="L18" s="615"/>
      <c r="M18" s="615"/>
      <c r="N18" s="615"/>
    </row>
    <row r="19" spans="1:14" s="13" customFormat="1" ht="15.75">
      <c r="A19" s="198">
        <v>5</v>
      </c>
      <c r="B19" s="201" t="s">
        <v>318</v>
      </c>
      <c r="C19" s="595">
        <v>76699475.200000003</v>
      </c>
      <c r="D19" s="595">
        <v>101186605.99139999</v>
      </c>
      <c r="E19" s="594">
        <v>177886081.19139999</v>
      </c>
      <c r="F19" s="595">
        <v>68008919.400000006</v>
      </c>
      <c r="G19" s="595">
        <v>85942156.717399999</v>
      </c>
      <c r="H19" s="593">
        <v>153951076.11739999</v>
      </c>
      <c r="I19" s="615"/>
      <c r="J19" s="615"/>
      <c r="K19" s="615"/>
      <c r="L19" s="615"/>
      <c r="M19" s="615"/>
      <c r="N19" s="615"/>
    </row>
    <row r="20" spans="1:14" s="13" customFormat="1" ht="15.75">
      <c r="A20" s="198">
        <v>5.0999999999999996</v>
      </c>
      <c r="B20" s="244" t="s">
        <v>293</v>
      </c>
      <c r="C20" s="595">
        <v>531450</v>
      </c>
      <c r="D20" s="595">
        <v>2702496.03</v>
      </c>
      <c r="E20" s="594">
        <v>3233946.03</v>
      </c>
      <c r="F20" s="595">
        <v>209074</v>
      </c>
      <c r="G20" s="595">
        <v>3972813.13</v>
      </c>
      <c r="H20" s="593">
        <v>4181887.13</v>
      </c>
      <c r="I20" s="615"/>
      <c r="J20" s="615"/>
      <c r="K20" s="615"/>
      <c r="L20" s="615"/>
      <c r="M20" s="615"/>
      <c r="N20" s="615"/>
    </row>
    <row r="21" spans="1:14" s="13" customFormat="1" ht="15.75">
      <c r="A21" s="198">
        <v>5.2</v>
      </c>
      <c r="B21" s="244" t="s">
        <v>292</v>
      </c>
      <c r="C21" s="595">
        <v>0</v>
      </c>
      <c r="D21" s="595">
        <v>0</v>
      </c>
      <c r="E21" s="594">
        <v>0</v>
      </c>
      <c r="F21" s="595">
        <v>0</v>
      </c>
      <c r="G21" s="595">
        <v>0</v>
      </c>
      <c r="H21" s="593">
        <v>0</v>
      </c>
      <c r="I21" s="615"/>
      <c r="J21" s="615"/>
      <c r="K21" s="615"/>
      <c r="L21" s="615"/>
      <c r="M21" s="615"/>
      <c r="N21" s="615"/>
    </row>
    <row r="22" spans="1:14" s="13" customFormat="1" ht="15.75">
      <c r="A22" s="198">
        <v>5.3</v>
      </c>
      <c r="B22" s="244" t="s">
        <v>291</v>
      </c>
      <c r="C22" s="595">
        <v>76168025.200000003</v>
      </c>
      <c r="D22" s="595">
        <v>98484109.961399987</v>
      </c>
      <c r="E22" s="594">
        <v>174652135.16139999</v>
      </c>
      <c r="F22" s="595">
        <v>67799845.400000006</v>
      </c>
      <c r="G22" s="595">
        <v>81969343.587400004</v>
      </c>
      <c r="H22" s="593">
        <v>149769188.9874</v>
      </c>
      <c r="I22" s="615"/>
      <c r="J22" s="615"/>
      <c r="K22" s="615"/>
      <c r="L22" s="615"/>
      <c r="M22" s="615"/>
      <c r="N22" s="615"/>
    </row>
    <row r="23" spans="1:14" s="13" customFormat="1" ht="15.75">
      <c r="A23" s="198" t="s">
        <v>16</v>
      </c>
      <c r="B23" s="202" t="s">
        <v>76</v>
      </c>
      <c r="C23" s="595">
        <v>18437699</v>
      </c>
      <c r="D23" s="595">
        <v>25040911.488600001</v>
      </c>
      <c r="E23" s="594">
        <v>43478610.488600001</v>
      </c>
      <c r="F23" s="595">
        <v>17386959.199999999</v>
      </c>
      <c r="G23" s="595">
        <v>25776469.607299998</v>
      </c>
      <c r="H23" s="593">
        <v>43163428.807300001</v>
      </c>
      <c r="I23" s="615"/>
      <c r="J23" s="615"/>
      <c r="K23" s="615"/>
      <c r="L23" s="615"/>
      <c r="M23" s="615"/>
      <c r="N23" s="615"/>
    </row>
    <row r="24" spans="1:14" s="13" customFormat="1" ht="15.75">
      <c r="A24" s="198" t="s">
        <v>17</v>
      </c>
      <c r="B24" s="202" t="s">
        <v>77</v>
      </c>
      <c r="C24" s="595">
        <v>29122252</v>
      </c>
      <c r="D24" s="595">
        <v>42114462.721500002</v>
      </c>
      <c r="E24" s="594">
        <v>71236714.721500009</v>
      </c>
      <c r="F24" s="595">
        <v>24734112</v>
      </c>
      <c r="G24" s="595">
        <v>37372086.566100001</v>
      </c>
      <c r="H24" s="593">
        <v>62106198.566100001</v>
      </c>
      <c r="I24" s="615"/>
      <c r="J24" s="615"/>
      <c r="K24" s="615"/>
      <c r="L24" s="615"/>
      <c r="M24" s="615"/>
      <c r="N24" s="615"/>
    </row>
    <row r="25" spans="1:14" s="13" customFormat="1" ht="15.75">
      <c r="A25" s="198" t="s">
        <v>18</v>
      </c>
      <c r="B25" s="202" t="s">
        <v>78</v>
      </c>
      <c r="C25" s="595">
        <v>20044517.199999999</v>
      </c>
      <c r="D25" s="595">
        <v>5492498.8053000001</v>
      </c>
      <c r="E25" s="594">
        <v>25537016.0053</v>
      </c>
      <c r="F25" s="595">
        <v>19948215.199999999</v>
      </c>
      <c r="G25" s="595">
        <v>9410393.7070000004</v>
      </c>
      <c r="H25" s="593">
        <v>29358608.906999998</v>
      </c>
      <c r="I25" s="615"/>
      <c r="J25" s="615"/>
      <c r="K25" s="615"/>
      <c r="L25" s="615"/>
      <c r="M25" s="615"/>
      <c r="N25" s="615"/>
    </row>
    <row r="26" spans="1:14" s="13" customFormat="1" ht="15.75">
      <c r="A26" s="198" t="s">
        <v>19</v>
      </c>
      <c r="B26" s="202" t="s">
        <v>79</v>
      </c>
      <c r="C26" s="595">
        <v>8563557</v>
      </c>
      <c r="D26" s="595">
        <v>25836236.945999999</v>
      </c>
      <c r="E26" s="594">
        <v>34399793.945999995</v>
      </c>
      <c r="F26" s="595">
        <v>5730559</v>
      </c>
      <c r="G26" s="595">
        <v>9410393.7070000004</v>
      </c>
      <c r="H26" s="593">
        <v>15140952.707</v>
      </c>
      <c r="I26" s="615"/>
      <c r="J26" s="615"/>
      <c r="K26" s="615"/>
      <c r="L26" s="615"/>
      <c r="M26" s="615"/>
      <c r="N26" s="615"/>
    </row>
    <row r="27" spans="1:14" s="13" customFormat="1" ht="15.75">
      <c r="A27" s="198" t="s">
        <v>20</v>
      </c>
      <c r="B27" s="202" t="s">
        <v>80</v>
      </c>
      <c r="C27" s="595">
        <v>0</v>
      </c>
      <c r="D27" s="595">
        <v>0</v>
      </c>
      <c r="E27" s="594">
        <v>0</v>
      </c>
      <c r="F27" s="595">
        <v>0</v>
      </c>
      <c r="G27" s="595">
        <v>0</v>
      </c>
      <c r="H27" s="593">
        <v>0</v>
      </c>
      <c r="I27" s="615"/>
      <c r="J27" s="615"/>
      <c r="K27" s="615"/>
      <c r="L27" s="615"/>
      <c r="M27" s="615"/>
      <c r="N27" s="615"/>
    </row>
    <row r="28" spans="1:14" s="13" customFormat="1" ht="15.75">
      <c r="A28" s="198">
        <v>5.4</v>
      </c>
      <c r="B28" s="244" t="s">
        <v>294</v>
      </c>
      <c r="C28" s="595">
        <v>0</v>
      </c>
      <c r="D28" s="595">
        <v>0</v>
      </c>
      <c r="E28" s="594">
        <v>0</v>
      </c>
      <c r="F28" s="595">
        <v>0</v>
      </c>
      <c r="G28" s="595">
        <v>0</v>
      </c>
      <c r="H28" s="593">
        <v>0</v>
      </c>
      <c r="I28" s="615"/>
      <c r="J28" s="615"/>
      <c r="K28" s="615"/>
      <c r="L28" s="615"/>
      <c r="M28" s="615"/>
      <c r="N28" s="615"/>
    </row>
    <row r="29" spans="1:14" s="13" customFormat="1" ht="15.75">
      <c r="A29" s="198">
        <v>5.5</v>
      </c>
      <c r="B29" s="244" t="s">
        <v>295</v>
      </c>
      <c r="C29" s="595">
        <v>0</v>
      </c>
      <c r="D29" s="595">
        <v>0</v>
      </c>
      <c r="E29" s="594">
        <v>0</v>
      </c>
      <c r="F29" s="595">
        <v>0</v>
      </c>
      <c r="G29" s="595">
        <v>0</v>
      </c>
      <c r="H29" s="593">
        <v>0</v>
      </c>
      <c r="I29" s="615"/>
      <c r="J29" s="615"/>
      <c r="K29" s="615"/>
      <c r="L29" s="615"/>
      <c r="M29" s="615"/>
      <c r="N29" s="615"/>
    </row>
    <row r="30" spans="1:14" s="13" customFormat="1" ht="15.75">
      <c r="A30" s="198">
        <v>5.6</v>
      </c>
      <c r="B30" s="244" t="s">
        <v>296</v>
      </c>
      <c r="C30" s="595">
        <v>0</v>
      </c>
      <c r="D30" s="595">
        <v>0</v>
      </c>
      <c r="E30" s="594">
        <v>0</v>
      </c>
      <c r="F30" s="595">
        <v>0</v>
      </c>
      <c r="G30" s="595">
        <v>0</v>
      </c>
      <c r="H30" s="593">
        <v>0</v>
      </c>
      <c r="I30" s="615"/>
      <c r="J30" s="615"/>
      <c r="K30" s="615"/>
      <c r="L30" s="615"/>
      <c r="M30" s="615"/>
      <c r="N30" s="615"/>
    </row>
    <row r="31" spans="1:14" s="13" customFormat="1" ht="15.75">
      <c r="A31" s="198">
        <v>5.7</v>
      </c>
      <c r="B31" s="244" t="s">
        <v>80</v>
      </c>
      <c r="C31" s="595">
        <v>0</v>
      </c>
      <c r="D31" s="595">
        <v>0</v>
      </c>
      <c r="E31" s="594">
        <v>0</v>
      </c>
      <c r="F31" s="595">
        <v>0</v>
      </c>
      <c r="G31" s="595">
        <v>0</v>
      </c>
      <c r="H31" s="593">
        <v>0</v>
      </c>
      <c r="I31" s="615"/>
      <c r="J31" s="615"/>
      <c r="K31" s="615"/>
      <c r="L31" s="615"/>
      <c r="M31" s="615"/>
      <c r="N31" s="615"/>
    </row>
    <row r="32" spans="1:14" s="13" customFormat="1" ht="15.75">
      <c r="A32" s="198">
        <v>6</v>
      </c>
      <c r="B32" s="201" t="s">
        <v>324</v>
      </c>
      <c r="C32" s="595"/>
      <c r="D32" s="595"/>
      <c r="E32" s="594">
        <v>0</v>
      </c>
      <c r="F32" s="595"/>
      <c r="G32" s="595"/>
      <c r="H32" s="593">
        <v>0</v>
      </c>
      <c r="I32" s="615"/>
      <c r="J32" s="615"/>
      <c r="K32" s="615"/>
      <c r="L32" s="615"/>
      <c r="M32" s="615"/>
      <c r="N32" s="615"/>
    </row>
    <row r="33" spans="1:14" s="13" customFormat="1" ht="15.75">
      <c r="A33" s="198">
        <v>6.1</v>
      </c>
      <c r="B33" s="245" t="s">
        <v>314</v>
      </c>
      <c r="C33" s="595"/>
      <c r="D33" s="595"/>
      <c r="E33" s="594">
        <v>0</v>
      </c>
      <c r="F33" s="595"/>
      <c r="G33" s="595"/>
      <c r="H33" s="593">
        <v>0</v>
      </c>
      <c r="I33" s="615"/>
      <c r="J33" s="615"/>
      <c r="K33" s="615"/>
      <c r="L33" s="615"/>
      <c r="M33" s="615"/>
      <c r="N33" s="615"/>
    </row>
    <row r="34" spans="1:14" s="13" customFormat="1" ht="15.75">
      <c r="A34" s="198">
        <v>6.2</v>
      </c>
      <c r="B34" s="245" t="s">
        <v>315</v>
      </c>
      <c r="C34" s="595"/>
      <c r="D34" s="595"/>
      <c r="E34" s="594">
        <v>0</v>
      </c>
      <c r="F34" s="595"/>
      <c r="G34" s="595"/>
      <c r="H34" s="593">
        <v>0</v>
      </c>
      <c r="I34" s="615"/>
      <c r="J34" s="615"/>
      <c r="K34" s="615"/>
      <c r="L34" s="615"/>
      <c r="M34" s="615"/>
      <c r="N34" s="615"/>
    </row>
    <row r="35" spans="1:14" s="13" customFormat="1" ht="15.75">
      <c r="A35" s="198">
        <v>6.3</v>
      </c>
      <c r="B35" s="245" t="s">
        <v>311</v>
      </c>
      <c r="C35" s="595"/>
      <c r="D35" s="595"/>
      <c r="E35" s="594">
        <v>0</v>
      </c>
      <c r="F35" s="595"/>
      <c r="G35" s="595"/>
      <c r="H35" s="593">
        <v>0</v>
      </c>
      <c r="I35" s="615"/>
      <c r="J35" s="615"/>
      <c r="K35" s="615"/>
      <c r="L35" s="615"/>
      <c r="M35" s="615"/>
      <c r="N35" s="615"/>
    </row>
    <row r="36" spans="1:14" s="13" customFormat="1" ht="15.75">
      <c r="A36" s="198">
        <v>6.4</v>
      </c>
      <c r="B36" s="245" t="s">
        <v>312</v>
      </c>
      <c r="C36" s="595"/>
      <c r="D36" s="595"/>
      <c r="E36" s="594">
        <v>0</v>
      </c>
      <c r="F36" s="595"/>
      <c r="G36" s="595"/>
      <c r="H36" s="593">
        <v>0</v>
      </c>
      <c r="I36" s="615"/>
      <c r="J36" s="615"/>
      <c r="K36" s="615"/>
      <c r="L36" s="615"/>
      <c r="M36" s="615"/>
      <c r="N36" s="615"/>
    </row>
    <row r="37" spans="1:14" s="13" customFormat="1" ht="15.75">
      <c r="A37" s="198">
        <v>6.5</v>
      </c>
      <c r="B37" s="245" t="s">
        <v>313</v>
      </c>
      <c r="C37" s="595"/>
      <c r="D37" s="595"/>
      <c r="E37" s="594">
        <v>0</v>
      </c>
      <c r="F37" s="595"/>
      <c r="G37" s="595"/>
      <c r="H37" s="593">
        <v>0</v>
      </c>
      <c r="I37" s="615"/>
      <c r="J37" s="615"/>
      <c r="K37" s="615"/>
      <c r="L37" s="615"/>
      <c r="M37" s="615"/>
      <c r="N37" s="615"/>
    </row>
    <row r="38" spans="1:14" s="13" customFormat="1" ht="15.75">
      <c r="A38" s="198">
        <v>6.6</v>
      </c>
      <c r="B38" s="245" t="s">
        <v>316</v>
      </c>
      <c r="C38" s="595"/>
      <c r="D38" s="595"/>
      <c r="E38" s="594">
        <v>0</v>
      </c>
      <c r="F38" s="595"/>
      <c r="G38" s="595"/>
      <c r="H38" s="593">
        <v>0</v>
      </c>
      <c r="I38" s="615"/>
      <c r="J38" s="615"/>
      <c r="K38" s="615"/>
      <c r="L38" s="615"/>
      <c r="M38" s="615"/>
      <c r="N38" s="615"/>
    </row>
    <row r="39" spans="1:14" s="13" customFormat="1" ht="15.75">
      <c r="A39" s="198">
        <v>6.7</v>
      </c>
      <c r="B39" s="245" t="s">
        <v>317</v>
      </c>
      <c r="C39" s="595"/>
      <c r="D39" s="595"/>
      <c r="E39" s="594">
        <v>0</v>
      </c>
      <c r="F39" s="595"/>
      <c r="G39" s="595"/>
      <c r="H39" s="593">
        <v>0</v>
      </c>
      <c r="I39" s="615"/>
      <c r="J39" s="615"/>
      <c r="K39" s="615"/>
      <c r="L39" s="615"/>
      <c r="M39" s="615"/>
      <c r="N39" s="615"/>
    </row>
    <row r="40" spans="1:14" s="13" customFormat="1" ht="15.75">
      <c r="A40" s="198">
        <v>7</v>
      </c>
      <c r="B40" s="201" t="s">
        <v>320</v>
      </c>
      <c r="C40" s="595">
        <v>861941.95999999985</v>
      </c>
      <c r="D40" s="595">
        <v>282783.94770600001</v>
      </c>
      <c r="E40" s="594">
        <v>1144725.9077059999</v>
      </c>
      <c r="F40" s="595">
        <v>56050.99</v>
      </c>
      <c r="G40" s="595">
        <v>120706.26796800003</v>
      </c>
      <c r="H40" s="593">
        <v>176757.25796800002</v>
      </c>
      <c r="I40" s="615"/>
      <c r="J40" s="615"/>
      <c r="K40" s="615"/>
      <c r="L40" s="615"/>
      <c r="M40" s="615"/>
      <c r="N40" s="615"/>
    </row>
    <row r="41" spans="1:14" s="13" customFormat="1" ht="15.75">
      <c r="A41" s="198">
        <v>7.1</v>
      </c>
      <c r="B41" s="200" t="s">
        <v>321</v>
      </c>
      <c r="C41" s="595">
        <v>0</v>
      </c>
      <c r="D41" s="595">
        <v>0</v>
      </c>
      <c r="E41" s="594">
        <v>0</v>
      </c>
      <c r="F41" s="595">
        <v>0</v>
      </c>
      <c r="G41" s="595">
        <v>0</v>
      </c>
      <c r="H41" s="593">
        <v>0</v>
      </c>
      <c r="I41" s="615"/>
      <c r="J41" s="615"/>
      <c r="K41" s="615"/>
      <c r="L41" s="615"/>
      <c r="M41" s="615"/>
      <c r="N41" s="615"/>
    </row>
    <row r="42" spans="1:14" s="13" customFormat="1" ht="25.5">
      <c r="A42" s="198">
        <v>7.2</v>
      </c>
      <c r="B42" s="200" t="s">
        <v>322</v>
      </c>
      <c r="C42" s="595">
        <v>242548.72</v>
      </c>
      <c r="D42" s="595">
        <v>41704.167765000006</v>
      </c>
      <c r="E42" s="594">
        <v>284252.88776499999</v>
      </c>
      <c r="F42" s="595">
        <v>9166.74</v>
      </c>
      <c r="G42" s="595">
        <v>22077.539769999999</v>
      </c>
      <c r="H42" s="593">
        <v>31244.279770000001</v>
      </c>
      <c r="I42" s="615"/>
      <c r="J42" s="615"/>
      <c r="K42" s="615"/>
      <c r="L42" s="615"/>
      <c r="M42" s="615"/>
      <c r="N42" s="615"/>
    </row>
    <row r="43" spans="1:14" s="13" customFormat="1" ht="25.5">
      <c r="A43" s="198">
        <v>7.3</v>
      </c>
      <c r="B43" s="200" t="s">
        <v>325</v>
      </c>
      <c r="C43" s="595">
        <v>7378.41</v>
      </c>
      <c r="D43" s="595">
        <v>49297.985373000003</v>
      </c>
      <c r="E43" s="594">
        <v>56676.395373000007</v>
      </c>
      <c r="F43" s="595">
        <v>7378.41</v>
      </c>
      <c r="G43" s="595">
        <v>17480.188153999999</v>
      </c>
      <c r="H43" s="593">
        <v>24858.598153999999</v>
      </c>
      <c r="I43" s="615"/>
      <c r="J43" s="615"/>
      <c r="K43" s="615"/>
      <c r="L43" s="615"/>
      <c r="M43" s="615"/>
      <c r="N43" s="615"/>
    </row>
    <row r="44" spans="1:14" s="13" customFormat="1" ht="25.5">
      <c r="A44" s="198">
        <v>7.4</v>
      </c>
      <c r="B44" s="200" t="s">
        <v>326</v>
      </c>
      <c r="C44" s="595">
        <v>612014.82999999984</v>
      </c>
      <c r="D44" s="595">
        <v>191781.79456800001</v>
      </c>
      <c r="E44" s="594">
        <v>803796.62456799985</v>
      </c>
      <c r="F44" s="595">
        <v>39505.839999999997</v>
      </c>
      <c r="G44" s="595">
        <v>81148.540044000038</v>
      </c>
      <c r="H44" s="593">
        <v>120654.38004400003</v>
      </c>
      <c r="I44" s="615"/>
      <c r="J44" s="615"/>
      <c r="K44" s="615"/>
      <c r="L44" s="615"/>
      <c r="M44" s="615"/>
      <c r="N44" s="615"/>
    </row>
    <row r="45" spans="1:14" s="13" customFormat="1" ht="15.75">
      <c r="A45" s="198">
        <v>8</v>
      </c>
      <c r="B45" s="201" t="s">
        <v>303</v>
      </c>
      <c r="C45" s="595"/>
      <c r="D45" s="595"/>
      <c r="E45" s="594">
        <v>0</v>
      </c>
      <c r="F45" s="595"/>
      <c r="G45" s="595"/>
      <c r="H45" s="593">
        <v>0</v>
      </c>
      <c r="I45" s="615"/>
      <c r="J45" s="615"/>
      <c r="K45" s="615"/>
      <c r="L45" s="615"/>
      <c r="M45" s="615"/>
      <c r="N45" s="615"/>
    </row>
    <row r="46" spans="1:14" s="13" customFormat="1" ht="15.75">
      <c r="A46" s="198">
        <v>8.1</v>
      </c>
      <c r="B46" s="243" t="s">
        <v>327</v>
      </c>
      <c r="C46" s="595"/>
      <c r="D46" s="595"/>
      <c r="E46" s="594">
        <v>0</v>
      </c>
      <c r="F46" s="595"/>
      <c r="G46" s="595"/>
      <c r="H46" s="593">
        <v>0</v>
      </c>
      <c r="I46" s="615"/>
      <c r="J46" s="615"/>
      <c r="K46" s="615"/>
      <c r="L46" s="615"/>
      <c r="M46" s="615"/>
      <c r="N46" s="615"/>
    </row>
    <row r="47" spans="1:14" s="13" customFormat="1" ht="15.75">
      <c r="A47" s="198">
        <v>8.1999999999999993</v>
      </c>
      <c r="B47" s="243" t="s">
        <v>328</v>
      </c>
      <c r="C47" s="595"/>
      <c r="D47" s="595"/>
      <c r="E47" s="594">
        <v>0</v>
      </c>
      <c r="F47" s="595"/>
      <c r="G47" s="595"/>
      <c r="H47" s="593">
        <v>0</v>
      </c>
      <c r="I47" s="615"/>
      <c r="J47" s="615"/>
      <c r="K47" s="615"/>
      <c r="L47" s="615"/>
      <c r="M47" s="615"/>
      <c r="N47" s="615"/>
    </row>
    <row r="48" spans="1:14" s="13" customFormat="1" ht="15.75">
      <c r="A48" s="198">
        <v>8.3000000000000007</v>
      </c>
      <c r="B48" s="243" t="s">
        <v>329</v>
      </c>
      <c r="C48" s="595"/>
      <c r="D48" s="595"/>
      <c r="E48" s="594">
        <v>0</v>
      </c>
      <c r="F48" s="595"/>
      <c r="G48" s="595"/>
      <c r="H48" s="593">
        <v>0</v>
      </c>
      <c r="I48" s="615"/>
      <c r="J48" s="615"/>
      <c r="K48" s="615"/>
      <c r="L48" s="615"/>
      <c r="M48" s="615"/>
      <c r="N48" s="615"/>
    </row>
    <row r="49" spans="1:14" s="13" customFormat="1" ht="15.75">
      <c r="A49" s="198">
        <v>8.4</v>
      </c>
      <c r="B49" s="243" t="s">
        <v>330</v>
      </c>
      <c r="C49" s="595"/>
      <c r="D49" s="595"/>
      <c r="E49" s="594">
        <v>0</v>
      </c>
      <c r="F49" s="595"/>
      <c r="G49" s="595"/>
      <c r="H49" s="593">
        <v>0</v>
      </c>
      <c r="I49" s="615"/>
      <c r="J49" s="615"/>
      <c r="K49" s="615"/>
      <c r="L49" s="615"/>
      <c r="M49" s="615"/>
      <c r="N49" s="615"/>
    </row>
    <row r="50" spans="1:14" s="13" customFormat="1" ht="15.75">
      <c r="A50" s="198">
        <v>8.5</v>
      </c>
      <c r="B50" s="243" t="s">
        <v>331</v>
      </c>
      <c r="C50" s="595"/>
      <c r="D50" s="595"/>
      <c r="E50" s="594">
        <v>0</v>
      </c>
      <c r="F50" s="595"/>
      <c r="G50" s="595"/>
      <c r="H50" s="593">
        <v>0</v>
      </c>
      <c r="I50" s="615"/>
      <c r="J50" s="615"/>
      <c r="K50" s="615"/>
      <c r="L50" s="615"/>
      <c r="M50" s="615"/>
      <c r="N50" s="615"/>
    </row>
    <row r="51" spans="1:14" s="13" customFormat="1" ht="15.75">
      <c r="A51" s="198">
        <v>8.6</v>
      </c>
      <c r="B51" s="243" t="s">
        <v>332</v>
      </c>
      <c r="C51" s="595"/>
      <c r="D51" s="595"/>
      <c r="E51" s="594">
        <v>0</v>
      </c>
      <c r="F51" s="595"/>
      <c r="G51" s="595"/>
      <c r="H51" s="593">
        <v>0</v>
      </c>
      <c r="I51" s="615"/>
      <c r="J51" s="615"/>
      <c r="K51" s="615"/>
      <c r="L51" s="615"/>
      <c r="M51" s="615"/>
      <c r="N51" s="615"/>
    </row>
    <row r="52" spans="1:14" s="13" customFormat="1" ht="15.75">
      <c r="A52" s="198">
        <v>8.6999999999999993</v>
      </c>
      <c r="B52" s="243" t="s">
        <v>333</v>
      </c>
      <c r="C52" s="595"/>
      <c r="D52" s="595"/>
      <c r="E52" s="594">
        <v>0</v>
      </c>
      <c r="F52" s="595"/>
      <c r="G52" s="595"/>
      <c r="H52" s="593">
        <v>0</v>
      </c>
      <c r="I52" s="615"/>
      <c r="J52" s="615"/>
      <c r="K52" s="615"/>
      <c r="L52" s="615"/>
      <c r="M52" s="615"/>
      <c r="N52" s="615"/>
    </row>
    <row r="53" spans="1:14" s="13" customFormat="1" ht="16.5" thickBot="1">
      <c r="A53" s="203">
        <v>9</v>
      </c>
      <c r="B53" s="204" t="s">
        <v>323</v>
      </c>
      <c r="C53" s="592"/>
      <c r="D53" s="592"/>
      <c r="E53" s="591">
        <v>0</v>
      </c>
      <c r="F53" s="592"/>
      <c r="G53" s="592"/>
      <c r="H53" s="541">
        <v>0</v>
      </c>
      <c r="I53" s="615"/>
      <c r="J53" s="615"/>
      <c r="K53" s="615"/>
      <c r="L53" s="615"/>
      <c r="M53" s="615"/>
      <c r="N53" s="615"/>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14" sqref="C14"/>
    </sheetView>
  </sheetViews>
  <sheetFormatPr defaultColWidth="9.140625" defaultRowHeight="12.75"/>
  <cols>
    <col min="1" max="1" width="9.5703125" style="4" bestFit="1" customWidth="1"/>
    <col min="2" max="2" width="93.5703125" style="4" customWidth="1"/>
    <col min="3" max="4" width="10.7109375" style="4" customWidth="1"/>
    <col min="5" max="11" width="9.7109375" style="33" customWidth="1"/>
    <col min="12" max="16384" width="9.140625" style="33"/>
  </cols>
  <sheetData>
    <row r="1" spans="1:8">
      <c r="A1" s="2" t="s">
        <v>31</v>
      </c>
      <c r="B1" s="3" t="str">
        <f>'Info '!C2</f>
        <v>JSC Ziraat Bank Georgia</v>
      </c>
      <c r="C1" s="3"/>
    </row>
    <row r="2" spans="1:8">
      <c r="A2" s="2" t="s">
        <v>32</v>
      </c>
      <c r="B2" s="619">
        <f>'1. key ratios '!$B$2</f>
        <v>44742</v>
      </c>
      <c r="C2" s="6"/>
      <c r="D2" s="7"/>
      <c r="E2" s="55"/>
      <c r="F2" s="55"/>
      <c r="G2" s="55"/>
      <c r="H2" s="55"/>
    </row>
    <row r="3" spans="1:8">
      <c r="A3" s="2"/>
      <c r="B3" s="3"/>
      <c r="C3" s="6"/>
      <c r="D3" s="7"/>
      <c r="E3" s="55"/>
      <c r="F3" s="55"/>
      <c r="G3" s="55"/>
      <c r="H3" s="55"/>
    </row>
    <row r="4" spans="1:8" ht="15" customHeight="1" thickBot="1">
      <c r="A4" s="7" t="s">
        <v>198</v>
      </c>
      <c r="B4" s="141" t="s">
        <v>297</v>
      </c>
      <c r="C4" s="56" t="s">
        <v>74</v>
      </c>
    </row>
    <row r="5" spans="1:8" ht="15" customHeight="1">
      <c r="A5" s="228" t="s">
        <v>6</v>
      </c>
      <c r="B5" s="229"/>
      <c r="C5" s="402" t="str">
        <f>INT((MONTH($B$2))/3)&amp;"Q"&amp;"-"&amp;YEAR($B$2)</f>
        <v>2Q-2022</v>
      </c>
      <c r="D5" s="402" t="str">
        <f>IF(INT(MONTH($B$2))=3, "4"&amp;"Q"&amp;"-"&amp;YEAR($B$2)-1, IF(INT(MONTH($B$2))=6, "1"&amp;"Q"&amp;"-"&amp;YEAR($B$2), IF(INT(MONTH($B$2))=9, "2"&amp;"Q"&amp;"-"&amp;YEAR($B$2),IF(INT(MONTH($B$2))=12, "3"&amp;"Q"&amp;"-"&amp;YEAR($B$2), 0))))</f>
        <v>1Q-2022</v>
      </c>
      <c r="E5" s="402" t="str">
        <f>IF(INT(MONTH($B$2))=3, "3"&amp;"Q"&amp;"-"&amp;YEAR($B$2)-1, IF(INT(MONTH($B$2))=6, "4"&amp;"Q"&amp;"-"&amp;YEAR($B$2)-1, IF(INT(MONTH($B$2))=9, "1"&amp;"Q"&amp;"-"&amp;YEAR($B$2),IF(INT(MONTH($B$2))=12, "2"&amp;"Q"&amp;"-"&amp;YEAR($B$2), 0))))</f>
        <v>4Q-2021</v>
      </c>
      <c r="F5" s="402" t="str">
        <f>IF(INT(MONTH($B$2))=3, "2"&amp;"Q"&amp;"-"&amp;YEAR($B$2)-1, IF(INT(MONTH($B$2))=6, "3"&amp;"Q"&amp;"-"&amp;YEAR($B$2)-1, IF(INT(MONTH($B$2))=9, "4"&amp;"Q"&amp;"-"&amp;YEAR($B$2)-1,IF(INT(MONTH($B$2))=12, "1"&amp;"Q"&amp;"-"&amp;YEAR($B$2), 0))))</f>
        <v>3Q-2021</v>
      </c>
      <c r="G5" s="403" t="str">
        <f>IF(INT(MONTH($B$2))=3, "1"&amp;"Q"&amp;"-"&amp;YEAR($B$2)-1, IF(INT(MONTH($B$2))=6, "2"&amp;"Q"&amp;"-"&amp;YEAR($B$2)-1, IF(INT(MONTH($B$2))=9, "3"&amp;"Q"&amp;"-"&amp;YEAR($B$2)-1,IF(INT(MONTH($B$2))=12, "4"&amp;"Q"&amp;"-"&amp;YEAR($B$2)-1, 0))))</f>
        <v>2Q-2021</v>
      </c>
    </row>
    <row r="6" spans="1:8" ht="15" customHeight="1">
      <c r="A6" s="57">
        <v>1</v>
      </c>
      <c r="B6" s="336" t="s">
        <v>301</v>
      </c>
      <c r="C6" s="601">
        <f>C7+C9+C10</f>
        <v>150184955.42515001</v>
      </c>
      <c r="D6" s="604">
        <f>D7+D9+D10</f>
        <v>164908713.95235997</v>
      </c>
      <c r="E6" s="597">
        <f t="shared" ref="E6:G6" si="0">E7+E9+E10</f>
        <v>146329177.96381</v>
      </c>
      <c r="F6" s="601">
        <f t="shared" si="0"/>
        <v>133588272.34437999</v>
      </c>
      <c r="G6" s="607">
        <f t="shared" si="0"/>
        <v>138954868.1737</v>
      </c>
    </row>
    <row r="7" spans="1:8" ht="15" customHeight="1">
      <c r="A7" s="57">
        <v>1.1000000000000001</v>
      </c>
      <c r="B7" s="336" t="s">
        <v>481</v>
      </c>
      <c r="C7" s="602">
        <v>143001072.32185</v>
      </c>
      <c r="D7" s="605">
        <v>153206179.98089999</v>
      </c>
      <c r="E7" s="602">
        <v>131562795.99205001</v>
      </c>
      <c r="F7" s="602">
        <v>118167671.73649999</v>
      </c>
      <c r="G7" s="608">
        <v>123292292.9853</v>
      </c>
    </row>
    <row r="8" spans="1:8">
      <c r="A8" s="57" t="s">
        <v>15</v>
      </c>
      <c r="B8" s="336" t="s">
        <v>197</v>
      </c>
      <c r="C8" s="602"/>
      <c r="D8" s="605"/>
      <c r="E8" s="602"/>
      <c r="F8" s="602"/>
      <c r="G8" s="608"/>
    </row>
    <row r="9" spans="1:8" ht="15" customHeight="1">
      <c r="A9" s="57">
        <v>1.2</v>
      </c>
      <c r="B9" s="337" t="s">
        <v>196</v>
      </c>
      <c r="C9" s="602">
        <v>7183883.1033000005</v>
      </c>
      <c r="D9" s="605">
        <v>11702533.97146</v>
      </c>
      <c r="E9" s="602">
        <v>14766381.971760001</v>
      </c>
      <c r="F9" s="602">
        <v>15420600.607880002</v>
      </c>
      <c r="G9" s="608">
        <v>15662575.1884</v>
      </c>
    </row>
    <row r="10" spans="1:8" ht="15" customHeight="1">
      <c r="A10" s="57">
        <v>1.3</v>
      </c>
      <c r="B10" s="336" t="s">
        <v>29</v>
      </c>
      <c r="C10" s="603">
        <v>0</v>
      </c>
      <c r="D10" s="605">
        <v>0</v>
      </c>
      <c r="E10" s="603">
        <v>0</v>
      </c>
      <c r="F10" s="602">
        <v>0</v>
      </c>
      <c r="G10" s="609">
        <v>0</v>
      </c>
    </row>
    <row r="11" spans="1:8" ht="15" customHeight="1">
      <c r="A11" s="57">
        <v>2</v>
      </c>
      <c r="B11" s="336" t="s">
        <v>298</v>
      </c>
      <c r="C11" s="602">
        <v>360955.99863099318</v>
      </c>
      <c r="D11" s="605">
        <v>98332.986799999999</v>
      </c>
      <c r="E11" s="602">
        <v>466222.63990000001</v>
      </c>
      <c r="F11" s="602">
        <v>144453.76415599859</v>
      </c>
      <c r="G11" s="608">
        <v>61849.411899999999</v>
      </c>
    </row>
    <row r="12" spans="1:8" ht="15" customHeight="1">
      <c r="A12" s="57">
        <v>3</v>
      </c>
      <c r="B12" s="336" t="s">
        <v>299</v>
      </c>
      <c r="C12" s="603">
        <v>16748963</v>
      </c>
      <c r="D12" s="605">
        <v>16748963</v>
      </c>
      <c r="E12" s="603">
        <v>16748963</v>
      </c>
      <c r="F12" s="602">
        <v>14719139</v>
      </c>
      <c r="G12" s="609">
        <v>14719139</v>
      </c>
    </row>
    <row r="13" spans="1:8" ht="15" customHeight="1" thickBot="1">
      <c r="A13" s="59">
        <v>4</v>
      </c>
      <c r="B13" s="60" t="s">
        <v>300</v>
      </c>
      <c r="C13" s="598">
        <f>C6+C11+C12</f>
        <v>167294874.42378101</v>
      </c>
      <c r="D13" s="606">
        <f>D6+D11+D12</f>
        <v>181756009.93915996</v>
      </c>
      <c r="E13" s="599">
        <f t="shared" ref="E13:G13" si="1">E6+E11+E12</f>
        <v>163544363.60371</v>
      </c>
      <c r="F13" s="598">
        <f t="shared" si="1"/>
        <v>148451865.10853601</v>
      </c>
      <c r="G13" s="610">
        <f t="shared" si="1"/>
        <v>153735856.58560002</v>
      </c>
    </row>
    <row r="14" spans="1:8">
      <c r="B14" s="63"/>
    </row>
    <row r="15" spans="1:8" ht="25.5">
      <c r="B15" s="64" t="s">
        <v>482</v>
      </c>
    </row>
    <row r="16" spans="1:8">
      <c r="B16" s="64"/>
    </row>
    <row r="17" spans="1:4" ht="11.25">
      <c r="A17" s="33"/>
      <c r="B17" s="33"/>
      <c r="C17" s="33"/>
      <c r="D17" s="33"/>
    </row>
    <row r="18" spans="1:4" ht="11.25">
      <c r="A18" s="33"/>
      <c r="B18" s="33"/>
      <c r="C18" s="33"/>
      <c r="D18" s="33"/>
    </row>
    <row r="19" spans="1:4" ht="11.25">
      <c r="A19" s="33"/>
      <c r="B19" s="33"/>
      <c r="C19" s="33"/>
      <c r="D19" s="33"/>
    </row>
    <row r="20" spans="1:4" ht="11.25">
      <c r="A20" s="33"/>
      <c r="B20" s="33"/>
      <c r="C20" s="33"/>
      <c r="D20" s="33"/>
    </row>
    <row r="21" spans="1:4" ht="11.25">
      <c r="A21" s="33"/>
      <c r="B21" s="33"/>
      <c r="C21" s="33"/>
      <c r="D21" s="33"/>
    </row>
    <row r="22" spans="1:4" ht="11.25">
      <c r="A22" s="33"/>
      <c r="B22" s="33"/>
      <c r="C22" s="33"/>
      <c r="D22" s="33"/>
    </row>
    <row r="23" spans="1:4" ht="11.25">
      <c r="A23" s="33"/>
      <c r="B23" s="33"/>
      <c r="C23" s="33"/>
      <c r="D23" s="33"/>
    </row>
    <row r="24" spans="1:4" ht="11.25">
      <c r="A24" s="33"/>
      <c r="B24" s="33"/>
      <c r="C24" s="33"/>
      <c r="D24" s="33"/>
    </row>
    <row r="25" spans="1:4" ht="11.25">
      <c r="A25" s="33"/>
      <c r="B25" s="33"/>
      <c r="C25" s="33"/>
      <c r="D25" s="33"/>
    </row>
    <row r="26" spans="1:4" ht="11.25">
      <c r="A26" s="33"/>
      <c r="B26" s="33"/>
      <c r="C26" s="33"/>
      <c r="D26" s="33"/>
    </row>
    <row r="27" spans="1:4" ht="11.25">
      <c r="A27" s="33"/>
      <c r="B27" s="33"/>
      <c r="C27" s="33"/>
      <c r="D27" s="33"/>
    </row>
    <row r="28" spans="1:4" ht="11.25">
      <c r="A28" s="33"/>
      <c r="B28" s="33"/>
      <c r="C28" s="33"/>
      <c r="D28" s="33"/>
    </row>
    <row r="29" spans="1:4" ht="11.25">
      <c r="A29" s="33"/>
      <c r="B29" s="33"/>
      <c r="C29" s="33"/>
      <c r="D29"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F14" sqref="F14"/>
    </sheetView>
  </sheetViews>
  <sheetFormatPr defaultColWidth="9.140625" defaultRowHeight="14.25"/>
  <cols>
    <col min="1" max="1" width="9.5703125" style="4" bestFit="1" customWidth="1"/>
    <col min="2" max="2" width="65" style="4" customWidth="1"/>
    <col min="3" max="3" width="42.85546875" style="4" customWidth="1"/>
    <col min="4" max="16384" width="9.140625" style="5"/>
  </cols>
  <sheetData>
    <row r="1" spans="1:8">
      <c r="A1" s="629" t="s">
        <v>31</v>
      </c>
      <c r="B1" s="630" t="str">
        <f>'Info '!C2</f>
        <v>JSC Ziraat Bank Georgia</v>
      </c>
    </row>
    <row r="2" spans="1:8">
      <c r="A2" s="629" t="s">
        <v>32</v>
      </c>
      <c r="B2" s="631">
        <f>'1. key ratios '!$B$2</f>
        <v>44742</v>
      </c>
    </row>
    <row r="4" spans="1:8" ht="27.95" customHeight="1" thickBot="1">
      <c r="A4" s="65" t="s">
        <v>81</v>
      </c>
      <c r="B4" s="66" t="s">
        <v>267</v>
      </c>
      <c r="C4" s="67"/>
    </row>
    <row r="5" spans="1:8">
      <c r="A5" s="68"/>
      <c r="B5" s="396" t="s">
        <v>82</v>
      </c>
      <c r="C5" s="397" t="s">
        <v>495</v>
      </c>
    </row>
    <row r="6" spans="1:8">
      <c r="A6" s="69">
        <v>1</v>
      </c>
      <c r="B6" s="590" t="s">
        <v>743</v>
      </c>
      <c r="C6" s="632" t="s">
        <v>745</v>
      </c>
    </row>
    <row r="7" spans="1:8">
      <c r="A7" s="69">
        <v>2</v>
      </c>
      <c r="B7" s="590" t="s">
        <v>746</v>
      </c>
      <c r="C7" s="632" t="s">
        <v>747</v>
      </c>
    </row>
    <row r="8" spans="1:8">
      <c r="A8" s="69">
        <v>3</v>
      </c>
      <c r="B8" s="590" t="s">
        <v>748</v>
      </c>
      <c r="C8" s="632" t="s">
        <v>747</v>
      </c>
    </row>
    <row r="9" spans="1:8">
      <c r="A9" s="69">
        <v>4</v>
      </c>
      <c r="B9" s="590" t="s">
        <v>749</v>
      </c>
      <c r="C9" s="632" t="s">
        <v>750</v>
      </c>
    </row>
    <row r="10" spans="1:8">
      <c r="A10" s="69">
        <v>5</v>
      </c>
      <c r="B10" s="590" t="s">
        <v>751</v>
      </c>
      <c r="C10" s="632" t="s">
        <v>750</v>
      </c>
    </row>
    <row r="11" spans="1:8">
      <c r="A11" s="69">
        <v>6</v>
      </c>
      <c r="B11" s="70"/>
      <c r="C11" s="633"/>
    </row>
    <row r="12" spans="1:8">
      <c r="A12" s="69">
        <v>7</v>
      </c>
      <c r="B12" s="70"/>
      <c r="C12" s="633"/>
      <c r="H12" s="72"/>
    </row>
    <row r="13" spans="1:8">
      <c r="A13" s="69">
        <v>8</v>
      </c>
      <c r="B13" s="70"/>
      <c r="C13" s="633"/>
    </row>
    <row r="14" spans="1:8">
      <c r="A14" s="69">
        <v>9</v>
      </c>
      <c r="B14" s="70"/>
      <c r="C14" s="633"/>
    </row>
    <row r="15" spans="1:8">
      <c r="A15" s="69">
        <v>10</v>
      </c>
      <c r="B15" s="70"/>
      <c r="C15" s="633"/>
    </row>
    <row r="16" spans="1:8">
      <c r="A16" s="69"/>
      <c r="B16" s="398"/>
      <c r="C16" s="399"/>
    </row>
    <row r="17" spans="1:3">
      <c r="A17" s="69"/>
      <c r="B17" s="400" t="s">
        <v>83</v>
      </c>
      <c r="C17" s="401" t="s">
        <v>496</v>
      </c>
    </row>
    <row r="18" spans="1:3">
      <c r="A18" s="69">
        <v>1</v>
      </c>
      <c r="B18" s="590" t="s">
        <v>744</v>
      </c>
      <c r="C18" s="589" t="s">
        <v>752</v>
      </c>
    </row>
    <row r="19" spans="1:3">
      <c r="A19" s="69">
        <v>2</v>
      </c>
      <c r="B19" s="590" t="s">
        <v>753</v>
      </c>
      <c r="C19" s="589" t="s">
        <v>754</v>
      </c>
    </row>
    <row r="20" spans="1:3">
      <c r="A20" s="69">
        <v>3</v>
      </c>
      <c r="B20" s="590" t="s">
        <v>755</v>
      </c>
      <c r="C20" s="589" t="s">
        <v>762</v>
      </c>
    </row>
    <row r="21" spans="1:3">
      <c r="A21" s="69">
        <v>4</v>
      </c>
      <c r="B21" s="70" t="s">
        <v>763</v>
      </c>
      <c r="C21" s="589" t="s">
        <v>764</v>
      </c>
    </row>
    <row r="22" spans="1:3">
      <c r="A22" s="69">
        <v>5</v>
      </c>
      <c r="B22" s="70"/>
      <c r="C22" s="73"/>
    </row>
    <row r="23" spans="1:3">
      <c r="A23" s="69">
        <v>6</v>
      </c>
      <c r="B23" s="70"/>
      <c r="C23" s="73"/>
    </row>
    <row r="24" spans="1:3">
      <c r="A24" s="69">
        <v>7</v>
      </c>
      <c r="B24" s="70"/>
      <c r="C24" s="73"/>
    </row>
    <row r="25" spans="1:3">
      <c r="A25" s="69">
        <v>8</v>
      </c>
      <c r="B25" s="70"/>
      <c r="C25" s="73"/>
    </row>
    <row r="26" spans="1:3">
      <c r="A26" s="69">
        <v>9</v>
      </c>
      <c r="B26" s="70"/>
      <c r="C26" s="73"/>
    </row>
    <row r="27" spans="1:3" ht="15.75" customHeight="1">
      <c r="A27" s="69">
        <v>10</v>
      </c>
      <c r="B27" s="70"/>
      <c r="C27" s="74"/>
    </row>
    <row r="28" spans="1:3" ht="15.75" customHeight="1">
      <c r="A28" s="69"/>
      <c r="B28" s="70"/>
      <c r="C28" s="74"/>
    </row>
    <row r="29" spans="1:3" ht="30" customHeight="1">
      <c r="A29" s="69"/>
      <c r="B29" s="670" t="s">
        <v>84</v>
      </c>
      <c r="C29" s="671"/>
    </row>
    <row r="30" spans="1:3">
      <c r="A30" s="69">
        <v>1</v>
      </c>
      <c r="B30" s="70" t="s">
        <v>765</v>
      </c>
      <c r="C30" s="637">
        <v>1</v>
      </c>
    </row>
    <row r="31" spans="1:3" ht="15.75" customHeight="1">
      <c r="A31" s="69"/>
      <c r="B31" s="70"/>
      <c r="C31" s="71"/>
    </row>
    <row r="32" spans="1:3" ht="29.25" customHeight="1">
      <c r="A32" s="69"/>
      <c r="B32" s="670" t="s">
        <v>85</v>
      </c>
      <c r="C32" s="671"/>
    </row>
    <row r="33" spans="1:3">
      <c r="A33" s="69">
        <v>1</v>
      </c>
      <c r="B33" s="70"/>
      <c r="C33" s="71" t="s">
        <v>14</v>
      </c>
    </row>
    <row r="34" spans="1:3" ht="15" thickBot="1">
      <c r="A34" s="75"/>
      <c r="B34" s="76"/>
      <c r="C34" s="77"/>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18" activePane="bottomRight" state="frozen"/>
      <selection activeCell="B9" sqref="B9"/>
      <selection pane="topRight" activeCell="B9" sqref="B9"/>
      <selection pane="bottomLeft" activeCell="B9" sqref="B9"/>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73" t="s">
        <v>31</v>
      </c>
      <c r="B1" s="638" t="str">
        <f>'Info '!C2</f>
        <v>JSC Ziraat Bank Georgia</v>
      </c>
      <c r="C1" s="90"/>
      <c r="D1" s="90"/>
      <c r="E1" s="90"/>
      <c r="F1" s="13"/>
    </row>
    <row r="2" spans="1:7" s="78" customFormat="1" ht="15.75" customHeight="1">
      <c r="A2" s="273" t="s">
        <v>32</v>
      </c>
      <c r="B2" s="619">
        <f>'1. key ratios '!$B$2</f>
        <v>44742</v>
      </c>
    </row>
    <row r="3" spans="1:7" s="78" customFormat="1" ht="15.75" customHeight="1">
      <c r="A3" s="273"/>
    </row>
    <row r="4" spans="1:7" s="78" customFormat="1" ht="15.75" customHeight="1" thickBot="1">
      <c r="A4" s="274" t="s">
        <v>202</v>
      </c>
      <c r="B4" s="676" t="s">
        <v>347</v>
      </c>
      <c r="C4" s="677"/>
      <c r="D4" s="677"/>
      <c r="E4" s="677"/>
    </row>
    <row r="5" spans="1:7" s="82" customFormat="1" ht="17.45" customHeight="1">
      <c r="A5" s="213"/>
      <c r="B5" s="214"/>
      <c r="C5" s="80" t="s">
        <v>0</v>
      </c>
      <c r="D5" s="80" t="s">
        <v>1</v>
      </c>
      <c r="E5" s="81" t="s">
        <v>2</v>
      </c>
    </row>
    <row r="6" spans="1:7" s="13" customFormat="1" ht="14.45" customHeight="1">
      <c r="A6" s="275"/>
      <c r="B6" s="672" t="s">
        <v>354</v>
      </c>
      <c r="C6" s="672" t="s">
        <v>93</v>
      </c>
      <c r="D6" s="674" t="s">
        <v>201</v>
      </c>
      <c r="E6" s="675"/>
      <c r="G6" s="5"/>
    </row>
    <row r="7" spans="1:7" s="13" customFormat="1" ht="99.6" customHeight="1">
      <c r="A7" s="275"/>
      <c r="B7" s="673"/>
      <c r="C7" s="672"/>
      <c r="D7" s="317" t="s">
        <v>200</v>
      </c>
      <c r="E7" s="318" t="s">
        <v>355</v>
      </c>
      <c r="G7" s="5"/>
    </row>
    <row r="8" spans="1:7">
      <c r="A8" s="276">
        <v>1</v>
      </c>
      <c r="B8" s="319" t="s">
        <v>36</v>
      </c>
      <c r="C8" s="588">
        <v>8801192.4341000002</v>
      </c>
      <c r="D8" s="588"/>
      <c r="E8" s="587">
        <v>8801192.4341000002</v>
      </c>
      <c r="F8" s="13"/>
    </row>
    <row r="9" spans="1:7">
      <c r="A9" s="276">
        <v>2</v>
      </c>
      <c r="B9" s="319" t="s">
        <v>37</v>
      </c>
      <c r="C9" s="588">
        <v>40440748.515299998</v>
      </c>
      <c r="D9" s="588"/>
      <c r="E9" s="587">
        <v>40440748.515299998</v>
      </c>
      <c r="F9" s="13"/>
    </row>
    <row r="10" spans="1:7">
      <c r="A10" s="276">
        <v>3</v>
      </c>
      <c r="B10" s="319" t="s">
        <v>38</v>
      </c>
      <c r="C10" s="588">
        <v>18226850.746100001</v>
      </c>
      <c r="D10" s="588"/>
      <c r="E10" s="587">
        <v>18226850.746100001</v>
      </c>
      <c r="F10" s="13"/>
    </row>
    <row r="11" spans="1:7">
      <c r="A11" s="276">
        <v>4</v>
      </c>
      <c r="B11" s="319" t="s">
        <v>39</v>
      </c>
      <c r="C11" s="588">
        <v>0</v>
      </c>
      <c r="D11" s="588"/>
      <c r="E11" s="587">
        <v>0</v>
      </c>
      <c r="F11" s="13"/>
    </row>
    <row r="12" spans="1:7">
      <c r="A12" s="276">
        <v>5</v>
      </c>
      <c r="B12" s="319" t="s">
        <v>40</v>
      </c>
      <c r="C12" s="588">
        <v>996190.14</v>
      </c>
      <c r="D12" s="588"/>
      <c r="E12" s="587">
        <v>996190.14</v>
      </c>
      <c r="F12" s="13"/>
    </row>
    <row r="13" spans="1:7">
      <c r="A13" s="276">
        <v>6.1</v>
      </c>
      <c r="B13" s="320" t="s">
        <v>41</v>
      </c>
      <c r="C13" s="586">
        <v>95936863.127099991</v>
      </c>
      <c r="D13" s="588"/>
      <c r="E13" s="587">
        <v>95936863.127099991</v>
      </c>
      <c r="F13" s="13"/>
    </row>
    <row r="14" spans="1:7">
      <c r="A14" s="276">
        <v>6.2</v>
      </c>
      <c r="B14" s="321" t="s">
        <v>42</v>
      </c>
      <c r="C14" s="586">
        <v>-5664526.2294999994</v>
      </c>
      <c r="D14" s="588"/>
      <c r="E14" s="587">
        <v>-5664526.2294999994</v>
      </c>
      <c r="F14" s="13"/>
    </row>
    <row r="15" spans="1:7">
      <c r="A15" s="276">
        <v>6</v>
      </c>
      <c r="B15" s="319" t="s">
        <v>43</v>
      </c>
      <c r="C15" s="588">
        <v>90272336.897599995</v>
      </c>
      <c r="D15" s="588"/>
      <c r="E15" s="587">
        <v>90272336.897599995</v>
      </c>
      <c r="F15" s="13"/>
    </row>
    <row r="16" spans="1:7">
      <c r="A16" s="276">
        <v>7</v>
      </c>
      <c r="B16" s="319" t="s">
        <v>44</v>
      </c>
      <c r="C16" s="588">
        <v>515368.48029999994</v>
      </c>
      <c r="D16" s="588"/>
      <c r="E16" s="587">
        <v>515368.48029999994</v>
      </c>
      <c r="F16" s="13"/>
    </row>
    <row r="17" spans="1:7">
      <c r="A17" s="276">
        <v>8</v>
      </c>
      <c r="B17" s="319" t="s">
        <v>199</v>
      </c>
      <c r="C17" s="588">
        <v>0</v>
      </c>
      <c r="D17" s="588"/>
      <c r="E17" s="587">
        <v>0</v>
      </c>
      <c r="F17" s="277"/>
      <c r="G17" s="84"/>
    </row>
    <row r="18" spans="1:7">
      <c r="A18" s="276">
        <v>9</v>
      </c>
      <c r="B18" s="319" t="s">
        <v>45</v>
      </c>
      <c r="C18" s="588">
        <v>0</v>
      </c>
      <c r="D18" s="588"/>
      <c r="E18" s="587">
        <v>0</v>
      </c>
      <c r="F18" s="13"/>
      <c r="G18" s="84"/>
    </row>
    <row r="19" spans="1:7">
      <c r="A19" s="276">
        <v>10</v>
      </c>
      <c r="B19" s="319" t="s">
        <v>46</v>
      </c>
      <c r="C19" s="588">
        <v>5842888.21</v>
      </c>
      <c r="D19" s="588">
        <v>948616.75</v>
      </c>
      <c r="E19" s="587">
        <v>4894271.46</v>
      </c>
      <c r="F19" s="13"/>
      <c r="G19" s="84"/>
    </row>
    <row r="20" spans="1:7">
      <c r="A20" s="276">
        <v>11</v>
      </c>
      <c r="B20" s="319" t="s">
        <v>47</v>
      </c>
      <c r="C20" s="588">
        <v>2648775.5718</v>
      </c>
      <c r="D20" s="588"/>
      <c r="E20" s="587">
        <v>2648775.5718</v>
      </c>
      <c r="F20" s="13"/>
    </row>
    <row r="21" spans="1:7" ht="26.25" thickBot="1">
      <c r="A21" s="162"/>
      <c r="B21" s="278" t="s">
        <v>357</v>
      </c>
      <c r="C21" s="620">
        <v>167744350.99520001</v>
      </c>
      <c r="D21" s="620">
        <v>948616.75</v>
      </c>
      <c r="E21" s="621">
        <v>166795734.24520001</v>
      </c>
    </row>
    <row r="22" spans="1:7">
      <c r="A22" s="5"/>
      <c r="B22" s="5"/>
      <c r="C22" s="5"/>
      <c r="D22" s="5"/>
      <c r="E22" s="5"/>
    </row>
    <row r="23" spans="1:7">
      <c r="A23" s="5"/>
      <c r="B23" s="5"/>
      <c r="C23" s="5"/>
      <c r="D23" s="5"/>
      <c r="E23" s="5"/>
    </row>
    <row r="25" spans="1:7" s="4" customFormat="1">
      <c r="B25" s="85"/>
      <c r="F25" s="5"/>
      <c r="G25" s="5"/>
    </row>
    <row r="26" spans="1:7" s="4" customFormat="1">
      <c r="B26" s="85"/>
      <c r="F26" s="5"/>
      <c r="G26" s="5"/>
    </row>
    <row r="27" spans="1:7" s="4" customFormat="1">
      <c r="B27" s="85"/>
      <c r="F27" s="5"/>
      <c r="G27" s="5"/>
    </row>
    <row r="28" spans="1:7" s="4" customFormat="1">
      <c r="B28" s="85"/>
      <c r="F28" s="5"/>
      <c r="G28" s="5"/>
    </row>
    <row r="29" spans="1:7" s="4" customFormat="1">
      <c r="B29" s="85"/>
      <c r="F29" s="5"/>
      <c r="G29" s="5"/>
    </row>
    <row r="30" spans="1:7" s="4" customFormat="1">
      <c r="B30" s="85"/>
      <c r="F30" s="5"/>
      <c r="G30" s="5"/>
    </row>
    <row r="31" spans="1:7" s="4" customFormat="1">
      <c r="B31" s="85"/>
      <c r="F31" s="5"/>
      <c r="G31" s="5"/>
    </row>
    <row r="32" spans="1:7" s="4" customFormat="1">
      <c r="B32" s="85"/>
      <c r="F32" s="5"/>
      <c r="G32" s="5"/>
    </row>
    <row r="33" spans="2:7" s="4" customFormat="1">
      <c r="B33" s="85"/>
      <c r="F33" s="5"/>
      <c r="G33" s="5"/>
    </row>
    <row r="34" spans="2:7" s="4" customFormat="1">
      <c r="B34" s="85"/>
      <c r="F34" s="5"/>
      <c r="G34" s="5"/>
    </row>
    <row r="35" spans="2:7" s="4" customFormat="1">
      <c r="B35" s="85"/>
      <c r="F35" s="5"/>
      <c r="G35" s="5"/>
    </row>
    <row r="36" spans="2:7" s="4" customFormat="1">
      <c r="B36" s="85"/>
      <c r="F36" s="5"/>
      <c r="G36" s="5"/>
    </row>
    <row r="37" spans="2:7" s="4" customFormat="1">
      <c r="B37" s="85"/>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78" customFormat="1" ht="15.75" customHeight="1">
      <c r="A2" s="2" t="s">
        <v>32</v>
      </c>
      <c r="B2" s="611">
        <f>'1. key ratios '!$B$2</f>
        <v>44742</v>
      </c>
      <c r="C2" s="4"/>
      <c r="D2" s="4"/>
      <c r="E2" s="4"/>
      <c r="F2" s="4"/>
    </row>
    <row r="3" spans="1:6" s="78" customFormat="1" ht="15.75" customHeight="1">
      <c r="C3" s="4"/>
      <c r="D3" s="4"/>
      <c r="E3" s="4"/>
      <c r="F3" s="4"/>
    </row>
    <row r="4" spans="1:6" s="78" customFormat="1" ht="13.5" thickBot="1">
      <c r="A4" s="78" t="s">
        <v>86</v>
      </c>
      <c r="B4" s="279" t="s">
        <v>334</v>
      </c>
      <c r="C4" s="79" t="s">
        <v>74</v>
      </c>
      <c r="D4" s="4"/>
      <c r="E4" s="4"/>
      <c r="F4" s="4"/>
    </row>
    <row r="5" spans="1:6" ht="15">
      <c r="A5" s="219">
        <v>1</v>
      </c>
      <c r="B5" s="280" t="s">
        <v>356</v>
      </c>
      <c r="C5" s="585">
        <v>166795734.24520001</v>
      </c>
    </row>
    <row r="6" spans="1:6" s="220" customFormat="1" ht="15">
      <c r="A6" s="86">
        <v>2.1</v>
      </c>
      <c r="B6" s="216" t="s">
        <v>335</v>
      </c>
      <c r="C6" s="584">
        <v>17270446.1622</v>
      </c>
    </row>
    <row r="7" spans="1:6" s="63" customFormat="1" ht="15" outlineLevel="1">
      <c r="A7" s="57">
        <v>2.2000000000000002</v>
      </c>
      <c r="B7" s="58" t="s">
        <v>336</v>
      </c>
      <c r="C7" s="583"/>
    </row>
    <row r="8" spans="1:6" s="63" customFormat="1" ht="25.5">
      <c r="A8" s="57">
        <v>3</v>
      </c>
      <c r="B8" s="217" t="s">
        <v>337</v>
      </c>
      <c r="C8" s="582">
        <v>184066180.40740001</v>
      </c>
    </row>
    <row r="9" spans="1:6" s="220" customFormat="1" ht="15">
      <c r="A9" s="86">
        <v>4</v>
      </c>
      <c r="B9" s="88" t="s">
        <v>88</v>
      </c>
      <c r="C9" s="584">
        <v>1559106.2768000001</v>
      </c>
    </row>
    <row r="10" spans="1:6" s="63" customFormat="1" ht="15" outlineLevel="1">
      <c r="A10" s="57">
        <v>5.0999999999999996</v>
      </c>
      <c r="B10" s="58" t="s">
        <v>338</v>
      </c>
      <c r="C10" s="583">
        <v>-10086563.058899999</v>
      </c>
    </row>
    <row r="11" spans="1:6" s="63" customFormat="1" ht="15" outlineLevel="1">
      <c r="A11" s="57">
        <v>5.2</v>
      </c>
      <c r="B11" s="58" t="s">
        <v>339</v>
      </c>
      <c r="C11" s="583"/>
    </row>
    <row r="12" spans="1:6" s="63" customFormat="1" ht="15">
      <c r="A12" s="57">
        <v>6</v>
      </c>
      <c r="B12" s="215" t="s">
        <v>483</v>
      </c>
      <c r="C12" s="581">
        <v>0</v>
      </c>
    </row>
    <row r="13" spans="1:6" s="63" customFormat="1" ht="15.75" thickBot="1">
      <c r="A13" s="59">
        <v>7</v>
      </c>
      <c r="B13" s="218" t="s">
        <v>285</v>
      </c>
      <c r="C13" s="639">
        <v>175538723.62530002</v>
      </c>
    </row>
    <row r="15" spans="1:6" ht="25.5">
      <c r="A15" s="235"/>
      <c r="B15" s="64" t="s">
        <v>484</v>
      </c>
    </row>
    <row r="16" spans="1:6">
      <c r="A16" s="235"/>
      <c r="B16" s="235"/>
    </row>
    <row r="17" spans="1:5" ht="15">
      <c r="A17" s="230"/>
      <c r="B17" s="231"/>
      <c r="C17" s="235"/>
      <c r="D17" s="235"/>
      <c r="E17" s="235"/>
    </row>
    <row r="18" spans="1:5" ht="15">
      <c r="A18" s="236"/>
      <c r="B18" s="237"/>
      <c r="C18" s="235"/>
      <c r="D18" s="235"/>
      <c r="E18" s="235"/>
    </row>
    <row r="19" spans="1:5">
      <c r="A19" s="238"/>
      <c r="B19" s="232"/>
      <c r="C19" s="235"/>
      <c r="D19" s="235"/>
      <c r="E19" s="235"/>
    </row>
    <row r="20" spans="1:5">
      <c r="A20" s="239"/>
      <c r="B20" s="233"/>
      <c r="C20" s="235"/>
      <c r="D20" s="235"/>
      <c r="E20" s="235"/>
    </row>
    <row r="21" spans="1:5">
      <c r="A21" s="239"/>
      <c r="B21" s="237"/>
      <c r="C21" s="235"/>
      <c r="D21" s="235"/>
      <c r="E21" s="235"/>
    </row>
    <row r="22" spans="1:5">
      <c r="A22" s="238"/>
      <c r="B22" s="234"/>
      <c r="C22" s="235"/>
      <c r="D22" s="235"/>
      <c r="E22" s="235"/>
    </row>
    <row r="23" spans="1:5">
      <c r="A23" s="239"/>
      <c r="B23" s="233"/>
      <c r="C23" s="235"/>
      <c r="D23" s="235"/>
      <c r="E23" s="235"/>
    </row>
    <row r="24" spans="1:5">
      <c r="A24" s="239"/>
      <c r="B24" s="233"/>
      <c r="C24" s="235"/>
      <c r="D24" s="235"/>
      <c r="E24" s="235"/>
    </row>
    <row r="25" spans="1:5">
      <c r="A25" s="239"/>
      <c r="B25" s="240"/>
      <c r="C25" s="235"/>
      <c r="D25" s="235"/>
      <c r="E25" s="235"/>
    </row>
    <row r="26" spans="1:5">
      <c r="A26" s="239"/>
      <c r="B26" s="237"/>
      <c r="C26" s="235"/>
      <c r="D26" s="235"/>
      <c r="E26" s="235"/>
    </row>
    <row r="27" spans="1:5">
      <c r="A27" s="235"/>
      <c r="B27" s="241"/>
      <c r="C27" s="235"/>
      <c r="D27" s="235"/>
      <c r="E27" s="235"/>
    </row>
    <row r="28" spans="1:5">
      <c r="A28" s="235"/>
      <c r="B28" s="241"/>
      <c r="C28" s="235"/>
      <c r="D28" s="235"/>
      <c r="E28" s="235"/>
    </row>
    <row r="29" spans="1:5">
      <c r="A29" s="235"/>
      <c r="B29" s="241"/>
      <c r="C29" s="235"/>
      <c r="D29" s="235"/>
      <c r="E29" s="235"/>
    </row>
    <row r="30" spans="1:5">
      <c r="A30" s="235"/>
      <c r="B30" s="241"/>
      <c r="C30" s="235"/>
      <c r="D30" s="235"/>
      <c r="E30" s="235"/>
    </row>
    <row r="31" spans="1:5">
      <c r="A31" s="235"/>
      <c r="B31" s="241"/>
      <c r="C31" s="235"/>
      <c r="D31" s="235"/>
      <c r="E31" s="235"/>
    </row>
    <row r="32" spans="1:5">
      <c r="A32" s="235"/>
      <c r="B32" s="241"/>
      <c r="C32" s="235"/>
      <c r="D32" s="235"/>
      <c r="E32" s="235"/>
    </row>
    <row r="33" spans="1:5">
      <c r="A33" s="235"/>
      <c r="B33" s="241"/>
      <c r="C33" s="235"/>
      <c r="D33" s="235"/>
      <c r="E33" s="235"/>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2Z13Zcddh/HNmv7e4xt7kbm0Bj1BJe73x6J8aJ8otvU=</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qST7DXiGQG8ShEiSaoiSd6jlEg0pSKOtJeTXnLs1CaQ=</DigestValue>
    </Reference>
  </SignedInfo>
  <SignatureValue>d0P3b0bwPD/4wutmpsP77j+GFCxuEUvog+CcS/gSWe+sv9fVpBR7qaAyNAaz5pvcRdKXyzR54AwS
BBeT89D4cBzWHNy3z6T9a1ktzLRGYpd4+g2swR9vfYN8IHrx01h6qebwp3tRzz4/X06lyV1YW5MA
fr3/Y9z8KpyAKJFYUZw3bQbOg0b4mB9GLOOtmUjfg1qq/vh6jbrsYilGVBUaW+2OFQUd8XkX4Jer
GJBZtCr/cT1ocPRcqAf/nhCh2qTkDWha2zbYxjVLbt2sGgrf3JYEEbx5dMkHgoJbSnK16D38JS6L
rAKSdGi1MgISK+Pid7p6KFapb5B2pLHgUZZa4g==</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xyCBuxiMRWcbnL9g1RoKA0ui+oKRhstSLSBTuIiZGaQ=</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PAbJXuzpjwBnwsgwBYA5khj7ToXo0XH/KIeD/UMRhxI=</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lFsijwrHfNHlvQ2pK5nch0nenr+EDDAL9apYw/mrxHU=</DigestValue>
      </Reference>
      <Reference URI="/xl/styles.xml?ContentType=application/vnd.openxmlformats-officedocument.spreadsheetml.styles+xml">
        <DigestMethod Algorithm="http://www.w3.org/2001/04/xmlenc#sha256"/>
        <DigestValue>SbyWyQJFxw8XI4YUg4j2gLo1p6CicxCDbfXjkx1JwSU=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la9F/2JDnLxMcGygGiMa3Fnq7UiR97Lxvx9Prg8EAkU=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xgzn17Odm6Y0bzVrELVffFhitkQeJ/7+YmHsoySXQeg=</DigestValue>
      </Reference>
      <Reference URI="/xl/worksheets/sheet10.xml?ContentType=application/vnd.openxmlformats-officedocument.spreadsheetml.worksheet+xml">
        <DigestMethod Algorithm="http://www.w3.org/2001/04/xmlenc#sha256"/>
        <DigestValue>YiYwuZ+qQcFwW86GN2vM3tSoZlzPU8Huxy5aP4hpi/g=</DigestValue>
      </Reference>
      <Reference URI="/xl/worksheets/sheet11.xml?ContentType=application/vnd.openxmlformats-officedocument.spreadsheetml.worksheet+xml">
        <DigestMethod Algorithm="http://www.w3.org/2001/04/xmlenc#sha256"/>
        <DigestValue>Vo2QetCe1EDnW0ffMEBqrmW+57vRRRbWbxWB/MMGx/w=</DigestValue>
      </Reference>
      <Reference URI="/xl/worksheets/sheet12.xml?ContentType=application/vnd.openxmlformats-officedocument.spreadsheetml.worksheet+xml">
        <DigestMethod Algorithm="http://www.w3.org/2001/04/xmlenc#sha256"/>
        <DigestValue>UWRKhy3v466MOTM86r+G5Lf/4RmbZ86Q4hTkFSshFgs=</DigestValue>
      </Reference>
      <Reference URI="/xl/worksheets/sheet13.xml?ContentType=application/vnd.openxmlformats-officedocument.spreadsheetml.worksheet+xml">
        <DigestMethod Algorithm="http://www.w3.org/2001/04/xmlenc#sha256"/>
        <DigestValue>85NZOEvFwoBq0IGH1OEkFJFFq/5b4Va2i1ju+hBbHFs=</DigestValue>
      </Reference>
      <Reference URI="/xl/worksheets/sheet14.xml?ContentType=application/vnd.openxmlformats-officedocument.spreadsheetml.worksheet+xml">
        <DigestMethod Algorithm="http://www.w3.org/2001/04/xmlenc#sha256"/>
        <DigestValue>t+OfXGOWcYJssS0lhqnEyuzi/1ZMcte9xJuIawyNTBw=</DigestValue>
      </Reference>
      <Reference URI="/xl/worksheets/sheet15.xml?ContentType=application/vnd.openxmlformats-officedocument.spreadsheetml.worksheet+xml">
        <DigestMethod Algorithm="http://www.w3.org/2001/04/xmlenc#sha256"/>
        <DigestValue>90vOxSCV/zR8N/PIDL4c7AX/l1fD6pARaKjNZFUMyXY=</DigestValue>
      </Reference>
      <Reference URI="/xl/worksheets/sheet16.xml?ContentType=application/vnd.openxmlformats-officedocument.spreadsheetml.worksheet+xml">
        <DigestMethod Algorithm="http://www.w3.org/2001/04/xmlenc#sha256"/>
        <DigestValue>N8mKhC3rHaczIsfJ2zRjM9bNvj31FT6htwb53CeE71M=</DigestValue>
      </Reference>
      <Reference URI="/xl/worksheets/sheet17.xml?ContentType=application/vnd.openxmlformats-officedocument.spreadsheetml.worksheet+xml">
        <DigestMethod Algorithm="http://www.w3.org/2001/04/xmlenc#sha256"/>
        <DigestValue>6lqcNr4U2hA5uJ6sXr5aDM1aeSk/qeeFWeMmlKsaTKU=</DigestValue>
      </Reference>
      <Reference URI="/xl/worksheets/sheet18.xml?ContentType=application/vnd.openxmlformats-officedocument.spreadsheetml.worksheet+xml">
        <DigestMethod Algorithm="http://www.w3.org/2001/04/xmlenc#sha256"/>
        <DigestValue>NNqvKJrIw54iSskfO+CF4hTt4s/EQvh5NFZQegSd5z0=</DigestValue>
      </Reference>
      <Reference URI="/xl/worksheets/sheet19.xml?ContentType=application/vnd.openxmlformats-officedocument.spreadsheetml.worksheet+xml">
        <DigestMethod Algorithm="http://www.w3.org/2001/04/xmlenc#sha256"/>
        <DigestValue>Bc7ALXHJh7hZa1kCwsqXsp1bk96WhZ7h/cagejnaGXc=</DigestValue>
      </Reference>
      <Reference URI="/xl/worksheets/sheet2.xml?ContentType=application/vnd.openxmlformats-officedocument.spreadsheetml.worksheet+xml">
        <DigestMethod Algorithm="http://www.w3.org/2001/04/xmlenc#sha256"/>
        <DigestValue>t/OB4i5QnZaX0+nLTRXFvbXE3WKkVznwcdvD14qDhE4=</DigestValue>
      </Reference>
      <Reference URI="/xl/worksheets/sheet20.xml?ContentType=application/vnd.openxmlformats-officedocument.spreadsheetml.worksheet+xml">
        <DigestMethod Algorithm="http://www.w3.org/2001/04/xmlenc#sha256"/>
        <DigestValue>XnrYv/LSdsYb0MoN6mWuVOjJgRS21PwM/Rp7bw6Ct2U=</DigestValue>
      </Reference>
      <Reference URI="/xl/worksheets/sheet21.xml?ContentType=application/vnd.openxmlformats-officedocument.spreadsheetml.worksheet+xml">
        <DigestMethod Algorithm="http://www.w3.org/2001/04/xmlenc#sha256"/>
        <DigestValue>u6oHaN1SuXBoRkkDX1N2GrRykZ7nKvwYfUqwflPbi0I=</DigestValue>
      </Reference>
      <Reference URI="/xl/worksheets/sheet22.xml?ContentType=application/vnd.openxmlformats-officedocument.spreadsheetml.worksheet+xml">
        <DigestMethod Algorithm="http://www.w3.org/2001/04/xmlenc#sha256"/>
        <DigestValue>AqkOLogTnHwHDCyHYJxuaTd/X6o8PTiTv4cK3vbsGns=</DigestValue>
      </Reference>
      <Reference URI="/xl/worksheets/sheet23.xml?ContentType=application/vnd.openxmlformats-officedocument.spreadsheetml.worksheet+xml">
        <DigestMethod Algorithm="http://www.w3.org/2001/04/xmlenc#sha256"/>
        <DigestValue>SqjmuxxgslYTD6Lf9fs77Z7zPZh2EjN2HS4jybyQkkI=</DigestValue>
      </Reference>
      <Reference URI="/xl/worksheets/sheet24.xml?ContentType=application/vnd.openxmlformats-officedocument.spreadsheetml.worksheet+xml">
        <DigestMethod Algorithm="http://www.w3.org/2001/04/xmlenc#sha256"/>
        <DigestValue>jibN9e4UY5GWHot5jfU6x1eieKDqHpIIK4CeiS8L6AE=</DigestValue>
      </Reference>
      <Reference URI="/xl/worksheets/sheet25.xml?ContentType=application/vnd.openxmlformats-officedocument.spreadsheetml.worksheet+xml">
        <DigestMethod Algorithm="http://www.w3.org/2001/04/xmlenc#sha256"/>
        <DigestValue>ilINAW6SLonbdRJE/kFJDBHP9t2J9E9gbT9Icj64Ciw=</DigestValue>
      </Reference>
      <Reference URI="/xl/worksheets/sheet26.xml?ContentType=application/vnd.openxmlformats-officedocument.spreadsheetml.worksheet+xml">
        <DigestMethod Algorithm="http://www.w3.org/2001/04/xmlenc#sha256"/>
        <DigestValue>YaklbbetWb9e/DWBV4A2Ony/kSt0SuYNZfb0yQEO8Ns=</DigestValue>
      </Reference>
      <Reference URI="/xl/worksheets/sheet27.xml?ContentType=application/vnd.openxmlformats-officedocument.spreadsheetml.worksheet+xml">
        <DigestMethod Algorithm="http://www.w3.org/2001/04/xmlenc#sha256"/>
        <DigestValue>KgvHj8JAbp5nK+ABG4PExxlilLELMarPOV7VB7uNbeQ=</DigestValue>
      </Reference>
      <Reference URI="/xl/worksheets/sheet28.xml?ContentType=application/vnd.openxmlformats-officedocument.spreadsheetml.worksheet+xml">
        <DigestMethod Algorithm="http://www.w3.org/2001/04/xmlenc#sha256"/>
        <DigestValue>QJ2yYJU7G/A0dS5Yhl2FBz/vDGrRLuh+bZDFDl6S/fU=</DigestValue>
      </Reference>
      <Reference URI="/xl/worksheets/sheet29.xml?ContentType=application/vnd.openxmlformats-officedocument.spreadsheetml.worksheet+xml">
        <DigestMethod Algorithm="http://www.w3.org/2001/04/xmlenc#sha256"/>
        <DigestValue>2RceyD/XB87w5QCYUE4D0JcZfhbwEDGfWqGHHSF6YLc=</DigestValue>
      </Reference>
      <Reference URI="/xl/worksheets/sheet3.xml?ContentType=application/vnd.openxmlformats-officedocument.spreadsheetml.worksheet+xml">
        <DigestMethod Algorithm="http://www.w3.org/2001/04/xmlenc#sha256"/>
        <DigestValue>zsnNlt2Hx+NdmK8SwAgGPR10PKDepsYUZawc+Mz5d2I=</DigestValue>
      </Reference>
      <Reference URI="/xl/worksheets/sheet4.xml?ContentType=application/vnd.openxmlformats-officedocument.spreadsheetml.worksheet+xml">
        <DigestMethod Algorithm="http://www.w3.org/2001/04/xmlenc#sha256"/>
        <DigestValue>CXxqH77vSZ5fqlIeHw1muNnNj91ASIZR+/V0HVsYEPg=</DigestValue>
      </Reference>
      <Reference URI="/xl/worksheets/sheet5.xml?ContentType=application/vnd.openxmlformats-officedocument.spreadsheetml.worksheet+xml">
        <DigestMethod Algorithm="http://www.w3.org/2001/04/xmlenc#sha256"/>
        <DigestValue>qxKLfJyiT+b2X6Cqm4TllivfPJ978l9EeL9GZw4SmmU=</DigestValue>
      </Reference>
      <Reference URI="/xl/worksheets/sheet6.xml?ContentType=application/vnd.openxmlformats-officedocument.spreadsheetml.worksheet+xml">
        <DigestMethod Algorithm="http://www.w3.org/2001/04/xmlenc#sha256"/>
        <DigestValue>Cz1AIRoFa9osbr8L5Aop4qxGOlpVYu9KWpD8GYrAOC4=</DigestValue>
      </Reference>
      <Reference URI="/xl/worksheets/sheet7.xml?ContentType=application/vnd.openxmlformats-officedocument.spreadsheetml.worksheet+xml">
        <DigestMethod Algorithm="http://www.w3.org/2001/04/xmlenc#sha256"/>
        <DigestValue>zFc7P/krsmT0GdgI3FZZUus5AsHDGToW5ukhC+refg0=</DigestValue>
      </Reference>
      <Reference URI="/xl/worksheets/sheet8.xml?ContentType=application/vnd.openxmlformats-officedocument.spreadsheetml.worksheet+xml">
        <DigestMethod Algorithm="http://www.w3.org/2001/04/xmlenc#sha256"/>
        <DigestValue>cvJyATZdlGDLVhbiOeeKg4rVQ4YE4fVEXtFO8BkVgro=</DigestValue>
      </Reference>
      <Reference URI="/xl/worksheets/sheet9.xml?ContentType=application/vnd.openxmlformats-officedocument.spreadsheetml.worksheet+xml">
        <DigestMethod Algorithm="http://www.w3.org/2001/04/xmlenc#sha256"/>
        <DigestValue>SIctLlwDClYRIHMOsHB0xNQMmDbuT6pKF8M9MB1quLc=</DigestValue>
      </Reference>
    </Manifest>
    <SignatureProperties>
      <SignatureProperty Id="idSignatureTime" Target="#idPackageSignature">
        <mdssi:SignatureTime xmlns:mdssi="http://schemas.openxmlformats.org/package/2006/digital-signature">
          <mdssi:Format>YYYY-MM-DDThh:mm:ssTZD</mdssi:Format>
          <mdssi:Value>2022-07-29T10:27:57Z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2022-07-29T10:27:57Z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nAAXm1KoqH7hWQ87GaP+gG9rQoMMBBdYjREsYd/xyug=</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jhp6K6JwXFCa0ucdejMJX40gEZWaNyM2Rv2VywmISFI=</DigestValue>
    </Reference>
  </SignedInfo>
  <SignatureValue>mkcNTNxb/Bjmcfb+ACkPkYbGbWLn+lRpNMcylAplW5fwP0b0Cgie8FLdta/yjZDKPbzxG6W1qqdq
dTOx1UGoIRdO6dNVIRgFK2n0IEKSZRCfWxJdp8ZhPabGhNNJSH4GjE1f9jfq2Wv5WQwIZjJqFR5V
eS7cR3n9nM/NDLhwBTQj+ItV8xSDRNE1MNxedUtnwLnJ4QHVBFG1d63xg35ctCeRER4f5yLQ+d7J
BjbuotPnoLJFH20tIZVN/5rBuPWR13Kz0375uzeaogV7m30w3bxSR8kT9bdMUfSsrLyumvLxOhSF
L4TRXiev3xizTkGuZQLMeSHuf4PCrjb/HduQ0w==</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xyCBuxiMRWcbnL9g1RoKA0ui+oKRhstSLSBTuIiZGaQ=</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PAbJXuzpjwBnwsgwBYA5khj7ToXo0XH/KIeD/UMRhxI=</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lFsijwrHfNHlvQ2pK5nch0nenr+EDDAL9apYw/mrxHU=</DigestValue>
      </Reference>
      <Reference URI="/xl/styles.xml?ContentType=application/vnd.openxmlformats-officedocument.spreadsheetml.styles+xml">
        <DigestMethod Algorithm="http://www.w3.org/2001/04/xmlenc#sha256"/>
        <DigestValue>SbyWyQJFxw8XI4YUg4j2gLo1p6CicxCDbfXjkx1JwSU=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la9F/2JDnLxMcGygGiMa3Fnq7UiR97Lxvx9Prg8EAkU=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xgzn17Odm6Y0bzVrELVffFhitkQeJ/7+YmHsoySXQeg=</DigestValue>
      </Reference>
      <Reference URI="/xl/worksheets/sheet10.xml?ContentType=application/vnd.openxmlformats-officedocument.spreadsheetml.worksheet+xml">
        <DigestMethod Algorithm="http://www.w3.org/2001/04/xmlenc#sha256"/>
        <DigestValue>YiYwuZ+qQcFwW86GN2vM3tSoZlzPU8Huxy5aP4hpi/g=</DigestValue>
      </Reference>
      <Reference URI="/xl/worksheets/sheet11.xml?ContentType=application/vnd.openxmlformats-officedocument.spreadsheetml.worksheet+xml">
        <DigestMethod Algorithm="http://www.w3.org/2001/04/xmlenc#sha256"/>
        <DigestValue>Vo2QetCe1EDnW0ffMEBqrmW+57vRRRbWbxWB/MMGx/w=</DigestValue>
      </Reference>
      <Reference URI="/xl/worksheets/sheet12.xml?ContentType=application/vnd.openxmlformats-officedocument.spreadsheetml.worksheet+xml">
        <DigestMethod Algorithm="http://www.w3.org/2001/04/xmlenc#sha256"/>
        <DigestValue>UWRKhy3v466MOTM86r+G5Lf/4RmbZ86Q4hTkFSshFgs=</DigestValue>
      </Reference>
      <Reference URI="/xl/worksheets/sheet13.xml?ContentType=application/vnd.openxmlformats-officedocument.spreadsheetml.worksheet+xml">
        <DigestMethod Algorithm="http://www.w3.org/2001/04/xmlenc#sha256"/>
        <DigestValue>85NZOEvFwoBq0IGH1OEkFJFFq/5b4Va2i1ju+hBbHFs=</DigestValue>
      </Reference>
      <Reference URI="/xl/worksheets/sheet14.xml?ContentType=application/vnd.openxmlformats-officedocument.spreadsheetml.worksheet+xml">
        <DigestMethod Algorithm="http://www.w3.org/2001/04/xmlenc#sha256"/>
        <DigestValue>t+OfXGOWcYJssS0lhqnEyuzi/1ZMcte9xJuIawyNTBw=</DigestValue>
      </Reference>
      <Reference URI="/xl/worksheets/sheet15.xml?ContentType=application/vnd.openxmlformats-officedocument.spreadsheetml.worksheet+xml">
        <DigestMethod Algorithm="http://www.w3.org/2001/04/xmlenc#sha256"/>
        <DigestValue>90vOxSCV/zR8N/PIDL4c7AX/l1fD6pARaKjNZFUMyXY=</DigestValue>
      </Reference>
      <Reference URI="/xl/worksheets/sheet16.xml?ContentType=application/vnd.openxmlformats-officedocument.spreadsheetml.worksheet+xml">
        <DigestMethod Algorithm="http://www.w3.org/2001/04/xmlenc#sha256"/>
        <DigestValue>N8mKhC3rHaczIsfJ2zRjM9bNvj31FT6htwb53CeE71M=</DigestValue>
      </Reference>
      <Reference URI="/xl/worksheets/sheet17.xml?ContentType=application/vnd.openxmlformats-officedocument.spreadsheetml.worksheet+xml">
        <DigestMethod Algorithm="http://www.w3.org/2001/04/xmlenc#sha256"/>
        <DigestValue>6lqcNr4U2hA5uJ6sXr5aDM1aeSk/qeeFWeMmlKsaTKU=</DigestValue>
      </Reference>
      <Reference URI="/xl/worksheets/sheet18.xml?ContentType=application/vnd.openxmlformats-officedocument.spreadsheetml.worksheet+xml">
        <DigestMethod Algorithm="http://www.w3.org/2001/04/xmlenc#sha256"/>
        <DigestValue>NNqvKJrIw54iSskfO+CF4hTt4s/EQvh5NFZQegSd5z0=</DigestValue>
      </Reference>
      <Reference URI="/xl/worksheets/sheet19.xml?ContentType=application/vnd.openxmlformats-officedocument.spreadsheetml.worksheet+xml">
        <DigestMethod Algorithm="http://www.w3.org/2001/04/xmlenc#sha256"/>
        <DigestValue>Bc7ALXHJh7hZa1kCwsqXsp1bk96WhZ7h/cagejnaGXc=</DigestValue>
      </Reference>
      <Reference URI="/xl/worksheets/sheet2.xml?ContentType=application/vnd.openxmlformats-officedocument.spreadsheetml.worksheet+xml">
        <DigestMethod Algorithm="http://www.w3.org/2001/04/xmlenc#sha256"/>
        <DigestValue>t/OB4i5QnZaX0+nLTRXFvbXE3WKkVznwcdvD14qDhE4=</DigestValue>
      </Reference>
      <Reference URI="/xl/worksheets/sheet20.xml?ContentType=application/vnd.openxmlformats-officedocument.spreadsheetml.worksheet+xml">
        <DigestMethod Algorithm="http://www.w3.org/2001/04/xmlenc#sha256"/>
        <DigestValue>XnrYv/LSdsYb0MoN6mWuVOjJgRS21PwM/Rp7bw6Ct2U=</DigestValue>
      </Reference>
      <Reference URI="/xl/worksheets/sheet21.xml?ContentType=application/vnd.openxmlformats-officedocument.spreadsheetml.worksheet+xml">
        <DigestMethod Algorithm="http://www.w3.org/2001/04/xmlenc#sha256"/>
        <DigestValue>u6oHaN1SuXBoRkkDX1N2GrRykZ7nKvwYfUqwflPbi0I=</DigestValue>
      </Reference>
      <Reference URI="/xl/worksheets/sheet22.xml?ContentType=application/vnd.openxmlformats-officedocument.spreadsheetml.worksheet+xml">
        <DigestMethod Algorithm="http://www.w3.org/2001/04/xmlenc#sha256"/>
        <DigestValue>AqkOLogTnHwHDCyHYJxuaTd/X6o8PTiTv4cK3vbsGns=</DigestValue>
      </Reference>
      <Reference URI="/xl/worksheets/sheet23.xml?ContentType=application/vnd.openxmlformats-officedocument.spreadsheetml.worksheet+xml">
        <DigestMethod Algorithm="http://www.w3.org/2001/04/xmlenc#sha256"/>
        <DigestValue>SqjmuxxgslYTD6Lf9fs77Z7zPZh2EjN2HS4jybyQkkI=</DigestValue>
      </Reference>
      <Reference URI="/xl/worksheets/sheet24.xml?ContentType=application/vnd.openxmlformats-officedocument.spreadsheetml.worksheet+xml">
        <DigestMethod Algorithm="http://www.w3.org/2001/04/xmlenc#sha256"/>
        <DigestValue>jibN9e4UY5GWHot5jfU6x1eieKDqHpIIK4CeiS8L6AE=</DigestValue>
      </Reference>
      <Reference URI="/xl/worksheets/sheet25.xml?ContentType=application/vnd.openxmlformats-officedocument.spreadsheetml.worksheet+xml">
        <DigestMethod Algorithm="http://www.w3.org/2001/04/xmlenc#sha256"/>
        <DigestValue>ilINAW6SLonbdRJE/kFJDBHP9t2J9E9gbT9Icj64Ciw=</DigestValue>
      </Reference>
      <Reference URI="/xl/worksheets/sheet26.xml?ContentType=application/vnd.openxmlformats-officedocument.spreadsheetml.worksheet+xml">
        <DigestMethod Algorithm="http://www.w3.org/2001/04/xmlenc#sha256"/>
        <DigestValue>YaklbbetWb9e/DWBV4A2Ony/kSt0SuYNZfb0yQEO8Ns=</DigestValue>
      </Reference>
      <Reference URI="/xl/worksheets/sheet27.xml?ContentType=application/vnd.openxmlformats-officedocument.spreadsheetml.worksheet+xml">
        <DigestMethod Algorithm="http://www.w3.org/2001/04/xmlenc#sha256"/>
        <DigestValue>KgvHj8JAbp5nK+ABG4PExxlilLELMarPOV7VB7uNbeQ=</DigestValue>
      </Reference>
      <Reference URI="/xl/worksheets/sheet28.xml?ContentType=application/vnd.openxmlformats-officedocument.spreadsheetml.worksheet+xml">
        <DigestMethod Algorithm="http://www.w3.org/2001/04/xmlenc#sha256"/>
        <DigestValue>QJ2yYJU7G/A0dS5Yhl2FBz/vDGrRLuh+bZDFDl6S/fU=</DigestValue>
      </Reference>
      <Reference URI="/xl/worksheets/sheet29.xml?ContentType=application/vnd.openxmlformats-officedocument.spreadsheetml.worksheet+xml">
        <DigestMethod Algorithm="http://www.w3.org/2001/04/xmlenc#sha256"/>
        <DigestValue>2RceyD/XB87w5QCYUE4D0JcZfhbwEDGfWqGHHSF6YLc=</DigestValue>
      </Reference>
      <Reference URI="/xl/worksheets/sheet3.xml?ContentType=application/vnd.openxmlformats-officedocument.spreadsheetml.worksheet+xml">
        <DigestMethod Algorithm="http://www.w3.org/2001/04/xmlenc#sha256"/>
        <DigestValue>zsnNlt2Hx+NdmK8SwAgGPR10PKDepsYUZawc+Mz5d2I=</DigestValue>
      </Reference>
      <Reference URI="/xl/worksheets/sheet4.xml?ContentType=application/vnd.openxmlformats-officedocument.spreadsheetml.worksheet+xml">
        <DigestMethod Algorithm="http://www.w3.org/2001/04/xmlenc#sha256"/>
        <DigestValue>CXxqH77vSZ5fqlIeHw1muNnNj91ASIZR+/V0HVsYEPg=</DigestValue>
      </Reference>
      <Reference URI="/xl/worksheets/sheet5.xml?ContentType=application/vnd.openxmlformats-officedocument.spreadsheetml.worksheet+xml">
        <DigestMethod Algorithm="http://www.w3.org/2001/04/xmlenc#sha256"/>
        <DigestValue>qxKLfJyiT+b2X6Cqm4TllivfPJ978l9EeL9GZw4SmmU=</DigestValue>
      </Reference>
      <Reference URI="/xl/worksheets/sheet6.xml?ContentType=application/vnd.openxmlformats-officedocument.spreadsheetml.worksheet+xml">
        <DigestMethod Algorithm="http://www.w3.org/2001/04/xmlenc#sha256"/>
        <DigestValue>Cz1AIRoFa9osbr8L5Aop4qxGOlpVYu9KWpD8GYrAOC4=</DigestValue>
      </Reference>
      <Reference URI="/xl/worksheets/sheet7.xml?ContentType=application/vnd.openxmlformats-officedocument.spreadsheetml.worksheet+xml">
        <DigestMethod Algorithm="http://www.w3.org/2001/04/xmlenc#sha256"/>
        <DigestValue>zFc7P/krsmT0GdgI3FZZUus5AsHDGToW5ukhC+refg0=</DigestValue>
      </Reference>
      <Reference URI="/xl/worksheets/sheet8.xml?ContentType=application/vnd.openxmlformats-officedocument.spreadsheetml.worksheet+xml">
        <DigestMethod Algorithm="http://www.w3.org/2001/04/xmlenc#sha256"/>
        <DigestValue>cvJyATZdlGDLVhbiOeeKg4rVQ4YE4fVEXtFO8BkVgro=</DigestValue>
      </Reference>
      <Reference URI="/xl/worksheets/sheet9.xml?ContentType=application/vnd.openxmlformats-officedocument.spreadsheetml.worksheet+xml">
        <DigestMethod Algorithm="http://www.w3.org/2001/04/xmlenc#sha256"/>
        <DigestValue>SIctLlwDClYRIHMOsHB0xNQMmDbuT6pKF8M9MB1quLc=</DigestValue>
      </Reference>
    </Manifest>
    <SignatureProperties>
      <SignatureProperty Id="idSignatureTime" Target="#idPackageSignature">
        <mdssi:SignatureTime xmlns:mdssi="http://schemas.openxmlformats.org/package/2006/digital-signature">
          <mdssi:Format>YYYY-MM-DDThh:mm:ssTZD</mdssi:Format>
          <mdssi:Value>2022-07-29T10:29:21Z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2022-07-29T10:29:21Z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2022-07-28T08:27:25Z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